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rollu-my.sharepoint.com/personal/kamccart_carrollu_edu/Documents/__Shared Files/BUS391_Shared/2020_0224/"/>
    </mc:Choice>
  </mc:AlternateContent>
  <xr:revisionPtr revIDLastSave="12" documentId="13_ncr:1_{82867A19-DF31-43C0-8D0C-5B0F11B8D6B1}" xr6:coauthVersionLast="47" xr6:coauthVersionMax="47" xr10:uidLastSave="{337FC92E-6EDF-40CE-9431-F3F7040FE62F}"/>
  <bookViews>
    <workbookView xWindow="-120" yWindow="-120" windowWidth="38640" windowHeight="15720" xr2:uid="{362818C1-FE5D-4459-830C-E7FF3C83A60F}"/>
  </bookViews>
  <sheets>
    <sheet name="FCF Examp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2" i="2" l="1"/>
  <c r="E37" i="2"/>
  <c r="E36" i="2"/>
  <c r="D132" i="2" l="1"/>
  <c r="D129" i="2"/>
  <c r="D137" i="2" s="1"/>
  <c r="D128" i="2"/>
  <c r="D135" i="2" s="1"/>
  <c r="D127" i="2"/>
  <c r="D126" i="2"/>
  <c r="D134" i="2" s="1"/>
  <c r="D125" i="2"/>
  <c r="D124" i="2"/>
  <c r="B96" i="2"/>
  <c r="E75" i="2"/>
  <c r="E65" i="2"/>
  <c r="E66" i="2" s="1"/>
  <c r="D65" i="2"/>
  <c r="D62" i="2"/>
  <c r="F62" i="2" s="1"/>
  <c r="G62" i="2" s="1"/>
  <c r="H62" i="2" s="1"/>
  <c r="I62" i="2" s="1"/>
  <c r="C62" i="2"/>
  <c r="F61" i="2"/>
  <c r="G61" i="2" s="1"/>
  <c r="H61" i="2" s="1"/>
  <c r="I61" i="2" s="1"/>
  <c r="B61" i="2"/>
  <c r="G60" i="2"/>
  <c r="H60" i="2" s="1"/>
  <c r="I60" i="2" s="1"/>
  <c r="F60" i="2"/>
  <c r="B60" i="2"/>
  <c r="I59" i="2"/>
  <c r="D59" i="2"/>
  <c r="C58" i="2"/>
  <c r="D58" i="2" s="1"/>
  <c r="D64" i="2" s="1"/>
  <c r="E64" i="2" s="1"/>
  <c r="F64" i="2" s="1"/>
  <c r="G64" i="2" s="1"/>
  <c r="H64" i="2" s="1"/>
  <c r="I64" i="2" s="1"/>
  <c r="F41" i="2"/>
  <c r="E41" i="2"/>
  <c r="F37" i="2"/>
  <c r="F36" i="2"/>
  <c r="F38" i="2" s="1"/>
  <c r="F40" i="2" s="1"/>
  <c r="F42" i="2" s="1"/>
  <c r="E38" i="2"/>
  <c r="E40" i="2" s="1"/>
  <c r="E42" i="2" s="1"/>
  <c r="E51" i="2" s="1"/>
  <c r="C61" i="2" s="1"/>
  <c r="F34" i="2"/>
  <c r="E34" i="2"/>
  <c r="E32" i="2"/>
  <c r="E25" i="2"/>
  <c r="F19" i="2"/>
  <c r="F21" i="2" s="1"/>
  <c r="E19" i="2"/>
  <c r="E21" i="2" s="1"/>
  <c r="E26" i="2" s="1"/>
  <c r="F11" i="2"/>
  <c r="F13" i="2" s="1"/>
  <c r="E11" i="2"/>
  <c r="E13" i="2" s="1"/>
  <c r="C11" i="2"/>
  <c r="C13" i="2" s="1"/>
  <c r="B11" i="2"/>
  <c r="B13" i="2" s="1"/>
  <c r="E6" i="2"/>
  <c r="C6" i="2"/>
  <c r="F32" i="2" s="1"/>
  <c r="E47" i="2" l="1"/>
  <c r="E67" i="2"/>
  <c r="F65" i="2"/>
  <c r="D67" i="2"/>
  <c r="F43" i="2"/>
  <c r="F45" i="2" s="1"/>
  <c r="D68" i="2" s="1"/>
  <c r="F51" i="2"/>
  <c r="D61" i="2" s="1"/>
  <c r="E49" i="2"/>
  <c r="C60" i="2" s="1"/>
  <c r="F6" i="2"/>
  <c r="B58" i="2" s="1"/>
  <c r="F49" i="2"/>
  <c r="D60" i="2" s="1"/>
  <c r="B81" i="2"/>
  <c r="C81" i="2" s="1"/>
  <c r="D81" i="2" s="1"/>
  <c r="E81" i="2" s="1"/>
  <c r="F81" i="2" s="1"/>
  <c r="G81" i="2" s="1"/>
  <c r="B97" i="2"/>
  <c r="C97" i="2" s="1"/>
  <c r="D97" i="2" s="1"/>
  <c r="E97" i="2" s="1"/>
  <c r="F97" i="2" s="1"/>
  <c r="G97" i="2" s="1"/>
  <c r="E58" i="2"/>
  <c r="F58" i="2" s="1"/>
  <c r="G58" i="2" s="1"/>
  <c r="H58" i="2" s="1"/>
  <c r="I58" i="2" s="1"/>
  <c r="B14" i="2"/>
  <c r="B15" i="2" s="1"/>
  <c r="B17" i="2" s="1"/>
  <c r="B21" i="2" s="1"/>
  <c r="F47" i="2"/>
  <c r="D66" i="2"/>
  <c r="C14" i="2"/>
  <c r="C15" i="2" s="1"/>
  <c r="C17" i="2" s="1"/>
  <c r="C21" i="2" s="1"/>
  <c r="F24" i="2" s="1"/>
  <c r="F25" i="2" s="1"/>
  <c r="F26" i="2" s="1"/>
  <c r="E68" i="2" l="1"/>
  <c r="C82" i="2" s="1"/>
  <c r="G65" i="2"/>
  <c r="F67" i="2"/>
  <c r="F66" i="2"/>
  <c r="C98" i="2" l="1"/>
  <c r="B107" i="2" s="1"/>
  <c r="G66" i="2"/>
  <c r="G67" i="2"/>
  <c r="H65" i="2"/>
  <c r="F68" i="2"/>
  <c r="G68" i="2" l="1"/>
  <c r="D98" i="2"/>
  <c r="B108" i="2" s="1"/>
  <c r="F69" i="2"/>
  <c r="D82" i="2"/>
  <c r="I65" i="2"/>
  <c r="H67" i="2"/>
  <c r="H66" i="2"/>
  <c r="H68" i="2" l="1"/>
  <c r="I66" i="2"/>
  <c r="I67" i="2"/>
  <c r="E82" i="2"/>
  <c r="E98" i="2"/>
  <c r="B109" i="2" s="1"/>
  <c r="G69" i="2"/>
  <c r="I68" i="2" l="1"/>
  <c r="F98" i="2"/>
  <c r="B110" i="2" s="1"/>
  <c r="F82" i="2"/>
  <c r="H69" i="2"/>
  <c r="G82" i="2" l="1"/>
  <c r="I69" i="2"/>
  <c r="E74" i="2"/>
  <c r="G98" i="2"/>
  <c r="D86" i="2"/>
  <c r="B111" i="2" l="1"/>
  <c r="B95" i="2"/>
  <c r="H108" i="2" s="1"/>
  <c r="E76" i="2"/>
  <c r="D79" i="2" s="1"/>
  <c r="G83" i="2" s="1"/>
  <c r="D85" i="2" s="1"/>
  <c r="D87" i="2" s="1"/>
  <c r="D123" i="2" s="1"/>
  <c r="D131" i="2" s="1"/>
  <c r="D133" i="2" s="1"/>
  <c r="D136" i="2" s="1"/>
  <c r="D138" i="2" s="1"/>
  <c r="H107" i="2" l="1"/>
  <c r="H110" i="2" l="1"/>
  <c r="G112" i="2"/>
  <c r="B112" i="2" s="1"/>
  <c r="B114" i="2" s="1"/>
</calcChain>
</file>

<file path=xl/sharedStrings.xml><?xml version="1.0" encoding="utf-8"?>
<sst xmlns="http://schemas.openxmlformats.org/spreadsheetml/2006/main" count="233" uniqueCount="157">
  <si>
    <t>Tax rate</t>
  </si>
  <si>
    <t>BUS391 - Week 06 - SP20 - FCFs</t>
  </si>
  <si>
    <t>MicroDrive’s Most Recent Financial Statements (Millions, Except for Per Share Data)</t>
  </si>
  <si>
    <t>INCOME STATEMENTS</t>
  </si>
  <si>
    <t>BALANCE SHEETS</t>
  </si>
  <si>
    <t>Assets</t>
  </si>
  <si>
    <t>Net sales</t>
  </si>
  <si>
    <t>Cash</t>
  </si>
  <si>
    <t>COGS (excl. depr.)</t>
  </si>
  <si>
    <t>ST Investments</t>
  </si>
  <si>
    <t>Depreciation</t>
  </si>
  <si>
    <t>Accounts receivable</t>
  </si>
  <si>
    <t>Other operating expenses</t>
  </si>
  <si>
    <t>Inventories</t>
  </si>
  <si>
    <t>EBIT</t>
  </si>
  <si>
    <t>Total CA</t>
  </si>
  <si>
    <t>Interest expense</t>
  </si>
  <si>
    <t>Net PP&amp;E</t>
  </si>
  <si>
    <t>Pre-tax earnings</t>
  </si>
  <si>
    <t>Total assets</t>
  </si>
  <si>
    <t>Taxes (40%)</t>
  </si>
  <si>
    <t>NI before pref. div.</t>
  </si>
  <si>
    <t>Liabilities and equity</t>
  </si>
  <si>
    <t>Preferred div.</t>
  </si>
  <si>
    <t>Accounts payable</t>
  </si>
  <si>
    <t>Net income</t>
  </si>
  <si>
    <t>Accruals</t>
  </si>
  <si>
    <t>Notes payable</t>
  </si>
  <si>
    <t>Other Data</t>
  </si>
  <si>
    <t>Total CL</t>
  </si>
  <si>
    <t>Common dividends</t>
  </si>
  <si>
    <t>Long-term bonds</t>
  </si>
  <si>
    <t>Addition to RE</t>
  </si>
  <si>
    <t>Total liabilities</t>
  </si>
  <si>
    <t>Preferred stock</t>
  </si>
  <si>
    <t>Shares of common stock</t>
  </si>
  <si>
    <t>Common stock</t>
  </si>
  <si>
    <t>Price per share</t>
  </si>
  <si>
    <t>Retained earnings</t>
  </si>
  <si>
    <t>Total common equity</t>
  </si>
  <si>
    <t>Weighted average cost
         of capital (WACC)</t>
  </si>
  <si>
    <t>Total liabs. &amp; equity</t>
  </si>
  <si>
    <t>Key Performance Measures for MicroDrive (Millions of Dollars)</t>
  </si>
  <si>
    <t>MicroDrive</t>
  </si>
  <si>
    <t>Industry</t>
  </si>
  <si>
    <t>Calculating Net Operating Profit After Taxes (NOPAT)</t>
  </si>
  <si>
    <t>NOPAT = EBIT(1 − T)</t>
  </si>
  <si>
    <t>Calculating Net Operating Working Capital (NOWC)</t>
  </si>
  <si>
    <t>Operating current assets</t>
  </si>
  <si>
    <t>− Operating current liabilities</t>
  </si>
  <si>
    <t>NOWC</t>
  </si>
  <si>
    <t>Calculating Total Net Operating Capital (OpCap)</t>
  </si>
  <si>
    <t>+ Net PP&amp;E</t>
  </si>
  <si>
    <t>OpCap</t>
  </si>
  <si>
    <t>Investment in operating capital</t>
  </si>
  <si>
    <t>Calculating Free Cash Flow (FCF)</t>
  </si>
  <si>
    <t>FCF = NOPAT –  Investment in operating capital</t>
  </si>
  <si>
    <t>Calculating Return on Invested Capital (ROIC)</t>
  </si>
  <si>
    <t>ROIC = NOPAT/Total net operating capital</t>
  </si>
  <si>
    <t>Calculating the Operating Profitability Ratio (OP)</t>
  </si>
  <si>
    <t>OP = NOPAT/Sales</t>
  </si>
  <si>
    <t>Calculating Capital Requirement Ratio (CR)</t>
  </si>
  <si>
    <t>CR = Total net operating capital/Sales</t>
  </si>
  <si>
    <t>MicroDrive's Forecast of Operations for the Selected Scenario (Millions of Dollars, Except for Per Share Data)</t>
  </si>
  <si>
    <t>Status Quo</t>
  </si>
  <si>
    <t>Panel A</t>
  </si>
  <si>
    <t>Actual</t>
  </si>
  <si>
    <t>Forecast</t>
  </si>
  <si>
    <t>Operating Ratios</t>
  </si>
  <si>
    <t>g = Sales growth rate</t>
  </si>
  <si>
    <t>OP = NOPAT / Sales</t>
  </si>
  <si>
    <t>CR = OpCap / Sales</t>
  </si>
  <si>
    <t>Panel B</t>
  </si>
  <si>
    <t>Operating Items</t>
  </si>
  <si>
    <t>Net operating profit after taxes</t>
  </si>
  <si>
    <t>Total net operating capital</t>
  </si>
  <si>
    <t>FCF = NOPAT –  Investment in OpCap</t>
  </si>
  <si>
    <t>Growth in FCF</t>
  </si>
  <si>
    <t xml:space="preserve">Note: Numbers in the figure are shown as rounded for clarity in reporting. However unrounded values are used for all calculations. </t>
  </si>
  <si>
    <r>
      <t>Free cash flow at beginning of the constant growth phase (FCF</t>
    </r>
    <r>
      <rPr>
        <b/>
        <vertAlign val="subscript"/>
        <sz val="8"/>
        <rFont val="Cambria"/>
        <family val="1"/>
      </rPr>
      <t>2020</t>
    </r>
    <r>
      <rPr>
        <b/>
        <sz val="8"/>
        <rFont val="Cambria"/>
        <family val="1"/>
      </rPr>
      <t>) =</t>
    </r>
  </si>
  <si>
    <t>Weighted average cost of capital (WACC) =</t>
  </si>
  <si>
    <r>
      <t>Constant growth rate (g</t>
    </r>
    <r>
      <rPr>
        <b/>
        <vertAlign val="subscript"/>
        <sz val="8"/>
        <rFont val="Cambria"/>
        <family val="1"/>
      </rPr>
      <t>L</t>
    </r>
    <r>
      <rPr>
        <b/>
        <sz val="8"/>
        <rFont val="Cambria"/>
        <family val="1"/>
      </rPr>
      <t>) =</t>
    </r>
  </si>
  <si>
    <r>
      <t>HV</t>
    </r>
    <r>
      <rPr>
        <b/>
        <vertAlign val="subscript"/>
        <sz val="8"/>
        <rFont val="Cambria"/>
        <family val="1"/>
      </rPr>
      <t>2020</t>
    </r>
    <r>
      <rPr>
        <b/>
        <sz val="8"/>
        <rFont val="Cambria"/>
        <family val="1"/>
      </rPr>
      <t xml:space="preserve"> = V</t>
    </r>
    <r>
      <rPr>
        <b/>
        <vertAlign val="subscript"/>
        <sz val="8"/>
        <rFont val="Cambria"/>
        <family val="1"/>
      </rPr>
      <t>op, 2020</t>
    </r>
    <r>
      <rPr>
        <b/>
        <sz val="8"/>
        <rFont val="Cambria"/>
        <family val="1"/>
      </rPr>
      <t xml:space="preserve">  =</t>
    </r>
  </si>
  <si>
    <r>
      <t>[FCF</t>
    </r>
    <r>
      <rPr>
        <b/>
        <vertAlign val="subscript"/>
        <sz val="9"/>
        <rFont val="Cambria"/>
        <family val="1"/>
      </rPr>
      <t>2020</t>
    </r>
    <r>
      <rPr>
        <b/>
        <sz val="9"/>
        <rFont val="Cambria"/>
        <family val="1"/>
      </rPr>
      <t xml:space="preserve"> (1+g</t>
    </r>
    <r>
      <rPr>
        <b/>
        <vertAlign val="subscript"/>
        <sz val="9"/>
        <rFont val="Cambria"/>
        <family val="1"/>
      </rPr>
      <t>L</t>
    </r>
    <r>
      <rPr>
        <b/>
        <sz val="9"/>
        <rFont val="Cambria"/>
        <family val="1"/>
      </rPr>
      <t>)]/ [WACC-g</t>
    </r>
    <r>
      <rPr>
        <b/>
        <vertAlign val="subscript"/>
        <sz val="9"/>
        <rFont val="Cambria"/>
        <family val="1"/>
      </rPr>
      <t>L</t>
    </r>
    <r>
      <rPr>
        <b/>
        <sz val="9"/>
        <rFont val="Cambria"/>
        <family val="1"/>
      </rPr>
      <t>]</t>
    </r>
  </si>
  <si>
    <t>Year</t>
  </si>
  <si>
    <t>FCF</t>
  </si>
  <si>
    <t>Horizon value</t>
  </si>
  <si>
    <r>
      <t>Present value of HV</t>
    </r>
    <r>
      <rPr>
        <b/>
        <sz val="8"/>
        <rFont val="Cambria"/>
        <family val="1"/>
      </rPr>
      <t xml:space="preserve"> = </t>
    </r>
  </si>
  <si>
    <r>
      <t>Present value of free cash flows</t>
    </r>
    <r>
      <rPr>
        <b/>
        <sz val="8"/>
        <rFont val="Cambria"/>
        <family val="1"/>
      </rPr>
      <t xml:space="preserve"> = </t>
    </r>
  </si>
  <si>
    <r>
      <t>Total value of operations at Year 0, V</t>
    </r>
    <r>
      <rPr>
        <b/>
        <vertAlign val="subscript"/>
        <sz val="8"/>
        <rFont val="Cambria"/>
        <family val="1"/>
      </rPr>
      <t>op, at t=0</t>
    </r>
    <r>
      <rPr>
        <b/>
        <sz val="8"/>
        <rFont val="Cambria"/>
        <family val="1"/>
      </rPr>
      <t xml:space="preserve"> =</t>
    </r>
  </si>
  <si>
    <t>The figure below shows a summary of these calculations.</t>
  </si>
  <si>
    <t>Figure 8-7</t>
  </si>
  <si>
    <t>MicroDrive Inc.'s Value of Operations (Millions of Dollars)</t>
  </si>
  <si>
    <t>INPUTS:</t>
  </si>
  <si>
    <r>
      <t>g</t>
    </r>
    <r>
      <rPr>
        <b/>
        <vertAlign val="subscript"/>
        <sz val="8"/>
        <rFont val="Cambria"/>
        <family val="1"/>
      </rPr>
      <t>L</t>
    </r>
    <r>
      <rPr>
        <b/>
        <sz val="8"/>
        <rFont val="Cambria"/>
        <family val="1"/>
      </rPr>
      <t xml:space="preserve"> = </t>
    </r>
  </si>
  <si>
    <t>WACC =</t>
  </si>
  <si>
    <t>Projections</t>
  </si>
  <si>
    <t>⟶    ↴</t>
  </si>
  <si>
    <t>↓</t>
  </si>
  <si>
    <r>
      <t>FCF</t>
    </r>
    <r>
      <rPr>
        <b/>
        <vertAlign val="subscript"/>
        <sz val="8"/>
        <color indexed="58"/>
        <rFont val="Cambria"/>
        <family val="1"/>
      </rPr>
      <t>2016</t>
    </r>
  </si>
  <si>
    <r>
      <t>FCF</t>
    </r>
    <r>
      <rPr>
        <b/>
        <vertAlign val="subscript"/>
        <sz val="8"/>
        <color indexed="58"/>
        <rFont val="Cambria"/>
        <family val="1"/>
      </rPr>
      <t>2017</t>
    </r>
  </si>
  <si>
    <r>
      <t>FCF</t>
    </r>
    <r>
      <rPr>
        <b/>
        <vertAlign val="subscript"/>
        <sz val="8"/>
        <color indexed="58"/>
        <rFont val="Cambria"/>
        <family val="1"/>
      </rPr>
      <t>2018</t>
    </r>
  </si>
  <si>
    <r>
      <t>FCF</t>
    </r>
    <r>
      <rPr>
        <b/>
        <vertAlign val="subscript"/>
        <sz val="8"/>
        <color indexed="58"/>
        <rFont val="Cambria"/>
        <family val="1"/>
      </rPr>
      <t>2019</t>
    </r>
  </si>
  <si>
    <r>
      <t>FCF</t>
    </r>
    <r>
      <rPr>
        <b/>
        <vertAlign val="subscript"/>
        <sz val="8"/>
        <color indexed="58"/>
        <rFont val="Cambria"/>
        <family val="1"/>
      </rPr>
      <t>2020</t>
    </r>
  </si>
  <si>
    <t>──────</t>
  </si>
  <si>
    <r>
      <t>HV = V</t>
    </r>
    <r>
      <rPr>
        <b/>
        <vertAlign val="subscript"/>
        <sz val="8"/>
        <color rgb="FF002060"/>
        <rFont val="Cambria"/>
        <family val="1"/>
      </rPr>
      <t>op(2020)</t>
    </r>
  </si>
  <si>
    <r>
      <t>(1+WACC)</t>
    </r>
    <r>
      <rPr>
        <b/>
        <vertAlign val="superscript"/>
        <sz val="8"/>
        <color indexed="58"/>
        <rFont val="Cambria"/>
        <family val="1"/>
      </rPr>
      <t>1</t>
    </r>
  </si>
  <si>
    <r>
      <t>(1+WACC)</t>
    </r>
    <r>
      <rPr>
        <b/>
        <vertAlign val="superscript"/>
        <sz val="8"/>
        <color indexed="58"/>
        <rFont val="Cambria"/>
        <family val="1"/>
      </rPr>
      <t>2</t>
    </r>
  </si>
  <si>
    <r>
      <t>(1+WACC)</t>
    </r>
    <r>
      <rPr>
        <b/>
        <vertAlign val="superscript"/>
        <sz val="8"/>
        <color indexed="58"/>
        <rFont val="Cambria"/>
        <family val="1"/>
      </rPr>
      <t>3</t>
    </r>
  </si>
  <si>
    <r>
      <t>(1+WACC)</t>
    </r>
    <r>
      <rPr>
        <b/>
        <vertAlign val="superscript"/>
        <sz val="8"/>
        <color indexed="58"/>
        <rFont val="Cambria"/>
        <family val="1"/>
      </rPr>
      <t>4</t>
    </r>
  </si>
  <si>
    <r>
      <t>(1+WACC)</t>
    </r>
    <r>
      <rPr>
        <b/>
        <vertAlign val="superscript"/>
        <sz val="8"/>
        <color indexed="58"/>
        <rFont val="Cambria"/>
        <family val="1"/>
      </rPr>
      <t>5</t>
    </r>
  </si>
  <si>
    <r>
      <t xml:space="preserve">   FCF</t>
    </r>
    <r>
      <rPr>
        <b/>
        <vertAlign val="subscript"/>
        <sz val="8"/>
        <color rgb="FF002060"/>
        <rFont val="Cambria"/>
        <family val="1"/>
      </rPr>
      <t>2020</t>
    </r>
    <r>
      <rPr>
        <b/>
        <sz val="8"/>
        <color rgb="FF002060"/>
        <rFont val="Cambria"/>
        <family val="1"/>
      </rPr>
      <t>(1+g</t>
    </r>
    <r>
      <rPr>
        <b/>
        <vertAlign val="subscript"/>
        <sz val="8"/>
        <color rgb="FF002060"/>
        <rFont val="Cambria"/>
        <family val="1"/>
      </rPr>
      <t>L</t>
    </r>
    <r>
      <rPr>
        <b/>
        <sz val="8"/>
        <color rgb="FF002060"/>
        <rFont val="Cambria"/>
        <family val="1"/>
      </rPr>
      <t>)</t>
    </r>
  </si>
  <si>
    <t xml:space="preserve">  ───────── </t>
  </si>
  <si>
    <r>
      <t xml:space="preserve">   (WACC− g</t>
    </r>
    <r>
      <rPr>
        <b/>
        <vertAlign val="subscript"/>
        <sz val="8"/>
        <color rgb="FF002060"/>
        <rFont val="Cambria"/>
        <family val="1"/>
      </rPr>
      <t>L</t>
    </r>
    <r>
      <rPr>
        <b/>
        <sz val="8"/>
        <color rgb="FF002060"/>
        <rFont val="Cambria"/>
        <family val="1"/>
      </rPr>
      <t>)</t>
    </r>
  </si>
  <si>
    <t>PVs of FCFs</t>
  </si>
  <si>
    <t>⟵⤶</t>
  </si>
  <si>
    <t>⟵⟵⟵⟵</t>
  </si>
  <si>
    <t>PV of HV</t>
  </si>
  <si>
    <t xml:space="preserve">  ⟵⟵⤶</t>
  </si>
  <si>
    <t>= ──────</t>
  </si>
  <si>
    <r>
      <t xml:space="preserve">  V</t>
    </r>
    <r>
      <rPr>
        <b/>
        <vertAlign val="subscript"/>
        <sz val="8"/>
        <color rgb="FF002060"/>
        <rFont val="Cambria"/>
        <family val="1"/>
      </rPr>
      <t>op</t>
    </r>
    <r>
      <rPr>
        <b/>
        <sz val="8"/>
        <color rgb="FF002060"/>
        <rFont val="Cambria"/>
        <family val="1"/>
      </rPr>
      <t xml:space="preserve">  =</t>
    </r>
  </si>
  <si>
    <r>
      <t>(1+WACC)</t>
    </r>
    <r>
      <rPr>
        <b/>
        <vertAlign val="superscript"/>
        <sz val="8"/>
        <color rgb="FF002060"/>
        <rFont val="Cambria"/>
        <family val="1"/>
      </rPr>
      <t>5</t>
    </r>
  </si>
  <si>
    <t>Estimating MicroDrive's Intrinsic Stock Price per Share</t>
  </si>
  <si>
    <t>Value of operations =</t>
  </si>
  <si>
    <t>Short-term investments =</t>
  </si>
  <si>
    <t>Short-term debt (notes payable) =</t>
  </si>
  <si>
    <t>Long-term debt (bonds) =</t>
  </si>
  <si>
    <t>Preferred stock =</t>
  </si>
  <si>
    <t>Number of shares of common stock =</t>
  </si>
  <si>
    <t>Value of operations</t>
  </si>
  <si>
    <t>+  ST investments</t>
  </si>
  <si>
    <t>Estimated total intrinsic value</t>
  </si>
  <si>
    <t>− All debt</t>
  </si>
  <si>
    <t>− Preferred stock</t>
  </si>
  <si>
    <t>Estimated intrinsic value of equity</t>
  </si>
  <si>
    <t>÷ Number of shares</t>
  </si>
  <si>
    <t>Estimated intrinsic stock price =</t>
  </si>
  <si>
    <t>Value Drivers for MicroDrive Inc. (Millions, Except for Per Share Data)</t>
  </si>
  <si>
    <t>Scenario</t>
  </si>
  <si>
    <t>(1)
Status Quo</t>
  </si>
  <si>
    <t>(2)
Higher Sales Growth (Only)</t>
  </si>
  <si>
    <t>(3)
Higher Operating Profitability (Only)</t>
  </si>
  <si>
    <t>(4)
Better Capital Utilization (Only)</t>
  </si>
  <si>
    <t>(5)
Improve Growth and Operating Profitability</t>
  </si>
  <si>
    <t>(6)
Improve Growth and Capital Utilization</t>
  </si>
  <si>
    <t>(7)
Improve Growth, OP, and CR</t>
  </si>
  <si>
    <t>(8)
Status Quo but Lower WACC</t>
  </si>
  <si>
    <t>Inputs</t>
  </si>
  <si>
    <r>
      <t>Sales growth in 1</t>
    </r>
    <r>
      <rPr>
        <b/>
        <vertAlign val="superscript"/>
        <sz val="8"/>
        <color rgb="FF0000CC"/>
        <rFont val="Cambria"/>
        <family val="1"/>
      </rPr>
      <t>st</t>
    </r>
    <r>
      <rPr>
        <b/>
        <sz val="8"/>
        <color rgb="FF0000CC"/>
        <rFont val="Cambria"/>
        <family val="1"/>
      </rPr>
      <t xml:space="preserve"> year</t>
    </r>
  </si>
  <si>
    <r>
      <t>Sales growth in 2</t>
    </r>
    <r>
      <rPr>
        <b/>
        <vertAlign val="superscript"/>
        <sz val="8"/>
        <color rgb="FF0000CC"/>
        <rFont val="Cambria"/>
        <family val="1"/>
      </rPr>
      <t>nd</t>
    </r>
    <r>
      <rPr>
        <b/>
        <sz val="8"/>
        <color rgb="FF0000CC"/>
        <rFont val="Cambria"/>
        <family val="1"/>
      </rPr>
      <t xml:space="preserve"> year</t>
    </r>
  </si>
  <si>
    <r>
      <t>Sales growth in 3</t>
    </r>
    <r>
      <rPr>
        <b/>
        <vertAlign val="superscript"/>
        <sz val="8"/>
        <color rgb="FF0000CC"/>
        <rFont val="Cambria"/>
        <family val="1"/>
      </rPr>
      <t>rd</t>
    </r>
    <r>
      <rPr>
        <b/>
        <sz val="8"/>
        <color rgb="FF0000CC"/>
        <rFont val="Cambria"/>
        <family val="1"/>
      </rPr>
      <t xml:space="preserve"> year</t>
    </r>
  </si>
  <si>
    <r>
      <t>Long-term sales growth (g</t>
    </r>
    <r>
      <rPr>
        <b/>
        <vertAlign val="subscript"/>
        <sz val="8"/>
        <color rgb="FF0000CC"/>
        <rFont val="Cambria"/>
        <family val="1"/>
      </rPr>
      <t>L</t>
    </r>
    <r>
      <rPr>
        <b/>
        <sz val="8"/>
        <color rgb="FF0000CC"/>
        <rFont val="Cambria"/>
        <family val="1"/>
      </rPr>
      <t>)</t>
    </r>
  </si>
  <si>
    <t>Operating profitability (OP)</t>
  </si>
  <si>
    <t>Capital requirement (CR)</t>
  </si>
  <si>
    <t>Weighted average cost
 of capital (WACC)</t>
  </si>
  <si>
    <t>Results</t>
  </si>
  <si>
    <t>Intrinsic 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</si>
</sst>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0"/>
    <numFmt numFmtId="166" formatCode="&quot;$&quot;#,##0"/>
    <numFmt numFmtId="167" formatCode="&quot;$&quot;#,##0;&quot;−&quot;&quot;$&quot;#,##0"/>
    <numFmt numFmtId="168" formatCode="#,##0;&quot;−&quot;#,##0"/>
    <numFmt numFmtId="169" formatCode="&quot;$&quot;#,##0.00;&quot;$&quot;&quot;−&quot;#,##0.00"/>
    <numFmt numFmtId="170" formatCode="&quot;$&quot;#,##0.0"/>
    <numFmt numFmtId="171" formatCode="0.0%"/>
    <numFmt numFmtId="172" formatCode="&quot;$&quot;#,##0.000;&quot;−&quot;&quot;$&quot;#,##0.000"/>
    <numFmt numFmtId="173" formatCode="&quot;$&quot;#,##0.000"/>
    <numFmt numFmtId="174" formatCode="&quot;$&quot;#,##0.000;\−&quot;$&quot;#,##0.000"/>
    <numFmt numFmtId="175" formatCode="&quot;$&quot;#,##0;\−&quot;$&quot;#,##0"/>
    <numFmt numFmtId="176" formatCode="&quot;$&quot;#,##0.00;\−&quot;$&quot;#,##0.00"/>
    <numFmt numFmtId="177" formatCode="&quot;$&quot;#,##0.0000"/>
    <numFmt numFmtId="178" formatCode="&quot;$&quot;#,##0.00_7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Geneva"/>
      <family val="2"/>
    </font>
    <font>
      <b/>
      <u/>
      <sz val="18"/>
      <color rgb="FFFF0000"/>
      <name val="Calibri"/>
      <family val="2"/>
      <scheme val="minor"/>
    </font>
    <font>
      <sz val="11"/>
      <color theme="1"/>
      <name val="Cambria"/>
      <family val="2"/>
    </font>
    <font>
      <b/>
      <sz val="8"/>
      <name val="Cambria"/>
      <family val="1"/>
    </font>
    <font>
      <b/>
      <sz val="8"/>
      <color indexed="18"/>
      <name val="Cambria"/>
      <family val="1"/>
    </font>
    <font>
      <b/>
      <sz val="8"/>
      <color indexed="18"/>
      <name val="Arial"/>
      <family val="2"/>
    </font>
    <font>
      <sz val="8"/>
      <color theme="1"/>
      <name val="Cambria"/>
      <family val="1"/>
    </font>
    <font>
      <b/>
      <sz val="8"/>
      <color rgb="FF800000"/>
      <name val="Cambria"/>
      <family val="1"/>
    </font>
    <font>
      <b/>
      <sz val="8"/>
      <name val="Calibri Light"/>
      <family val="1"/>
      <scheme val="major"/>
    </font>
    <font>
      <sz val="8"/>
      <color indexed="8"/>
      <name val="Cambria"/>
      <family val="1"/>
    </font>
    <font>
      <b/>
      <i/>
      <sz val="8"/>
      <color rgb="FF800000"/>
      <name val="Calibri Light"/>
      <family val="1"/>
      <scheme val="major"/>
    </font>
    <font>
      <b/>
      <sz val="10"/>
      <color rgb="FF0000CC"/>
      <name val="Cambria"/>
      <family val="1"/>
    </font>
    <font>
      <b/>
      <sz val="8"/>
      <color rgb="FF0000CC"/>
      <name val="Cambria"/>
      <family val="1"/>
    </font>
    <font>
      <b/>
      <i/>
      <sz val="8"/>
      <color rgb="FF800000"/>
      <name val="Cambria"/>
      <family val="1"/>
    </font>
    <font>
      <b/>
      <sz val="8"/>
      <color rgb="FF800000"/>
      <name val="Calibri Light"/>
      <family val="1"/>
      <scheme val="major"/>
    </font>
    <font>
      <b/>
      <u/>
      <sz val="8"/>
      <name val="Calibri Light"/>
      <family val="1"/>
      <scheme val="major"/>
    </font>
    <font>
      <b/>
      <sz val="8"/>
      <color indexed="12"/>
      <name val="Cambria"/>
      <family val="1"/>
    </font>
    <font>
      <b/>
      <sz val="8"/>
      <color indexed="12"/>
      <name val="Arial"/>
      <family val="2"/>
    </font>
    <font>
      <b/>
      <sz val="8"/>
      <color theme="1"/>
      <name val="Cambria"/>
      <family val="1"/>
    </font>
    <font>
      <b/>
      <i/>
      <sz val="8"/>
      <name val="Cambria"/>
      <family val="1"/>
    </font>
    <font>
      <sz val="10"/>
      <color theme="1"/>
      <name val="Cambria"/>
      <family val="1"/>
    </font>
    <font>
      <b/>
      <vertAlign val="subscript"/>
      <sz val="8"/>
      <name val="Cambria"/>
      <family val="1"/>
    </font>
    <font>
      <b/>
      <sz val="9"/>
      <name val="Cambria"/>
      <family val="1"/>
    </font>
    <font>
      <b/>
      <vertAlign val="subscript"/>
      <sz val="9"/>
      <name val="Cambria"/>
      <family val="1"/>
    </font>
    <font>
      <b/>
      <sz val="8"/>
      <color indexed="58"/>
      <name val="Cambria"/>
      <family val="1"/>
    </font>
    <font>
      <b/>
      <sz val="8"/>
      <color rgb="FF000080"/>
      <name val="Cambria"/>
      <family val="1"/>
    </font>
    <font>
      <b/>
      <sz val="8"/>
      <color indexed="16"/>
      <name val="Cambria"/>
      <family val="1"/>
    </font>
    <font>
      <b/>
      <vertAlign val="subscript"/>
      <sz val="8"/>
      <color indexed="58"/>
      <name val="Cambria"/>
      <family val="1"/>
    </font>
    <font>
      <b/>
      <sz val="8"/>
      <color rgb="FF002060"/>
      <name val="Cambria"/>
      <family val="1"/>
    </font>
    <font>
      <b/>
      <vertAlign val="subscript"/>
      <sz val="8"/>
      <color rgb="FF002060"/>
      <name val="Cambria"/>
      <family val="1"/>
    </font>
    <font>
      <b/>
      <vertAlign val="superscript"/>
      <sz val="8"/>
      <color indexed="58"/>
      <name val="Cambria"/>
      <family val="1"/>
    </font>
    <font>
      <sz val="8"/>
      <color rgb="FF002060"/>
      <name val="Cambria"/>
      <family val="1"/>
    </font>
    <font>
      <b/>
      <u/>
      <sz val="8"/>
      <color rgb="FF002060"/>
      <name val="Cambria"/>
      <family val="1"/>
    </font>
    <font>
      <b/>
      <u val="singleAccounting"/>
      <sz val="8"/>
      <name val="Cambria"/>
      <family val="1"/>
    </font>
    <font>
      <b/>
      <vertAlign val="superscript"/>
      <sz val="8"/>
      <color rgb="FF002060"/>
      <name val="Cambria"/>
      <family val="1"/>
    </font>
    <font>
      <b/>
      <u val="doubleAccounting"/>
      <sz val="8"/>
      <color rgb="FF002060"/>
      <name val="Cambria"/>
      <family val="1"/>
    </font>
    <font>
      <b/>
      <sz val="12"/>
      <color rgb="FF800000"/>
      <name val="Cambria"/>
      <family val="1"/>
    </font>
    <font>
      <b/>
      <u/>
      <sz val="8"/>
      <name val="Cambria"/>
      <family val="1"/>
    </font>
    <font>
      <b/>
      <vertAlign val="superscript"/>
      <sz val="8"/>
      <color rgb="FF0000CC"/>
      <name val="Cambria"/>
      <family val="1"/>
    </font>
    <font>
      <b/>
      <vertAlign val="subscript"/>
      <sz val="8"/>
      <color rgb="FF0000CC"/>
      <name val="Cambria"/>
      <family val="1"/>
    </font>
    <font>
      <b/>
      <sz val="10"/>
      <color theme="6" tint="-0.499984740745262"/>
      <name val="Cambria"/>
      <family val="1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6" borderId="0" applyNumberFormat="0" applyFont="0" applyBorder="0" applyAlignment="0"/>
    <xf numFmtId="3" fontId="13" fillId="0" borderId="0" applyNumberFormat="0" applyFill="0" applyBorder="0" applyAlignment="0" applyProtection="0"/>
    <xf numFmtId="2" fontId="22" fillId="11" borderId="2" applyNumberFormat="0" applyFont="0" applyBorder="0" applyAlignment="0"/>
    <xf numFmtId="0" fontId="38" fillId="0" borderId="0" applyNumberFormat="0" applyFill="0" applyBorder="0">
      <alignment horizontal="left" vertical="center"/>
    </xf>
  </cellStyleXfs>
  <cellXfs count="336">
    <xf numFmtId="0" fontId="0" fillId="0" borderId="0" xfId="0"/>
    <xf numFmtId="0" fontId="3" fillId="5" borderId="2" xfId="0" applyFont="1" applyFill="1" applyBorder="1"/>
    <xf numFmtId="0" fontId="0" fillId="5" borderId="0" xfId="0" applyFill="1"/>
    <xf numFmtId="2" fontId="5" fillId="5" borderId="0" xfId="6" applyNumberFormat="1" applyFont="1" applyFill="1" applyAlignment="1">
      <alignment horizontal="right"/>
    </xf>
    <xf numFmtId="166" fontId="5" fillId="0" borderId="0" xfId="6" applyNumberFormat="1" applyFont="1" applyFill="1" applyAlignment="1">
      <alignment horizontal="right" indent="1"/>
    </xf>
    <xf numFmtId="0" fontId="6" fillId="0" borderId="0" xfId="0" applyFont="1" applyAlignment="1" applyProtection="1">
      <alignment horizontal="left" wrapText="1"/>
      <protection locked="0"/>
    </xf>
    <xf numFmtId="0" fontId="7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/>
    <xf numFmtId="2" fontId="9" fillId="6" borderId="7" xfId="6" applyNumberFormat="1" applyFont="1" applyBorder="1" applyAlignment="1">
      <alignment horizontal="left" vertical="center"/>
    </xf>
    <xf numFmtId="0" fontId="10" fillId="6" borderId="8" xfId="6" applyFont="1" applyBorder="1"/>
    <xf numFmtId="2" fontId="10" fillId="6" borderId="8" xfId="6" applyNumberFormat="1" applyFont="1" applyBorder="1"/>
    <xf numFmtId="2" fontId="5" fillId="6" borderId="8" xfId="6" applyNumberFormat="1" applyFont="1" applyBorder="1"/>
    <xf numFmtId="2" fontId="5" fillId="6" borderId="9" xfId="6" applyNumberFormat="1" applyFont="1" applyBorder="1"/>
    <xf numFmtId="2" fontId="9" fillId="6" borderId="15" xfId="6" applyNumberFormat="1" applyFont="1" applyBorder="1" applyAlignment="1">
      <alignment horizontal="left" vertical="center"/>
    </xf>
    <xf numFmtId="2" fontId="5" fillId="6" borderId="16" xfId="6" applyNumberFormat="1" applyFont="1" applyBorder="1"/>
    <xf numFmtId="2" fontId="5" fillId="6" borderId="13" xfId="6" applyNumberFormat="1" applyFont="1" applyBorder="1"/>
    <xf numFmtId="2" fontId="9" fillId="6" borderId="7" xfId="6" applyNumberFormat="1" applyFont="1" applyBorder="1"/>
    <xf numFmtId="2" fontId="9" fillId="6" borderId="7" xfId="6" quotePrefix="1" applyNumberFormat="1" applyFont="1" applyBorder="1"/>
    <xf numFmtId="0" fontId="11" fillId="0" borderId="0" xfId="0" applyFont="1"/>
    <xf numFmtId="2" fontId="5" fillId="6" borderId="11" xfId="6" applyNumberFormat="1" applyFont="1" applyBorder="1"/>
    <xf numFmtId="1" fontId="10" fillId="6" borderId="16" xfId="6" applyNumberFormat="1" applyFont="1" applyBorder="1" applyAlignment="1">
      <alignment horizontal="right" indent="1"/>
    </xf>
    <xf numFmtId="1" fontId="10" fillId="6" borderId="13" xfId="6" applyNumberFormat="1" applyFont="1" applyBorder="1" applyAlignment="1">
      <alignment horizontal="right" indent="1"/>
    </xf>
    <xf numFmtId="2" fontId="12" fillId="6" borderId="11" xfId="6" applyNumberFormat="1" applyFont="1" applyBorder="1"/>
    <xf numFmtId="42" fontId="14" fillId="6" borderId="0" xfId="7" applyNumberFormat="1" applyFont="1" applyFill="1" applyAlignment="1">
      <alignment horizontal="left" indent="1"/>
    </xf>
    <xf numFmtId="42" fontId="14" fillId="6" borderId="12" xfId="7" applyNumberFormat="1" applyFont="1" applyFill="1" applyBorder="1" applyAlignment="1">
      <alignment horizontal="left" indent="1"/>
    </xf>
    <xf numFmtId="2" fontId="5" fillId="6" borderId="11" xfId="6" applyNumberFormat="1" applyFont="1" applyBorder="1" applyAlignment="1">
      <alignment horizontal="left" indent="1"/>
    </xf>
    <xf numFmtId="41" fontId="14" fillId="6" borderId="0" xfId="7" applyNumberFormat="1" applyFont="1" applyFill="1" applyAlignment="1">
      <alignment horizontal="left" indent="1"/>
    </xf>
    <xf numFmtId="41" fontId="14" fillId="6" borderId="12" xfId="7" applyNumberFormat="1" applyFont="1" applyFill="1" applyBorder="1" applyAlignment="1">
      <alignment horizontal="left" indent="1"/>
    </xf>
    <xf numFmtId="0" fontId="8" fillId="0" borderId="0" xfId="0" quotePrefix="1" applyFont="1"/>
    <xf numFmtId="41" fontId="14" fillId="6" borderId="16" xfId="7" applyNumberFormat="1" applyFont="1" applyFill="1" applyBorder="1" applyAlignment="1">
      <alignment horizontal="left" indent="1"/>
    </xf>
    <xf numFmtId="41" fontId="14" fillId="6" borderId="13" xfId="7" applyNumberFormat="1" applyFont="1" applyFill="1" applyBorder="1" applyAlignment="1">
      <alignment horizontal="left" indent="1"/>
    </xf>
    <xf numFmtId="2" fontId="5" fillId="6" borderId="11" xfId="6" applyNumberFormat="1" applyFont="1" applyBorder="1" applyAlignment="1">
      <alignment horizontal="left" indent="2"/>
    </xf>
    <xf numFmtId="42" fontId="14" fillId="6" borderId="17" xfId="7" applyNumberFormat="1" applyFont="1" applyFill="1" applyBorder="1" applyAlignment="1">
      <alignment horizontal="left" indent="1"/>
    </xf>
    <xf numFmtId="42" fontId="14" fillId="6" borderId="18" xfId="7" applyNumberFormat="1" applyFont="1" applyFill="1" applyBorder="1" applyAlignment="1">
      <alignment horizontal="left" indent="1"/>
    </xf>
    <xf numFmtId="42" fontId="14" fillId="6" borderId="0" xfId="7" applyNumberFormat="1" applyFont="1" applyFill="1" applyAlignment="1">
      <alignment horizontal="right" indent="1"/>
    </xf>
    <xf numFmtId="42" fontId="14" fillId="6" borderId="12" xfId="7" applyNumberFormat="1" applyFont="1" applyFill="1" applyBorder="1" applyAlignment="1">
      <alignment horizontal="right" indent="1"/>
    </xf>
    <xf numFmtId="42" fontId="14" fillId="6" borderId="19" xfId="7" applyNumberFormat="1" applyFont="1" applyFill="1" applyBorder="1" applyAlignment="1">
      <alignment horizontal="left" indent="1"/>
    </xf>
    <xf numFmtId="42" fontId="14" fillId="6" borderId="20" xfId="7" applyNumberFormat="1" applyFont="1" applyFill="1" applyBorder="1" applyAlignment="1">
      <alignment horizontal="left" indent="1"/>
    </xf>
    <xf numFmtId="42" fontId="14" fillId="6" borderId="0" xfId="7" applyNumberFormat="1" applyFont="1" applyFill="1"/>
    <xf numFmtId="42" fontId="14" fillId="6" borderId="12" xfId="7" applyNumberFormat="1" applyFont="1" applyFill="1" applyBorder="1"/>
    <xf numFmtId="2" fontId="15" fillId="6" borderId="11" xfId="6" applyNumberFormat="1" applyFont="1" applyBorder="1"/>
    <xf numFmtId="2" fontId="10" fillId="6" borderId="11" xfId="6" quotePrefix="1" applyNumberFormat="1" applyFont="1" applyBorder="1" applyAlignment="1">
      <alignment horizontal="left"/>
    </xf>
    <xf numFmtId="167" fontId="14" fillId="6" borderId="0" xfId="7" applyNumberFormat="1" applyFont="1" applyFill="1" applyAlignment="1">
      <alignment horizontal="right" indent="1"/>
    </xf>
    <xf numFmtId="167" fontId="14" fillId="6" borderId="12" xfId="7" applyNumberFormat="1" applyFont="1" applyFill="1" applyBorder="1" applyAlignment="1">
      <alignment horizontal="right" indent="1"/>
    </xf>
    <xf numFmtId="2" fontId="5" fillId="6" borderId="11" xfId="6" applyNumberFormat="1" applyFont="1" applyBorder="1" applyAlignment="1">
      <alignment vertical="center" wrapText="1"/>
    </xf>
    <xf numFmtId="9" fontId="14" fillId="6" borderId="0" xfId="7" applyNumberFormat="1" applyFont="1" applyFill="1" applyAlignment="1">
      <alignment horizontal="right" indent="1"/>
    </xf>
    <xf numFmtId="9" fontId="14" fillId="6" borderId="12" xfId="7" applyNumberFormat="1" applyFont="1" applyFill="1" applyBorder="1" applyAlignment="1">
      <alignment horizontal="right" indent="1"/>
    </xf>
    <xf numFmtId="168" fontId="14" fillId="6" borderId="0" xfId="7" applyNumberFormat="1" applyFont="1" applyFill="1" applyAlignment="1">
      <alignment horizontal="right" indent="1"/>
    </xf>
    <xf numFmtId="168" fontId="14" fillId="6" borderId="12" xfId="7" applyNumberFormat="1" applyFont="1" applyFill="1" applyBorder="1" applyAlignment="1">
      <alignment horizontal="right" indent="1"/>
    </xf>
    <xf numFmtId="169" fontId="14" fillId="6" borderId="0" xfId="7" applyNumberFormat="1" applyFont="1" applyFill="1" applyAlignment="1">
      <alignment horizontal="right" indent="1"/>
    </xf>
    <xf numFmtId="169" fontId="14" fillId="6" borderId="12" xfId="7" applyNumberFormat="1" applyFont="1" applyFill="1" applyBorder="1" applyAlignment="1">
      <alignment horizontal="right" indent="1"/>
    </xf>
    <xf numFmtId="169" fontId="10" fillId="6" borderId="0" xfId="6" applyNumberFormat="1" applyFont="1" applyAlignment="1">
      <alignment horizontal="right" indent="1"/>
    </xf>
    <xf numFmtId="169" fontId="10" fillId="6" borderId="12" xfId="6" applyNumberFormat="1" applyFont="1" applyBorder="1" applyAlignment="1">
      <alignment horizontal="right" indent="1"/>
    </xf>
    <xf numFmtId="2" fontId="5" fillId="6" borderId="15" xfId="6" applyNumberFormat="1" applyFont="1" applyBorder="1"/>
    <xf numFmtId="2" fontId="5" fillId="6" borderId="21" xfId="6" applyNumberFormat="1" applyFont="1" applyBorder="1"/>
    <xf numFmtId="2" fontId="5" fillId="6" borderId="22" xfId="6" applyNumberFormat="1" applyFont="1" applyBorder="1"/>
    <xf numFmtId="0" fontId="16" fillId="6" borderId="7" xfId="0" applyFont="1" applyFill="1" applyBorder="1"/>
    <xf numFmtId="0" fontId="16" fillId="7" borderId="8" xfId="0" applyFont="1" applyFill="1" applyBorder="1"/>
    <xf numFmtId="0" fontId="10" fillId="7" borderId="8" xfId="0" applyFont="1" applyFill="1" applyBorder="1"/>
    <xf numFmtId="0" fontId="10" fillId="7" borderId="9" xfId="0" applyFont="1" applyFill="1" applyBorder="1"/>
    <xf numFmtId="0" fontId="16" fillId="7" borderId="11" xfId="0" applyFont="1" applyFill="1" applyBorder="1"/>
    <xf numFmtId="0" fontId="16" fillId="7" borderId="0" xfId="0" applyFont="1" applyFill="1"/>
    <xf numFmtId="0" fontId="10" fillId="7" borderId="0" xfId="0" applyFont="1" applyFill="1"/>
    <xf numFmtId="0" fontId="10" fillId="7" borderId="12" xfId="0" applyFont="1" applyFill="1" applyBorder="1"/>
    <xf numFmtId="0" fontId="16" fillId="7" borderId="15" xfId="0" applyFont="1" applyFill="1" applyBorder="1"/>
    <xf numFmtId="0" fontId="16" fillId="7" borderId="16" xfId="0" applyFont="1" applyFill="1" applyBorder="1"/>
    <xf numFmtId="10" fontId="5" fillId="8" borderId="1" xfId="6" applyNumberFormat="1" applyFont="1" applyFill="1" applyBorder="1" applyAlignment="1">
      <alignment horizontal="right" indent="1"/>
    </xf>
    <xf numFmtId="0" fontId="10" fillId="7" borderId="7" xfId="0" applyFont="1" applyFill="1" applyBorder="1"/>
    <xf numFmtId="1" fontId="10" fillId="7" borderId="5" xfId="0" applyNumberFormat="1" applyFont="1" applyFill="1" applyBorder="1" applyAlignment="1">
      <alignment horizontal="right" indent="1"/>
    </xf>
    <xf numFmtId="0" fontId="10" fillId="7" borderId="10" xfId="0" applyFont="1" applyFill="1" applyBorder="1" applyAlignment="1">
      <alignment horizontal="right" indent="1"/>
    </xf>
    <xf numFmtId="1" fontId="5" fillId="8" borderId="1" xfId="6" applyNumberFormat="1" applyFont="1" applyFill="1" applyBorder="1" applyAlignment="1">
      <alignment horizontal="right" indent="1"/>
    </xf>
    <xf numFmtId="0" fontId="12" fillId="7" borderId="11" xfId="0" applyFont="1" applyFill="1" applyBorder="1" applyAlignment="1">
      <alignment horizontal="left"/>
    </xf>
    <xf numFmtId="170" fontId="10" fillId="7" borderId="0" xfId="0" applyNumberFormat="1" applyFont="1" applyFill="1" applyAlignment="1">
      <alignment horizontal="right" indent="1"/>
    </xf>
    <xf numFmtId="170" fontId="10" fillId="7" borderId="12" xfId="0" applyNumberFormat="1" applyFont="1" applyFill="1" applyBorder="1" applyAlignment="1">
      <alignment horizontal="right" indent="1"/>
    </xf>
    <xf numFmtId="10" fontId="5" fillId="8" borderId="14" xfId="6" applyNumberFormat="1" applyFont="1" applyFill="1" applyBorder="1" applyAlignment="1">
      <alignment horizontal="right" indent="1"/>
    </xf>
    <xf numFmtId="0" fontId="10" fillId="7" borderId="11" xfId="0" applyFont="1" applyFill="1" applyBorder="1" applyAlignment="1">
      <alignment horizontal="left" indent="2"/>
    </xf>
    <xf numFmtId="167" fontId="10" fillId="7" borderId="0" xfId="0" applyNumberFormat="1" applyFont="1" applyFill="1" applyAlignment="1">
      <alignment horizontal="right" indent="1"/>
    </xf>
    <xf numFmtId="167" fontId="10" fillId="7" borderId="12" xfId="0" applyNumberFormat="1" applyFont="1" applyFill="1" applyBorder="1" applyAlignment="1">
      <alignment horizontal="right" indent="1"/>
    </xf>
    <xf numFmtId="0" fontId="12" fillId="7" borderId="11" xfId="0" applyFont="1" applyFill="1" applyBorder="1"/>
    <xf numFmtId="0" fontId="10" fillId="7" borderId="0" xfId="0" applyFont="1" applyFill="1" applyAlignment="1">
      <alignment horizontal="right" indent="1"/>
    </xf>
    <xf numFmtId="0" fontId="10" fillId="7" borderId="12" xfId="0" applyFont="1" applyFill="1" applyBorder="1" applyAlignment="1">
      <alignment horizontal="right" indent="1"/>
    </xf>
    <xf numFmtId="0" fontId="17" fillId="7" borderId="11" xfId="0" applyFont="1" applyFill="1" applyBorder="1" applyAlignment="1">
      <alignment horizontal="left" indent="1"/>
    </xf>
    <xf numFmtId="167" fontId="10" fillId="7" borderId="16" xfId="0" applyNumberFormat="1" applyFont="1" applyFill="1" applyBorder="1" applyAlignment="1">
      <alignment horizontal="right" indent="1"/>
    </xf>
    <xf numFmtId="167" fontId="10" fillId="7" borderId="13" xfId="0" applyNumberFormat="1" applyFont="1" applyFill="1" applyBorder="1" applyAlignment="1">
      <alignment horizontal="right" indent="1"/>
    </xf>
    <xf numFmtId="0" fontId="17" fillId="7" borderId="11" xfId="0" quotePrefix="1" applyFont="1" applyFill="1" applyBorder="1" applyAlignment="1">
      <alignment horizontal="left" indent="1"/>
    </xf>
    <xf numFmtId="2" fontId="5" fillId="9" borderId="11" xfId="6" applyNumberFormat="1" applyFont="1" applyFill="1" applyBorder="1" applyAlignment="1">
      <alignment horizontal="left" indent="1"/>
    </xf>
    <xf numFmtId="0" fontId="10" fillId="9" borderId="0" xfId="0" applyFont="1" applyFill="1"/>
    <xf numFmtId="167" fontId="10" fillId="9" borderId="0" xfId="0" applyNumberFormat="1" applyFont="1" applyFill="1" applyAlignment="1">
      <alignment horizontal="right" indent="1"/>
    </xf>
    <xf numFmtId="167" fontId="10" fillId="9" borderId="12" xfId="0" applyNumberFormat="1" applyFont="1" applyFill="1" applyBorder="1" applyAlignment="1">
      <alignment horizontal="right" indent="1"/>
    </xf>
    <xf numFmtId="10" fontId="5" fillId="9" borderId="14" xfId="6" applyNumberFormat="1" applyFont="1" applyFill="1" applyBorder="1" applyAlignment="1">
      <alignment horizontal="right" indent="1"/>
    </xf>
    <xf numFmtId="10" fontId="10" fillId="7" borderId="0" xfId="1" applyNumberFormat="1" applyFont="1" applyFill="1" applyAlignment="1">
      <alignment horizontal="right" indent="1"/>
    </xf>
    <xf numFmtId="10" fontId="10" fillId="7" borderId="12" xfId="1" applyNumberFormat="1" applyFont="1" applyFill="1" applyBorder="1" applyAlignment="1">
      <alignment horizontal="right" indent="1"/>
    </xf>
    <xf numFmtId="0" fontId="10" fillId="7" borderId="15" xfId="0" applyFont="1" applyFill="1" applyBorder="1" applyAlignment="1">
      <alignment horizontal="left" indent="2"/>
    </xf>
    <xf numFmtId="0" fontId="10" fillId="7" borderId="16" xfId="0" applyFont="1" applyFill="1" applyBorder="1"/>
    <xf numFmtId="10" fontId="10" fillId="7" borderId="16" xfId="1" applyNumberFormat="1" applyFont="1" applyFill="1" applyBorder="1" applyAlignment="1">
      <alignment horizontal="right" indent="1"/>
    </xf>
    <xf numFmtId="10" fontId="10" fillId="7" borderId="13" xfId="1" applyNumberFormat="1" applyFont="1" applyFill="1" applyBorder="1" applyAlignment="1">
      <alignment horizontal="right" indent="1"/>
    </xf>
    <xf numFmtId="10" fontId="5" fillId="8" borderId="6" xfId="6" applyNumberFormat="1" applyFont="1" applyFill="1" applyBorder="1" applyAlignment="1">
      <alignment horizontal="right" indent="1"/>
    </xf>
    <xf numFmtId="10" fontId="18" fillId="6" borderId="8" xfId="6" applyNumberFormat="1" applyFont="1" applyBorder="1" applyAlignment="1">
      <alignment horizontal="left" vertical="center" wrapText="1"/>
    </xf>
    <xf numFmtId="1" fontId="18" fillId="6" borderId="8" xfId="6" applyNumberFormat="1" applyFont="1" applyBorder="1"/>
    <xf numFmtId="1" fontId="19" fillId="6" borderId="8" xfId="6" applyNumberFormat="1" applyFont="1" applyBorder="1"/>
    <xf numFmtId="1" fontId="18" fillId="6" borderId="9" xfId="6" applyNumberFormat="1" applyFont="1" applyBorder="1"/>
    <xf numFmtId="2" fontId="9" fillId="6" borderId="15" xfId="6" applyNumberFormat="1" applyFont="1" applyBorder="1" applyAlignment="1">
      <alignment vertical="center"/>
    </xf>
    <xf numFmtId="2" fontId="9" fillId="6" borderId="16" xfId="6" applyNumberFormat="1" applyFont="1" applyBorder="1" applyAlignment="1">
      <alignment vertical="center"/>
    </xf>
    <xf numFmtId="2" fontId="9" fillId="6" borderId="13" xfId="6" applyNumberFormat="1" applyFont="1" applyBorder="1" applyAlignment="1">
      <alignment vertical="center"/>
    </xf>
    <xf numFmtId="2" fontId="14" fillId="10" borderId="3" xfId="6" applyNumberFormat="1" applyFont="1" applyFill="1" applyBorder="1" applyAlignment="1">
      <alignment horizontal="center" vertical="center" wrapText="1"/>
    </xf>
    <xf numFmtId="1" fontId="5" fillId="8" borderId="9" xfId="6" applyNumberFormat="1" applyFont="1" applyFill="1" applyBorder="1" applyAlignment="1">
      <alignment horizontal="center"/>
    </xf>
    <xf numFmtId="2" fontId="5" fillId="6" borderId="3" xfId="6" applyNumberFormat="1" applyFont="1" applyBorder="1"/>
    <xf numFmtId="2" fontId="5" fillId="8" borderId="13" xfId="6" applyNumberFormat="1" applyFont="1" applyFill="1" applyBorder="1" applyAlignment="1">
      <alignment horizontal="center"/>
    </xf>
    <xf numFmtId="2" fontId="15" fillId="6" borderId="0" xfId="6" applyNumberFormat="1" applyFont="1"/>
    <xf numFmtId="1" fontId="5" fillId="8" borderId="1" xfId="6" applyNumberFormat="1" applyFont="1" applyFill="1" applyBorder="1" applyAlignment="1">
      <alignment horizontal="center"/>
    </xf>
    <xf numFmtId="1" fontId="5" fillId="6" borderId="5" xfId="6" applyNumberFormat="1" applyFont="1" applyBorder="1" applyAlignment="1">
      <alignment horizontal="center"/>
    </xf>
    <xf numFmtId="1" fontId="5" fillId="6" borderId="10" xfId="6" applyNumberFormat="1" applyFont="1" applyBorder="1" applyAlignment="1">
      <alignment horizontal="center"/>
    </xf>
    <xf numFmtId="1" fontId="5" fillId="6" borderId="4" xfId="6" applyNumberFormat="1" applyFont="1" applyBorder="1"/>
    <xf numFmtId="1" fontId="5" fillId="6" borderId="10" xfId="6" applyNumberFormat="1" applyFont="1" applyBorder="1"/>
    <xf numFmtId="10" fontId="5" fillId="8" borderId="11" xfId="6" applyNumberFormat="1" applyFont="1" applyFill="1" applyBorder="1" applyAlignment="1">
      <alignment horizontal="right" indent="1"/>
    </xf>
    <xf numFmtId="9" fontId="21" fillId="6" borderId="11" xfId="6" applyNumberFormat="1" applyFont="1" applyBorder="1" applyAlignment="1">
      <alignment horizontal="right" indent="1"/>
    </xf>
    <xf numFmtId="9" fontId="21" fillId="6" borderId="12" xfId="6" applyNumberFormat="1" applyFont="1" applyBorder="1" applyAlignment="1">
      <alignment horizontal="right" indent="1"/>
    </xf>
    <xf numFmtId="9" fontId="14" fillId="10" borderId="11" xfId="7" applyNumberFormat="1" applyFont="1" applyFill="1" applyBorder="1" applyAlignment="1">
      <alignment horizontal="right" indent="1"/>
    </xf>
    <xf numFmtId="9" fontId="14" fillId="10" borderId="0" xfId="7" applyNumberFormat="1" applyFont="1" applyFill="1" applyAlignment="1">
      <alignment horizontal="right" indent="1"/>
    </xf>
    <xf numFmtId="9" fontId="5" fillId="6" borderId="12" xfId="6" applyNumberFormat="1" applyFont="1" applyBorder="1" applyAlignment="1">
      <alignment horizontal="right" indent="1"/>
    </xf>
    <xf numFmtId="171" fontId="21" fillId="6" borderId="11" xfId="6" applyNumberFormat="1" applyFont="1" applyBorder="1" applyAlignment="1">
      <alignment horizontal="right" indent="1"/>
    </xf>
    <xf numFmtId="9" fontId="14" fillId="10" borderId="0" xfId="6" applyNumberFormat="1" applyFont="1" applyFill="1" applyAlignment="1">
      <alignment horizontal="right" indent="1"/>
    </xf>
    <xf numFmtId="9" fontId="5" fillId="6" borderId="0" xfId="6" applyNumberFormat="1" applyFont="1" applyAlignment="1">
      <alignment horizontal="right" indent="1"/>
    </xf>
    <xf numFmtId="171" fontId="5" fillId="8" borderId="11" xfId="6" applyNumberFormat="1" applyFont="1" applyFill="1" applyBorder="1" applyAlignment="1">
      <alignment horizontal="right" indent="1"/>
    </xf>
    <xf numFmtId="2" fontId="5" fillId="6" borderId="15" xfId="6" applyNumberFormat="1" applyFont="1" applyBorder="1" applyAlignment="1">
      <alignment horizontal="left" indent="1"/>
    </xf>
    <xf numFmtId="9" fontId="5" fillId="8" borderId="15" xfId="6" applyNumberFormat="1" applyFont="1" applyFill="1" applyBorder="1" applyAlignment="1">
      <alignment horizontal="right" indent="1"/>
    </xf>
    <xf numFmtId="9" fontId="21" fillId="6" borderId="15" xfId="6" applyNumberFormat="1" applyFont="1" applyBorder="1" applyAlignment="1">
      <alignment horizontal="right" indent="1"/>
    </xf>
    <xf numFmtId="9" fontId="21" fillId="6" borderId="13" xfId="6" applyNumberFormat="1" applyFont="1" applyBorder="1" applyAlignment="1">
      <alignment horizontal="right" indent="1"/>
    </xf>
    <xf numFmtId="9" fontId="14" fillId="10" borderId="15" xfId="7" applyNumberFormat="1" applyFont="1" applyFill="1" applyBorder="1" applyAlignment="1">
      <alignment horizontal="right" indent="1"/>
    </xf>
    <xf numFmtId="9" fontId="14" fillId="10" borderId="16" xfId="6" applyNumberFormat="1" applyFont="1" applyFill="1" applyBorder="1" applyAlignment="1">
      <alignment horizontal="right" indent="1"/>
    </xf>
    <xf numFmtId="9" fontId="5" fillId="6" borderId="13" xfId="6" applyNumberFormat="1" applyFont="1" applyBorder="1" applyAlignment="1">
      <alignment horizontal="right" indent="1"/>
    </xf>
    <xf numFmtId="2" fontId="5" fillId="6" borderId="7" xfId="6" applyNumberFormat="1" applyFont="1" applyBorder="1"/>
    <xf numFmtId="2" fontId="5" fillId="6" borderId="8" xfId="6" applyNumberFormat="1" applyFont="1" applyBorder="1" applyAlignment="1">
      <alignment horizontal="center"/>
    </xf>
    <xf numFmtId="2" fontId="8" fillId="6" borderId="0" xfId="6" applyNumberFormat="1" applyFont="1"/>
    <xf numFmtId="1" fontId="21" fillId="6" borderId="1" xfId="6" applyNumberFormat="1" applyFont="1" applyBorder="1" applyAlignment="1">
      <alignment horizontal="center"/>
    </xf>
    <xf numFmtId="1" fontId="5" fillId="6" borderId="4" xfId="6" applyNumberFormat="1" applyFont="1" applyBorder="1" applyAlignment="1">
      <alignment horizontal="center"/>
    </xf>
    <xf numFmtId="2" fontId="8" fillId="6" borderId="12" xfId="6" applyNumberFormat="1" applyFont="1" applyBorder="1"/>
    <xf numFmtId="167" fontId="21" fillId="6" borderId="3" xfId="6" applyNumberFormat="1" applyFont="1" applyBorder="1" applyAlignment="1">
      <alignment horizontal="right" indent="1"/>
    </xf>
    <xf numFmtId="167" fontId="5" fillId="11" borderId="0" xfId="8" applyNumberFormat="1" applyFont="1" applyBorder="1" applyAlignment="1">
      <alignment horizontal="right" indent="1"/>
    </xf>
    <xf numFmtId="172" fontId="5" fillId="11" borderId="12" xfId="8" applyNumberFormat="1" applyFont="1" applyBorder="1" applyAlignment="1">
      <alignment horizontal="right" indent="1"/>
    </xf>
    <xf numFmtId="167" fontId="21" fillId="6" borderId="14" xfId="6" applyNumberFormat="1" applyFont="1" applyBorder="1" applyAlignment="1">
      <alignment horizontal="right" indent="1"/>
    </xf>
    <xf numFmtId="2" fontId="5" fillId="6" borderId="0" xfId="6" applyNumberFormat="1" applyFont="1"/>
    <xf numFmtId="2" fontId="5" fillId="6" borderId="12" xfId="6" applyNumberFormat="1" applyFont="1" applyBorder="1"/>
    <xf numFmtId="172" fontId="5" fillId="9" borderId="12" xfId="8" applyNumberFormat="1" applyFont="1" applyFill="1" applyBorder="1" applyAlignment="1">
      <alignment horizontal="right" indent="1"/>
    </xf>
    <xf numFmtId="2" fontId="21" fillId="6" borderId="14" xfId="6" applyNumberFormat="1" applyFont="1" applyBorder="1" applyAlignment="1">
      <alignment horizontal="right" indent="1"/>
    </xf>
    <xf numFmtId="2" fontId="5" fillId="11" borderId="0" xfId="8" applyFont="1" applyBorder="1" applyAlignment="1">
      <alignment horizontal="right" indent="1"/>
    </xf>
    <xf numFmtId="9" fontId="5" fillId="11" borderId="0" xfId="8" applyNumberFormat="1" applyFont="1" applyBorder="1" applyAlignment="1">
      <alignment horizontal="right" indent="1"/>
    </xf>
    <xf numFmtId="171" fontId="5" fillId="11" borderId="0" xfId="8" applyNumberFormat="1" applyFont="1" applyBorder="1" applyAlignment="1">
      <alignment horizontal="right" indent="1"/>
    </xf>
    <xf numFmtId="171" fontId="5" fillId="11" borderId="12" xfId="8" applyNumberFormat="1" applyFont="1" applyBorder="1" applyAlignment="1">
      <alignment horizontal="right" indent="1"/>
    </xf>
    <xf numFmtId="167" fontId="21" fillId="6" borderId="6" xfId="6" applyNumberFormat="1" applyFont="1" applyBorder="1" applyAlignment="1">
      <alignment horizontal="right" indent="1"/>
    </xf>
    <xf numFmtId="167" fontId="5" fillId="11" borderId="16" xfId="8" applyNumberFormat="1" applyFont="1" applyBorder="1" applyAlignment="1">
      <alignment horizontal="right" indent="1"/>
    </xf>
    <xf numFmtId="167" fontId="5" fillId="11" borderId="13" xfId="8" applyNumberFormat="1" applyFont="1" applyBorder="1" applyAlignment="1">
      <alignment horizontal="right" indent="1"/>
    </xf>
    <xf numFmtId="0" fontId="0" fillId="0" borderId="0" xfId="0" quotePrefix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173" fontId="14" fillId="9" borderId="0" xfId="7" applyNumberFormat="1" applyFont="1" applyFill="1"/>
    <xf numFmtId="10" fontId="14" fillId="0" borderId="0" xfId="1" applyNumberFormat="1" applyFont="1"/>
    <xf numFmtId="9" fontId="14" fillId="0" borderId="0" xfId="1" applyFont="1"/>
    <xf numFmtId="2" fontId="5" fillId="0" borderId="0" xfId="6" applyNumberFormat="1" applyFont="1" applyFill="1" applyAlignment="1">
      <alignment horizontal="right"/>
    </xf>
    <xf numFmtId="0" fontId="24" fillId="0" borderId="0" xfId="0" applyFont="1"/>
    <xf numFmtId="173" fontId="5" fillId="11" borderId="0" xfId="8" applyNumberFormat="1" applyFont="1" applyBorder="1"/>
    <xf numFmtId="0" fontId="5" fillId="6" borderId="1" xfId="0" applyFont="1" applyFill="1" applyBorder="1" applyAlignment="1">
      <alignment horizontal="right" vertical="center" indent="1"/>
    </xf>
    <xf numFmtId="1" fontId="5" fillId="6" borderId="10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6" fillId="6" borderId="1" xfId="0" applyFont="1" applyFill="1" applyBorder="1" applyAlignment="1">
      <alignment horizontal="right" vertical="center" indent="1"/>
    </xf>
    <xf numFmtId="8" fontId="26" fillId="6" borderId="10" xfId="0" applyNumberFormat="1" applyFont="1" applyFill="1" applyBorder="1" applyAlignment="1">
      <alignment horizontal="center"/>
    </xf>
    <xf numFmtId="174" fontId="14" fillId="6" borderId="1" xfId="0" applyNumberFormat="1" applyFont="1" applyFill="1" applyBorder="1" applyAlignment="1">
      <alignment horizontal="center"/>
    </xf>
    <xf numFmtId="175" fontId="14" fillId="6" borderId="1" xfId="0" applyNumberFormat="1" applyFont="1" applyFill="1" applyBorder="1" applyAlignment="1">
      <alignment horizontal="center"/>
    </xf>
    <xf numFmtId="175" fontId="14" fillId="6" borderId="1" xfId="1" applyNumberFormat="1" applyFont="1" applyFill="1" applyBorder="1" applyAlignment="1">
      <alignment horizontal="center"/>
    </xf>
    <xf numFmtId="174" fontId="14" fillId="6" borderId="1" xfId="1" applyNumberFormat="1" applyFont="1" applyFill="1" applyBorder="1" applyAlignment="1">
      <alignment horizontal="center"/>
    </xf>
    <xf numFmtId="173" fontId="5" fillId="11" borderId="16" xfId="8" applyNumberFormat="1" applyFont="1" applyBorder="1"/>
    <xf numFmtId="0" fontId="28" fillId="6" borderId="7" xfId="0" applyFont="1" applyFill="1" applyBorder="1" applyAlignment="1">
      <alignment vertical="center"/>
    </xf>
    <xf numFmtId="0" fontId="5" fillId="6" borderId="8" xfId="0" applyFont="1" applyFill="1" applyBorder="1" applyAlignment="1">
      <alignment vertical="center"/>
    </xf>
    <xf numFmtId="0" fontId="5" fillId="6" borderId="9" xfId="0" applyFont="1" applyFill="1" applyBorder="1" applyAlignment="1">
      <alignment vertical="center"/>
    </xf>
    <xf numFmtId="0" fontId="28" fillId="6" borderId="11" xfId="0" applyFont="1" applyFill="1" applyBorder="1" applyAlignment="1">
      <alignment vertical="center"/>
    </xf>
    <xf numFmtId="0" fontId="5" fillId="6" borderId="0" xfId="0" applyFont="1" applyFill="1" applyAlignment="1">
      <alignment vertical="center"/>
    </xf>
    <xf numFmtId="0" fontId="5" fillId="6" borderId="16" xfId="0" applyFont="1" applyFill="1" applyBorder="1" applyAlignment="1">
      <alignment vertical="center"/>
    </xf>
    <xf numFmtId="0" fontId="5" fillId="6" borderId="13" xfId="0" applyFont="1" applyFill="1" applyBorder="1" applyAlignment="1">
      <alignment vertical="center"/>
    </xf>
    <xf numFmtId="0" fontId="14" fillId="10" borderId="7" xfId="0" applyFont="1" applyFill="1" applyBorder="1" applyAlignment="1">
      <alignment vertical="center"/>
    </xf>
    <xf numFmtId="0" fontId="5" fillId="10" borderId="9" xfId="0" applyFont="1" applyFill="1" applyBorder="1" applyAlignment="1">
      <alignment vertical="center"/>
    </xf>
    <xf numFmtId="0" fontId="5" fillId="10" borderId="11" xfId="0" applyFont="1" applyFill="1" applyBorder="1" applyAlignment="1">
      <alignment horizontal="right" vertical="center"/>
    </xf>
    <xf numFmtId="9" fontId="14" fillId="10" borderId="12" xfId="0" applyNumberFormat="1" applyFont="1" applyFill="1" applyBorder="1" applyAlignment="1">
      <alignment horizontal="right" vertical="center" indent="1"/>
    </xf>
    <xf numFmtId="0" fontId="5" fillId="6" borderId="12" xfId="0" applyFont="1" applyFill="1" applyBorder="1" applyAlignment="1">
      <alignment vertical="center"/>
    </xf>
    <xf numFmtId="10" fontId="14" fillId="10" borderId="13" xfId="0" applyNumberFormat="1" applyFont="1" applyFill="1" applyBorder="1" applyAlignment="1">
      <alignment horizontal="right" vertical="center" indent="1"/>
    </xf>
    <xf numFmtId="0" fontId="5" fillId="6" borderId="8" xfId="0" applyFont="1" applyFill="1" applyBorder="1" applyAlignment="1">
      <alignment horizontal="center" vertical="center"/>
    </xf>
    <xf numFmtId="8" fontId="5" fillId="0" borderId="0" xfId="0" applyNumberFormat="1" applyFont="1" applyAlignment="1">
      <alignment vertical="center"/>
    </xf>
    <xf numFmtId="174" fontId="5" fillId="0" borderId="0" xfId="0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9" fontId="5" fillId="6" borderId="0" xfId="0" applyNumberFormat="1" applyFont="1" applyFill="1" applyAlignment="1">
      <alignment horizontal="left" vertical="center" indent="1"/>
    </xf>
    <xf numFmtId="0" fontId="26" fillId="6" borderId="11" xfId="0" applyFont="1" applyFill="1" applyBorder="1" applyAlignment="1">
      <alignment horizontal="right" vertical="center" indent="1"/>
    </xf>
    <xf numFmtId="8" fontId="26" fillId="6" borderId="0" xfId="0" applyNumberFormat="1" applyFont="1" applyFill="1" applyAlignment="1">
      <alignment horizontal="center"/>
    </xf>
    <xf numFmtId="176" fontId="5" fillId="6" borderId="0" xfId="0" applyNumberFormat="1" applyFont="1" applyFill="1" applyAlignment="1">
      <alignment horizontal="center"/>
    </xf>
    <xf numFmtId="177" fontId="26" fillId="2" borderId="3" xfId="0" applyNumberFormat="1" applyFont="1" applyFill="1" applyBorder="1" applyAlignment="1">
      <alignment horizontal="center"/>
    </xf>
    <xf numFmtId="177" fontId="26" fillId="2" borderId="14" xfId="0" applyNumberFormat="1" applyFont="1" applyFill="1" applyBorder="1" applyAlignment="1">
      <alignment horizontal="center" vertical="center"/>
    </xf>
    <xf numFmtId="177" fontId="26" fillId="2" borderId="6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vertical="center"/>
    </xf>
    <xf numFmtId="0" fontId="5" fillId="6" borderId="0" xfId="0" applyFont="1" applyFill="1" applyAlignment="1">
      <alignment horizontal="left" vertical="center" indent="3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 indent="5"/>
    </xf>
    <xf numFmtId="0" fontId="5" fillId="6" borderId="0" xfId="0" applyFont="1" applyFill="1" applyAlignment="1">
      <alignment horizontal="left" vertical="center" indent="4"/>
    </xf>
    <xf numFmtId="0" fontId="18" fillId="6" borderId="11" xfId="0" applyFont="1" applyFill="1" applyBorder="1" applyAlignment="1">
      <alignment horizontal="left" vertical="center"/>
    </xf>
    <xf numFmtId="174" fontId="5" fillId="3" borderId="0" xfId="0" applyNumberFormat="1" applyFont="1" applyFill="1" applyAlignment="1">
      <alignment horizontal="right"/>
    </xf>
    <xf numFmtId="0" fontId="5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 indent="2"/>
    </xf>
    <xf numFmtId="0" fontId="5" fillId="6" borderId="0" xfId="0" applyFont="1" applyFill="1"/>
    <xf numFmtId="0" fontId="5" fillId="6" borderId="0" xfId="0" applyFont="1" applyFill="1" applyAlignment="1">
      <alignment horizontal="center"/>
    </xf>
    <xf numFmtId="0" fontId="5" fillId="6" borderId="0" xfId="0" applyFont="1" applyFill="1" applyAlignment="1">
      <alignment horizontal="left" vertical="center" indent="1"/>
    </xf>
    <xf numFmtId="0" fontId="5" fillId="4" borderId="11" xfId="0" applyFont="1" applyFill="1" applyBorder="1" applyAlignment="1">
      <alignment horizontal="center"/>
    </xf>
    <xf numFmtId="173" fontId="35" fillId="4" borderId="0" xfId="0" applyNumberFormat="1" applyFont="1" applyFill="1" applyAlignment="1">
      <alignment horizontal="right"/>
    </xf>
    <xf numFmtId="173" fontId="30" fillId="4" borderId="3" xfId="0" applyNumberFormat="1" applyFont="1" applyFill="1" applyBorder="1" applyAlignment="1">
      <alignment horizontal="center"/>
    </xf>
    <xf numFmtId="0" fontId="18" fillId="6" borderId="11" xfId="0" applyFont="1" applyFill="1" applyBorder="1" applyAlignment="1">
      <alignment horizontal="right" vertical="center"/>
    </xf>
    <xf numFmtId="0" fontId="30" fillId="4" borderId="14" xfId="0" quotePrefix="1" applyFont="1" applyFill="1" applyBorder="1" applyAlignment="1">
      <alignment vertical="center"/>
    </xf>
    <xf numFmtId="0" fontId="5" fillId="6" borderId="0" xfId="6" applyFont="1" applyAlignment="1">
      <alignment vertical="center"/>
    </xf>
    <xf numFmtId="0" fontId="5" fillId="6" borderId="12" xfId="6" applyFont="1" applyBorder="1" applyAlignment="1">
      <alignment vertical="center"/>
    </xf>
    <xf numFmtId="0" fontId="30" fillId="12" borderId="7" xfId="0" applyFont="1" applyFill="1" applyBorder="1" applyAlignment="1">
      <alignment horizontal="right" vertical="center"/>
    </xf>
    <xf numFmtId="178" fontId="30" fillId="12" borderId="9" xfId="0" applyNumberFormat="1" applyFont="1" applyFill="1" applyBorder="1" applyAlignment="1">
      <alignment horizontal="right" vertical="center"/>
    </xf>
    <xf numFmtId="0" fontId="30" fillId="4" borderId="14" xfId="0" quotePrefix="1" applyFont="1" applyFill="1" applyBorder="1" applyAlignment="1">
      <alignment horizontal="right" vertical="top"/>
    </xf>
    <xf numFmtId="177" fontId="30" fillId="6" borderId="0" xfId="6" applyNumberFormat="1" applyFont="1" applyAlignment="1">
      <alignment horizontal="center" vertical="center"/>
    </xf>
    <xf numFmtId="10" fontId="30" fillId="6" borderId="12" xfId="6" applyNumberFormat="1" applyFont="1" applyBorder="1" applyAlignment="1">
      <alignment horizontal="right" vertical="top" indent="1"/>
    </xf>
    <xf numFmtId="0" fontId="30" fillId="12" borderId="15" xfId="0" applyFont="1" applyFill="1" applyBorder="1" applyAlignment="1">
      <alignment horizontal="right" vertical="center"/>
    </xf>
    <xf numFmtId="178" fontId="37" fillId="12" borderId="13" xfId="0" applyNumberFormat="1" applyFont="1" applyFill="1" applyBorder="1" applyAlignment="1">
      <alignment horizontal="right" vertical="center"/>
    </xf>
    <xf numFmtId="0" fontId="5" fillId="6" borderId="16" xfId="0" applyFont="1" applyFill="1" applyBorder="1"/>
    <xf numFmtId="0" fontId="30" fillId="4" borderId="6" xfId="0" quotePrefix="1" applyFont="1" applyFill="1" applyBorder="1" applyAlignment="1">
      <alignment horizontal="right" vertical="top"/>
    </xf>
    <xf numFmtId="0" fontId="5" fillId="6" borderId="16" xfId="6" applyFont="1" applyBorder="1" applyAlignment="1">
      <alignment vertical="center"/>
    </xf>
    <xf numFmtId="0" fontId="5" fillId="6" borderId="13" xfId="6" applyFont="1" applyBorder="1" applyAlignment="1">
      <alignment vertical="center"/>
    </xf>
    <xf numFmtId="172" fontId="5" fillId="0" borderId="0" xfId="0" applyNumberFormat="1" applyFont="1" applyProtection="1">
      <protection locked="0"/>
    </xf>
    <xf numFmtId="2" fontId="9" fillId="0" borderId="0" xfId="9" applyNumberFormat="1" applyFont="1">
      <alignment horizontal="left" vertical="center"/>
    </xf>
    <xf numFmtId="164" fontId="14" fillId="0" borderId="0" xfId="7" applyNumberFormat="1" applyFont="1"/>
    <xf numFmtId="166" fontId="14" fillId="0" borderId="0" xfId="7" applyNumberFormat="1" applyFont="1"/>
    <xf numFmtId="168" fontId="14" fillId="0" borderId="0" xfId="7" applyNumberFormat="1" applyFont="1"/>
    <xf numFmtId="164" fontId="5" fillId="0" borderId="0" xfId="6" applyNumberFormat="1" applyFont="1" applyFill="1" applyAlignment="1">
      <alignment horizontal="right" indent="1"/>
    </xf>
    <xf numFmtId="2" fontId="39" fillId="0" borderId="0" xfId="6" quotePrefix="1" applyNumberFormat="1" applyFont="1" applyFill="1" applyAlignment="1">
      <alignment horizontal="right"/>
    </xf>
    <xf numFmtId="166" fontId="39" fillId="0" borderId="0" xfId="6" applyNumberFormat="1" applyFont="1" applyFill="1" applyAlignment="1">
      <alignment horizontal="right" indent="1"/>
    </xf>
    <xf numFmtId="164" fontId="5" fillId="0" borderId="0" xfId="8" applyNumberFormat="1" applyFont="1" applyFill="1" applyBorder="1" applyAlignment="1">
      <alignment horizontal="right" indent="1"/>
    </xf>
    <xf numFmtId="2" fontId="5" fillId="0" borderId="0" xfId="6" quotePrefix="1" applyNumberFormat="1" applyFont="1" applyFill="1" applyAlignment="1">
      <alignment horizontal="right"/>
    </xf>
    <xf numFmtId="2" fontId="39" fillId="0" borderId="0" xfId="6" quotePrefix="1" applyNumberFormat="1" applyFont="1" applyFill="1" applyAlignment="1">
      <alignment horizontal="right" vertical="top"/>
    </xf>
    <xf numFmtId="3" fontId="39" fillId="0" borderId="0" xfId="6" applyNumberFormat="1" applyFont="1" applyFill="1" applyAlignment="1">
      <alignment horizontal="right" vertical="top" indent="1"/>
    </xf>
    <xf numFmtId="2" fontId="5" fillId="0" borderId="0" xfId="8" applyFont="1" applyFill="1" applyBorder="1" applyAlignment="1">
      <alignment horizontal="right" vertical="center" indent="1"/>
    </xf>
    <xf numFmtId="164" fontId="5" fillId="11" borderId="0" xfId="8" applyNumberFormat="1" applyFont="1" applyBorder="1" applyAlignment="1">
      <alignment horizontal="right" vertical="center" indent="1"/>
    </xf>
    <xf numFmtId="0" fontId="5" fillId="6" borderId="8" xfId="6" applyFont="1" applyBorder="1" applyAlignment="1">
      <alignment vertical="center"/>
    </xf>
    <xf numFmtId="0" fontId="5" fillId="6" borderId="9" xfId="6" applyFont="1" applyBorder="1" applyAlignment="1">
      <alignment vertical="center"/>
    </xf>
    <xf numFmtId="0" fontId="28" fillId="6" borderId="15" xfId="0" applyFont="1" applyFill="1" applyBorder="1" applyAlignment="1">
      <alignment vertical="center"/>
    </xf>
    <xf numFmtId="0" fontId="5" fillId="6" borderId="11" xfId="6" applyFont="1" applyBorder="1"/>
    <xf numFmtId="0" fontId="5" fillId="6" borderId="0" xfId="6" applyFont="1"/>
    <xf numFmtId="0" fontId="13" fillId="13" borderId="7" xfId="7" applyNumberFormat="1" applyFill="1" applyBorder="1" applyProtection="1">
      <protection locked="0"/>
    </xf>
    <xf numFmtId="0" fontId="5" fillId="13" borderId="8" xfId="0" applyFont="1" applyFill="1" applyBorder="1" applyProtection="1">
      <protection locked="0"/>
    </xf>
    <xf numFmtId="0" fontId="5" fillId="13" borderId="8" xfId="0" applyFont="1" applyFill="1" applyBorder="1" applyAlignment="1" applyProtection="1">
      <alignment horizontal="center" wrapText="1"/>
      <protection locked="0"/>
    </xf>
    <xf numFmtId="0" fontId="5" fillId="13" borderId="9" xfId="0" applyFont="1" applyFill="1" applyBorder="1" applyAlignment="1" applyProtection="1">
      <alignment horizontal="center" wrapText="1"/>
      <protection locked="0"/>
    </xf>
    <xf numFmtId="0" fontId="5" fillId="13" borderId="3" xfId="0" applyFont="1" applyFill="1" applyBorder="1" applyAlignment="1" applyProtection="1">
      <alignment horizontal="center" wrapText="1"/>
      <protection locked="0"/>
    </xf>
    <xf numFmtId="9" fontId="14" fillId="13" borderId="1" xfId="7" applyNumberFormat="1" applyFont="1" applyFill="1" applyBorder="1" applyProtection="1">
      <protection locked="0"/>
    </xf>
    <xf numFmtId="9" fontId="14" fillId="11" borderId="1" xfId="8" applyNumberFormat="1" applyFont="1" applyBorder="1"/>
    <xf numFmtId="10" fontId="14" fillId="13" borderId="6" xfId="7" applyNumberFormat="1" applyFont="1" applyFill="1" applyBorder="1" applyProtection="1">
      <protection locked="0"/>
    </xf>
    <xf numFmtId="10" fontId="14" fillId="13" borderId="6" xfId="8" applyNumberFormat="1" applyFont="1" applyFill="1" applyBorder="1"/>
    <xf numFmtId="10" fontId="14" fillId="11" borderId="6" xfId="8" applyNumberFormat="1" applyFont="1" applyBorder="1"/>
    <xf numFmtId="0" fontId="42" fillId="9" borderId="7" xfId="6" applyFont="1" applyFill="1" applyBorder="1"/>
    <xf numFmtId="0" fontId="5" fillId="9" borderId="8" xfId="6" applyFont="1" applyFill="1" applyBorder="1"/>
    <xf numFmtId="0" fontId="5" fillId="9" borderId="9" xfId="6" applyFont="1" applyFill="1" applyBorder="1"/>
    <xf numFmtId="0" fontId="5" fillId="9" borderId="3" xfId="6" applyFont="1" applyFill="1" applyBorder="1"/>
    <xf numFmtId="166" fontId="5" fillId="9" borderId="1" xfId="6" applyNumberFormat="1" applyFont="1" applyFill="1" applyBorder="1" applyAlignment="1">
      <alignment horizontal="right" vertical="center"/>
    </xf>
    <xf numFmtId="164" fontId="5" fillId="9" borderId="1" xfId="6" applyNumberFormat="1" applyFont="1" applyFill="1" applyBorder="1" applyAlignment="1">
      <alignment horizontal="right" vertical="center"/>
    </xf>
    <xf numFmtId="167" fontId="5" fillId="0" borderId="0" xfId="0" applyNumberFormat="1" applyFont="1" applyProtection="1">
      <protection locked="0"/>
    </xf>
    <xf numFmtId="10" fontId="14" fillId="5" borderId="0" xfId="7" applyNumberFormat="1" applyFont="1" applyFill="1" applyAlignment="1">
      <alignment vertical="center"/>
    </xf>
    <xf numFmtId="10" fontId="14" fillId="5" borderId="12" xfId="7" applyNumberFormat="1" applyFont="1" applyFill="1" applyBorder="1" applyAlignment="1">
      <alignment vertical="center"/>
    </xf>
    <xf numFmtId="10" fontId="14" fillId="5" borderId="16" xfId="7" applyNumberFormat="1" applyFont="1" applyFill="1" applyBorder="1" applyAlignment="1">
      <alignment vertical="center"/>
    </xf>
    <xf numFmtId="10" fontId="14" fillId="5" borderId="13" xfId="7" applyNumberFormat="1" applyFont="1" applyFill="1" applyBorder="1" applyAlignment="1">
      <alignment vertical="center"/>
    </xf>
    <xf numFmtId="2" fontId="5" fillId="14" borderId="11" xfId="6" applyNumberFormat="1" applyFont="1" applyFill="1" applyBorder="1"/>
    <xf numFmtId="42" fontId="14" fillId="14" borderId="0" xfId="7" applyNumberFormat="1" applyFont="1" applyFill="1" applyAlignment="1">
      <alignment horizontal="left" indent="1"/>
    </xf>
    <xf numFmtId="42" fontId="14" fillId="14" borderId="12" xfId="7" applyNumberFormat="1" applyFont="1" applyFill="1" applyBorder="1" applyAlignment="1">
      <alignment horizontal="left" indent="1"/>
    </xf>
    <xf numFmtId="41" fontId="14" fillId="14" borderId="16" xfId="7" applyNumberFormat="1" applyFont="1" applyFill="1" applyBorder="1" applyAlignment="1">
      <alignment horizontal="left" indent="1"/>
    </xf>
    <xf numFmtId="41" fontId="14" fillId="14" borderId="13" xfId="7" applyNumberFormat="1" applyFont="1" applyFill="1" applyBorder="1" applyAlignment="1">
      <alignment horizontal="left" indent="1"/>
    </xf>
    <xf numFmtId="167" fontId="10" fillId="14" borderId="12" xfId="0" applyNumberFormat="1" applyFont="1" applyFill="1" applyBorder="1" applyAlignment="1">
      <alignment horizontal="right" indent="1"/>
    </xf>
    <xf numFmtId="0" fontId="14" fillId="13" borderId="5" xfId="7" applyNumberFormat="1" applyFont="1" applyFill="1" applyBorder="1" applyAlignment="1" applyProtection="1">
      <alignment horizontal="right"/>
      <protection locked="0"/>
    </xf>
    <xf numFmtId="0" fontId="14" fillId="13" borderId="10" xfId="7" applyNumberFormat="1" applyFont="1" applyFill="1" applyBorder="1" applyAlignment="1" applyProtection="1">
      <alignment horizontal="right"/>
      <protection locked="0"/>
    </xf>
    <xf numFmtId="0" fontId="14" fillId="13" borderId="15" xfId="7" applyNumberFormat="1" applyFont="1" applyFill="1" applyBorder="1" applyAlignment="1" applyProtection="1">
      <alignment horizontal="right" wrapText="1"/>
      <protection locked="0"/>
    </xf>
    <xf numFmtId="0" fontId="14" fillId="13" borderId="13" xfId="7" applyNumberFormat="1" applyFont="1" applyFill="1" applyBorder="1" applyAlignment="1" applyProtection="1">
      <alignment horizontal="right" wrapText="1"/>
      <protection locked="0"/>
    </xf>
    <xf numFmtId="0" fontId="5" fillId="9" borderId="5" xfId="6" applyFont="1" applyFill="1" applyBorder="1" applyAlignment="1">
      <alignment horizontal="right" vertical="center"/>
    </xf>
    <xf numFmtId="0" fontId="5" fillId="9" borderId="10" xfId="6" applyFont="1" applyFill="1" applyBorder="1" applyAlignment="1">
      <alignment horizontal="right" vertical="center"/>
    </xf>
    <xf numFmtId="0" fontId="5" fillId="6" borderId="1" xfId="6" applyFont="1" applyBorder="1" applyAlignment="1">
      <alignment horizontal="center" wrapText="1"/>
    </xf>
    <xf numFmtId="0" fontId="14" fillId="13" borderId="1" xfId="7" applyNumberFormat="1" applyFont="1" applyFill="1" applyBorder="1" applyAlignment="1" applyProtection="1">
      <alignment horizontal="right"/>
      <protection locked="0"/>
    </xf>
    <xf numFmtId="0" fontId="5" fillId="6" borderId="11" xfId="0" applyFont="1" applyFill="1" applyBorder="1" applyAlignment="1">
      <alignment horizontal="left" vertical="center"/>
    </xf>
    <xf numFmtId="0" fontId="5" fillId="6" borderId="12" xfId="0" applyFont="1" applyFill="1" applyBorder="1" applyAlignment="1">
      <alignment horizontal="left" vertical="center"/>
    </xf>
    <xf numFmtId="0" fontId="5" fillId="6" borderId="7" xfId="6" applyFont="1" applyBorder="1" applyAlignment="1">
      <alignment horizontal="left" vertical="center" wrapText="1"/>
    </xf>
    <xf numFmtId="0" fontId="5" fillId="6" borderId="8" xfId="6" applyFont="1" applyBorder="1" applyAlignment="1">
      <alignment horizontal="left" vertical="center" wrapText="1"/>
    </xf>
    <xf numFmtId="0" fontId="5" fillId="6" borderId="9" xfId="6" applyFont="1" applyBorder="1" applyAlignment="1">
      <alignment horizontal="left" vertical="center" wrapText="1"/>
    </xf>
    <xf numFmtId="0" fontId="5" fillId="6" borderId="15" xfId="6" applyFont="1" applyBorder="1" applyAlignment="1">
      <alignment horizontal="left" vertical="center" wrapText="1"/>
    </xf>
    <xf numFmtId="0" fontId="5" fillId="6" borderId="16" xfId="6" applyFont="1" applyBorder="1" applyAlignment="1">
      <alignment horizontal="left" vertical="center" wrapText="1"/>
    </xf>
    <xf numFmtId="0" fontId="5" fillId="6" borderId="13" xfId="6" applyFont="1" applyBorder="1" applyAlignment="1">
      <alignment horizontal="left" vertical="center" wrapText="1"/>
    </xf>
    <xf numFmtId="0" fontId="5" fillId="6" borderId="5" xfId="6" applyFont="1" applyBorder="1" applyAlignment="1">
      <alignment horizontal="center"/>
    </xf>
    <xf numFmtId="0" fontId="5" fillId="6" borderId="4" xfId="6" applyFont="1" applyBorder="1" applyAlignment="1">
      <alignment horizontal="center"/>
    </xf>
    <xf numFmtId="0" fontId="5" fillId="6" borderId="10" xfId="6" applyFont="1" applyBorder="1" applyAlignment="1">
      <alignment horizontal="center"/>
    </xf>
    <xf numFmtId="0" fontId="5" fillId="3" borderId="14" xfId="0" applyFont="1" applyFill="1" applyBorder="1" applyAlignment="1">
      <alignment horizontal="center" vertical="center"/>
    </xf>
    <xf numFmtId="173" fontId="34" fillId="4" borderId="7" xfId="0" applyNumberFormat="1" applyFont="1" applyFill="1" applyBorder="1" applyAlignment="1">
      <alignment horizontal="center"/>
    </xf>
    <xf numFmtId="173" fontId="34" fillId="4" borderId="9" xfId="0" applyNumberFormat="1" applyFont="1" applyFill="1" applyBorder="1" applyAlignment="1">
      <alignment horizontal="center"/>
    </xf>
    <xf numFmtId="165" fontId="30" fillId="4" borderId="15" xfId="0" applyNumberFormat="1" applyFont="1" applyFill="1" applyBorder="1" applyAlignment="1">
      <alignment horizontal="center" vertical="top"/>
    </xf>
    <xf numFmtId="165" fontId="30" fillId="4" borderId="13" xfId="0" applyNumberFormat="1" applyFont="1" applyFill="1" applyBorder="1" applyAlignment="1">
      <alignment horizontal="center" vertical="top"/>
    </xf>
    <xf numFmtId="0" fontId="5" fillId="6" borderId="4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173" fontId="30" fillId="4" borderId="5" xfId="0" applyNumberFormat="1" applyFont="1" applyFill="1" applyBorder="1" applyAlignment="1">
      <alignment horizontal="center"/>
    </xf>
    <xf numFmtId="173" fontId="30" fillId="4" borderId="10" xfId="0" applyNumberFormat="1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2" fontId="5" fillId="6" borderId="5" xfId="6" applyNumberFormat="1" applyFont="1" applyBorder="1" applyAlignment="1">
      <alignment horizontal="center"/>
    </xf>
    <xf numFmtId="2" fontId="5" fillId="6" borderId="4" xfId="6" applyNumberFormat="1" applyFont="1" applyBorder="1" applyAlignment="1">
      <alignment horizontal="center"/>
    </xf>
    <xf numFmtId="2" fontId="5" fillId="6" borderId="10" xfId="6" applyNumberFormat="1" applyFont="1" applyBorder="1" applyAlignment="1">
      <alignment horizontal="center"/>
    </xf>
    <xf numFmtId="0" fontId="27" fillId="0" borderId="0" xfId="0" applyFont="1" applyAlignment="1" applyProtection="1">
      <alignment horizontal="left" wrapText="1"/>
      <protection locked="0"/>
    </xf>
    <xf numFmtId="0" fontId="5" fillId="6" borderId="5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30" fillId="4" borderId="5" xfId="0" quotePrefix="1" applyFont="1" applyFill="1" applyBorder="1" applyAlignment="1">
      <alignment horizontal="center" vertical="center"/>
    </xf>
    <xf numFmtId="0" fontId="30" fillId="4" borderId="10" xfId="0" quotePrefix="1" applyFont="1" applyFill="1" applyBorder="1" applyAlignment="1">
      <alignment horizontal="center" vertical="center"/>
    </xf>
    <xf numFmtId="0" fontId="30" fillId="6" borderId="5" xfId="0" quotePrefix="1" applyFont="1" applyFill="1" applyBorder="1" applyAlignment="1">
      <alignment horizontal="center" vertical="center"/>
    </xf>
    <xf numFmtId="0" fontId="30" fillId="6" borderId="10" xfId="0" quotePrefix="1" applyFont="1" applyFill="1" applyBorder="1" applyAlignment="1">
      <alignment horizontal="center" vertical="center"/>
    </xf>
    <xf numFmtId="0" fontId="30" fillId="4" borderId="7" xfId="0" applyFont="1" applyFill="1" applyBorder="1" applyAlignment="1">
      <alignment horizontal="center" vertical="center"/>
    </xf>
    <xf numFmtId="0" fontId="30" fillId="4" borderId="9" xfId="0" applyFont="1" applyFill="1" applyBorder="1" applyAlignment="1">
      <alignment horizontal="center" vertical="center"/>
    </xf>
    <xf numFmtId="0" fontId="33" fillId="4" borderId="11" xfId="0" applyFont="1" applyFill="1" applyBorder="1" applyAlignment="1">
      <alignment horizontal="center" vertical="center"/>
    </xf>
    <xf numFmtId="0" fontId="33" fillId="4" borderId="12" xfId="0" applyFont="1" applyFill="1" applyBorder="1" applyAlignment="1">
      <alignment horizontal="center" vertical="center"/>
    </xf>
    <xf numFmtId="0" fontId="30" fillId="4" borderId="15" xfId="0" applyFont="1" applyFill="1" applyBorder="1" applyAlignment="1">
      <alignment horizontal="center" vertical="center"/>
    </xf>
    <xf numFmtId="0" fontId="30" fillId="4" borderId="13" xfId="0" applyFont="1" applyFill="1" applyBorder="1" applyAlignment="1">
      <alignment horizontal="center" vertical="center"/>
    </xf>
    <xf numFmtId="2" fontId="5" fillId="6" borderId="11" xfId="6" applyNumberFormat="1" applyFont="1" applyBorder="1" applyAlignment="1">
      <alignment horizontal="center"/>
    </xf>
    <xf numFmtId="2" fontId="5" fillId="6" borderId="12" xfId="6" applyNumberFormat="1" applyFont="1" applyBorder="1" applyAlignment="1">
      <alignment horizontal="center"/>
    </xf>
    <xf numFmtId="2" fontId="20" fillId="6" borderId="15" xfId="6" applyNumberFormat="1" applyFont="1" applyBorder="1" applyAlignment="1">
      <alignment horizontal="center"/>
    </xf>
    <xf numFmtId="2" fontId="20" fillId="6" borderId="16" xfId="6" applyNumberFormat="1" applyFont="1" applyBorder="1" applyAlignment="1">
      <alignment horizontal="center"/>
    </xf>
    <xf numFmtId="2" fontId="20" fillId="6" borderId="13" xfId="6" applyNumberFormat="1" applyFont="1" applyBorder="1" applyAlignment="1">
      <alignment horizontal="center"/>
    </xf>
    <xf numFmtId="2" fontId="5" fillId="5" borderId="11" xfId="6" applyNumberFormat="1" applyFont="1" applyFill="1" applyBorder="1" applyAlignment="1">
      <alignment horizontal="left" wrapText="1"/>
    </xf>
    <xf numFmtId="2" fontId="5" fillId="5" borderId="15" xfId="6" applyNumberFormat="1" applyFont="1" applyFill="1" applyBorder="1" applyAlignment="1">
      <alignment horizontal="left" wrapText="1"/>
    </xf>
    <xf numFmtId="0" fontId="10" fillId="7" borderId="16" xfId="0" applyFont="1" applyFill="1" applyBorder="1" applyAlignment="1">
      <alignment horizontal="center"/>
    </xf>
    <xf numFmtId="1" fontId="18" fillId="6" borderId="8" xfId="6" applyNumberFormat="1" applyFont="1" applyBorder="1" applyAlignment="1">
      <alignment horizontal="center" vertical="center" wrapText="1"/>
    </xf>
    <xf numFmtId="1" fontId="19" fillId="6" borderId="8" xfId="6" applyNumberFormat="1" applyFont="1" applyBorder="1" applyAlignment="1">
      <alignment horizontal="center" vertical="center" wrapText="1"/>
    </xf>
    <xf numFmtId="1" fontId="5" fillId="6" borderId="7" xfId="6" applyNumberFormat="1" applyFont="1" applyBorder="1" applyAlignment="1">
      <alignment horizontal="center"/>
    </xf>
    <xf numFmtId="1" fontId="5" fillId="6" borderId="9" xfId="6" applyNumberFormat="1" applyFont="1" applyBorder="1" applyAlignment="1">
      <alignment horizontal="center"/>
    </xf>
    <xf numFmtId="1" fontId="5" fillId="6" borderId="8" xfId="6" applyNumberFormat="1" applyFont="1" applyBorder="1" applyAlignment="1">
      <alignment horizontal="center"/>
    </xf>
  </cellXfs>
  <cellStyles count="10">
    <cellStyle name="Comma 2" xfId="3" xr:uid="{946195A7-E662-40EB-9037-72A7B2917A0E}"/>
    <cellStyle name="Currency 2" xfId="4" xr:uid="{359AD746-9208-4F6F-B44C-E1034737A187}"/>
    <cellStyle name="Normal" xfId="0" builtinId="0"/>
    <cellStyle name="Normal 2" xfId="2" xr:uid="{5DB14A83-0FD9-4AF5-A21B-6C7747107EFA}"/>
    <cellStyle name="Orange fill" xfId="8" xr:uid="{0CF5B6D9-7BE9-4047-9518-2347813ADB1D}"/>
    <cellStyle name="Percent" xfId="1" builtinId="5"/>
    <cellStyle name="Percent 2" xfId="5" xr:uid="{A47D2B60-FF9B-4928-B9DB-55B6E02C3A0C}"/>
    <cellStyle name="TK blue input" xfId="7" xr:uid="{392D89E2-6280-443D-8EB0-0CD94B4B72DF}"/>
    <cellStyle name="TK hdg 1" xfId="9" xr:uid="{D4C34796-C3BD-47F7-9837-8D1BAF1AD37E}"/>
    <cellStyle name="Yellow fill" xfId="6" xr:uid="{55E69B2E-57CD-4B39-8125-E69901285253}"/>
  </cellStyles>
  <dxfs count="4">
    <dxf>
      <font>
        <color auto="1"/>
      </font>
      <fill>
        <patternFill>
          <bgColor rgb="FFFFFFCC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auto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627183</xdr:colOff>
      <xdr:row>76</xdr:row>
      <xdr:rowOff>60082</xdr:rowOff>
    </xdr:from>
    <xdr:ext cx="2631831" cy="4546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C4998A-EA07-4AAB-A02C-3219079D4F38}"/>
                </a:ext>
              </a:extLst>
            </xdr:cNvPr>
            <xdr:cNvSpPr txBox="1"/>
          </xdr:nvSpPr>
          <xdr:spPr>
            <a:xfrm>
              <a:off x="5132508" y="9727957"/>
              <a:ext cx="2631831" cy="454676"/>
            </a:xfrm>
            <a:prstGeom prst="rect">
              <a:avLst/>
            </a:prstGeom>
            <a:solidFill>
              <a:srgbClr val="FFFFCC"/>
            </a:solidFill>
            <a:ln w="12700">
              <a:solidFill>
                <a:srgbClr val="0000CC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1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solidFill>
                              <a:srgbClr val="0000CC"/>
                            </a:solidFill>
                            <a:latin typeface="Cambria Math"/>
                          </a:rPr>
                          <m:t>𝐇𝐕</m:t>
                        </m:r>
                      </m:e>
                      <m:sub>
                        <m:r>
                          <a:rPr lang="en-US" sz="1100" b="1" i="0">
                            <a:solidFill>
                              <a:srgbClr val="0000CC"/>
                            </a:solidFill>
                            <a:latin typeface="Cambria Math"/>
                          </a:rPr>
                          <m:t>𝟐𝟎𝟐</m:t>
                        </m:r>
                        <m:r>
                          <a:rPr lang="en-US" sz="1100" b="1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en-US" sz="1100" b="1" i="0">
                        <a:solidFill>
                          <a:srgbClr val="0000CC"/>
                        </a:solidFill>
                        <a:latin typeface="Cambria Math"/>
                      </a:rPr>
                      <m:t>= </m:t>
                    </m:r>
                    <m:sSub>
                      <m:sSubPr>
                        <m:ctrlPr>
                          <a:rPr lang="en-US" sz="1100" b="1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1" i="0">
                            <a:solidFill>
                              <a:srgbClr val="0000CC"/>
                            </a:solidFill>
                            <a:latin typeface="Cambria Math"/>
                          </a:rPr>
                          <m:t> </m:t>
                        </m:r>
                        <m:r>
                          <a:rPr lang="en-US" sz="1100" b="1" i="0">
                            <a:solidFill>
                              <a:srgbClr val="0000CC"/>
                            </a:solidFill>
                            <a:latin typeface="Cambria Math"/>
                          </a:rPr>
                          <m:t>𝐕</m:t>
                        </m:r>
                      </m:e>
                      <m:sub>
                        <m:r>
                          <a:rPr lang="en-US" sz="1100" b="1" i="0">
                            <a:solidFill>
                              <a:srgbClr val="0000CC"/>
                            </a:solidFill>
                            <a:latin typeface="Cambria Math"/>
                          </a:rPr>
                          <m:t>𝐨𝐩</m:t>
                        </m:r>
                        <m:r>
                          <a:rPr lang="en-US" sz="1100" b="1" i="0">
                            <a:solidFill>
                              <a:srgbClr val="0000CC"/>
                            </a:solidFill>
                            <a:latin typeface="Cambria Math"/>
                          </a:rPr>
                          <m:t>,   </m:t>
                        </m:r>
                        <m:r>
                          <a:rPr lang="en-US" sz="1100" b="1" i="0">
                            <a:solidFill>
                              <a:srgbClr val="0000CC"/>
                            </a:solidFill>
                            <a:latin typeface="Cambria Math"/>
                          </a:rPr>
                          <m:t>𝟐𝟎𝟐</m:t>
                        </m:r>
                        <m:r>
                          <a:rPr lang="en-US" sz="1100" b="1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en-US" sz="1100" b="1" i="0">
                        <a:solidFill>
                          <a:srgbClr val="0000CC"/>
                        </a:solidFill>
                        <a:latin typeface="Cambria Math"/>
                      </a:rPr>
                      <m:t>= </m:t>
                    </m:r>
                    <m:f>
                      <m:fPr>
                        <m:ctrlPr>
                          <a:rPr lang="en-US" sz="1100" b="1" i="1">
                            <a:solidFill>
                              <a:srgbClr val="0000CC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1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0">
                                <a:solidFill>
                                  <a:srgbClr val="0000CC"/>
                                </a:solidFill>
                                <a:latin typeface="Cambria Math"/>
                              </a:rPr>
                              <m:t>𝐅𝐂𝐅</m:t>
                            </m:r>
                          </m:e>
                          <m:sub>
                            <m:r>
                              <a:rPr lang="en-US" sz="1100" b="1" i="1">
                                <a:solidFill>
                                  <a:srgbClr val="0000CC"/>
                                </a:solidFill>
                                <a:latin typeface="Cambria Math"/>
                              </a:rPr>
                              <m:t>𝟐𝟎𝟐</m:t>
                            </m:r>
                            <m:r>
                              <a:rPr lang="en-US" sz="1100" b="1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  <m:t>𝟎</m:t>
                            </m:r>
                          </m:sub>
                        </m:sSub>
                        <m:r>
                          <a:rPr lang="en-US" sz="1100" b="1" i="0">
                            <a:solidFill>
                              <a:srgbClr val="0000CC"/>
                            </a:solidFill>
                            <a:latin typeface="Cambria Math"/>
                          </a:rPr>
                          <m:t> (</m:t>
                        </m:r>
                        <m:r>
                          <a:rPr lang="en-US" sz="1100" b="1" i="0">
                            <a:solidFill>
                              <a:srgbClr val="0000CC"/>
                            </a:solidFill>
                            <a:latin typeface="Cambria Math"/>
                          </a:rPr>
                          <m:t>𝟏</m:t>
                        </m:r>
                        <m:r>
                          <a:rPr lang="en-US" sz="1100" b="1" i="0">
                            <a:solidFill>
                              <a:srgbClr val="0000CC"/>
                            </a:solidFill>
                            <a:latin typeface="Cambria Math"/>
                          </a:rPr>
                          <m:t>+</m:t>
                        </m:r>
                        <m:sSub>
                          <m:sSubPr>
                            <m:ctrlPr>
                              <a:rPr lang="en-US" sz="1100" b="1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0">
                                <a:solidFill>
                                  <a:srgbClr val="0000CC"/>
                                </a:solidFill>
                                <a:latin typeface="Cambria Math"/>
                              </a:rPr>
                              <m:t>𝐠</m:t>
                            </m:r>
                          </m:e>
                          <m:sub>
                            <m:r>
                              <a:rPr lang="en-US" sz="1100" b="1" i="0">
                                <a:solidFill>
                                  <a:srgbClr val="0000CC"/>
                                </a:solidFill>
                                <a:latin typeface="Cambria Math"/>
                              </a:rPr>
                              <m:t>𝐋</m:t>
                            </m:r>
                          </m:sub>
                        </m:sSub>
                        <m:r>
                          <a:rPr lang="en-US" sz="1100" b="1" i="0">
                            <a:solidFill>
                              <a:srgbClr val="0000CC"/>
                            </a:solidFill>
                            <a:latin typeface="Cambria Math"/>
                          </a:rPr>
                          <m:t>)</m:t>
                        </m:r>
                      </m:num>
                      <m:den>
                        <m:r>
                          <a:rPr lang="en-US" sz="1100" b="1" i="0">
                            <a:solidFill>
                              <a:srgbClr val="0000CC"/>
                            </a:solidFill>
                            <a:latin typeface="Cambria Math"/>
                          </a:rPr>
                          <m:t>𝐖𝐀𝐂𝐂</m:t>
                        </m:r>
                        <m:r>
                          <a:rPr lang="en-US" sz="1100" b="1" i="0">
                            <a:solidFill>
                              <a:srgbClr val="0000CC"/>
                            </a:solidFill>
                            <a:latin typeface="Cambria Math"/>
                          </a:rPr>
                          <m:t>−</m:t>
                        </m:r>
                        <m:sSub>
                          <m:sSubPr>
                            <m:ctrlPr>
                              <a:rPr lang="en-US" sz="1100" b="1" i="1">
                                <a:solidFill>
                                  <a:srgbClr val="0000CC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1" i="0">
                                <a:solidFill>
                                  <a:srgbClr val="0000CC"/>
                                </a:solidFill>
                                <a:latin typeface="Cambria Math"/>
                              </a:rPr>
                              <m:t>𝐠</m:t>
                            </m:r>
                          </m:e>
                          <m:sub>
                            <m:r>
                              <a:rPr lang="en-US" sz="1100" b="1" i="0">
                                <a:solidFill>
                                  <a:srgbClr val="0000CC"/>
                                </a:solidFill>
                                <a:latin typeface="Cambria Math"/>
                              </a:rPr>
                              <m:t>𝐋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1" i="0">
                <a:solidFill>
                  <a:srgbClr val="0000CC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AC4998A-EA07-4AAB-A02C-3219079D4F38}"/>
                </a:ext>
              </a:extLst>
            </xdr:cNvPr>
            <xdr:cNvSpPr txBox="1"/>
          </xdr:nvSpPr>
          <xdr:spPr>
            <a:xfrm>
              <a:off x="5132508" y="9727957"/>
              <a:ext cx="2631831" cy="454676"/>
            </a:xfrm>
            <a:prstGeom prst="rect">
              <a:avLst/>
            </a:prstGeom>
            <a:solidFill>
              <a:srgbClr val="FFFFCC"/>
            </a:solidFill>
            <a:ln w="12700">
              <a:solidFill>
                <a:srgbClr val="0000CC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n-US" sz="1100" b="1" i="0">
                  <a:solidFill>
                    <a:srgbClr val="0000CC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solidFill>
                    <a:srgbClr val="0000CC"/>
                  </a:solidFill>
                  <a:latin typeface="Cambria Math"/>
                </a:rPr>
                <a:t>𝐇𝐕</a:t>
              </a:r>
              <a:r>
                <a:rPr lang="en-US" sz="1100" b="1" i="0">
                  <a:solidFill>
                    <a:srgbClr val="0000CC"/>
                  </a:solidFill>
                  <a:latin typeface="Cambria Math" panose="02040503050406030204" pitchFamily="18" charset="0"/>
                </a:rPr>
                <a:t>〗_</a:t>
              </a:r>
              <a:r>
                <a:rPr lang="en-US" sz="1100" b="1" i="0">
                  <a:solidFill>
                    <a:srgbClr val="0000CC"/>
                  </a:solidFill>
                  <a:latin typeface="Cambria Math"/>
                </a:rPr>
                <a:t>𝟐𝟎𝟐</a:t>
              </a:r>
              <a:r>
                <a:rPr lang="en-US" sz="1100" b="1" i="0">
                  <a:solidFill>
                    <a:srgbClr val="0000CC"/>
                  </a:solidFill>
                  <a:latin typeface="Cambria Math" panose="02040503050406030204" pitchFamily="18" charset="0"/>
                </a:rPr>
                <a:t>𝟎</a:t>
              </a:r>
              <a:r>
                <a:rPr lang="en-US" sz="1100" b="1" i="0">
                  <a:solidFill>
                    <a:srgbClr val="0000CC"/>
                  </a:solidFill>
                  <a:latin typeface="Cambria Math"/>
                </a:rPr>
                <a:t>= </a:t>
              </a:r>
              <a:r>
                <a:rPr lang="en-US" sz="1100" b="1" i="0">
                  <a:solidFill>
                    <a:srgbClr val="0000CC"/>
                  </a:solidFill>
                  <a:latin typeface="Cambria Math" panose="02040503050406030204" pitchFamily="18" charset="0"/>
                </a:rPr>
                <a:t>〖</a:t>
              </a:r>
              <a:r>
                <a:rPr lang="en-US" sz="1100" b="1" i="0">
                  <a:solidFill>
                    <a:srgbClr val="0000CC"/>
                  </a:solidFill>
                  <a:latin typeface="Cambria Math"/>
                </a:rPr>
                <a:t> 𝐕</a:t>
              </a:r>
              <a:r>
                <a:rPr lang="en-US" sz="1100" b="1" i="0">
                  <a:solidFill>
                    <a:srgbClr val="0000CC"/>
                  </a:solidFill>
                  <a:latin typeface="Cambria Math" panose="02040503050406030204" pitchFamily="18" charset="0"/>
                </a:rPr>
                <a:t>〗_(</a:t>
              </a:r>
              <a:r>
                <a:rPr lang="en-US" sz="1100" b="1" i="0">
                  <a:solidFill>
                    <a:srgbClr val="0000CC"/>
                  </a:solidFill>
                  <a:latin typeface="Cambria Math"/>
                </a:rPr>
                <a:t>𝐨𝐩,   𝟐𝟎𝟐</a:t>
              </a:r>
              <a:r>
                <a:rPr lang="en-US" sz="1100" b="1" i="0">
                  <a:solidFill>
                    <a:srgbClr val="0000CC"/>
                  </a:solidFill>
                  <a:latin typeface="Cambria Math" panose="02040503050406030204" pitchFamily="18" charset="0"/>
                </a:rPr>
                <a:t>𝟎)</a:t>
              </a:r>
              <a:r>
                <a:rPr lang="en-US" sz="1100" b="1" i="0">
                  <a:solidFill>
                    <a:srgbClr val="0000CC"/>
                  </a:solidFill>
                  <a:latin typeface="Cambria Math"/>
                </a:rPr>
                <a:t>= </a:t>
              </a:r>
              <a:r>
                <a:rPr lang="en-US" sz="1100" b="1" i="0">
                  <a:solidFill>
                    <a:srgbClr val="0000CC"/>
                  </a:solidFill>
                  <a:latin typeface="Cambria Math" panose="02040503050406030204" pitchFamily="18" charset="0"/>
                </a:rPr>
                <a:t> (〖</a:t>
              </a:r>
              <a:r>
                <a:rPr lang="en-US" sz="1100" b="1" i="0">
                  <a:solidFill>
                    <a:srgbClr val="0000CC"/>
                  </a:solidFill>
                  <a:latin typeface="Cambria Math"/>
                </a:rPr>
                <a:t>𝐅𝐂𝐅</a:t>
              </a:r>
              <a:r>
                <a:rPr lang="en-US" sz="1100" b="1" i="0">
                  <a:solidFill>
                    <a:srgbClr val="0000CC"/>
                  </a:solidFill>
                  <a:latin typeface="Cambria Math" panose="02040503050406030204" pitchFamily="18" charset="0"/>
                </a:rPr>
                <a:t>〗_</a:t>
              </a:r>
              <a:r>
                <a:rPr lang="en-US" sz="1100" b="1" i="0">
                  <a:solidFill>
                    <a:srgbClr val="0000CC"/>
                  </a:solidFill>
                  <a:latin typeface="Cambria Math"/>
                </a:rPr>
                <a:t>𝟐𝟎𝟐</a:t>
              </a:r>
              <a:r>
                <a:rPr lang="en-US" sz="1100" b="1" i="0">
                  <a:solidFill>
                    <a:srgbClr val="0000CC"/>
                  </a:solidFill>
                  <a:latin typeface="Cambria Math" panose="02040503050406030204" pitchFamily="18" charset="0"/>
                </a:rPr>
                <a:t>𝟎</a:t>
              </a:r>
              <a:r>
                <a:rPr lang="en-US" sz="1100" b="1" i="0">
                  <a:solidFill>
                    <a:srgbClr val="0000CC"/>
                  </a:solidFill>
                  <a:latin typeface="Cambria Math"/>
                </a:rPr>
                <a:t>  (𝟏+𝐠</a:t>
              </a:r>
              <a:r>
                <a:rPr lang="en-US" sz="1100" b="1" i="0">
                  <a:solidFill>
                    <a:srgbClr val="0000C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1" i="0">
                  <a:solidFill>
                    <a:srgbClr val="0000CC"/>
                  </a:solidFill>
                  <a:latin typeface="Cambria Math"/>
                </a:rPr>
                <a:t>𝐋)</a:t>
              </a:r>
              <a:r>
                <a:rPr lang="en-US" sz="1100" b="1" i="0">
                  <a:solidFill>
                    <a:srgbClr val="0000CC"/>
                  </a:solidFill>
                  <a:latin typeface="Cambria Math" panose="02040503050406030204" pitchFamily="18" charset="0"/>
                </a:rPr>
                <a:t>)/(</a:t>
              </a:r>
              <a:r>
                <a:rPr lang="en-US" sz="1100" b="1" i="0">
                  <a:solidFill>
                    <a:srgbClr val="0000CC"/>
                  </a:solidFill>
                  <a:latin typeface="Cambria Math"/>
                </a:rPr>
                <a:t>𝐖𝐀𝐂𝐂−𝐠</a:t>
              </a:r>
              <a:r>
                <a:rPr lang="en-US" sz="1100" b="1" i="0">
                  <a:solidFill>
                    <a:srgbClr val="0000CC"/>
                  </a:solidFill>
                  <a:latin typeface="Cambria Math" panose="02040503050406030204" pitchFamily="18" charset="0"/>
                </a:rPr>
                <a:t>_</a:t>
              </a:r>
              <a:r>
                <a:rPr lang="en-US" sz="1100" b="1" i="0">
                  <a:solidFill>
                    <a:srgbClr val="0000CC"/>
                  </a:solidFill>
                  <a:latin typeface="Cambria Math"/>
                </a:rPr>
                <a:t>𝐋</a:t>
              </a:r>
              <a:r>
                <a:rPr lang="en-US" sz="1100" b="1" i="0">
                  <a:solidFill>
                    <a:srgbClr val="0000CC"/>
                  </a:solidFill>
                  <a:latin typeface="Cambria Math" panose="02040503050406030204" pitchFamily="18" charset="0"/>
                </a:rPr>
                <a:t> )</a:t>
              </a:r>
              <a:endParaRPr lang="en-US" sz="1100" b="1" i="0">
                <a:solidFill>
                  <a:srgbClr val="0000CC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A65D-BCBC-4537-BF36-BE779AAF76D5}">
  <dimension ref="A1:AD161"/>
  <sheetViews>
    <sheetView tabSelected="1" topLeftCell="A135" workbookViewId="0">
      <selection activeCell="E62" sqref="E62"/>
    </sheetView>
  </sheetViews>
  <sheetFormatPr defaultColWidth="7.7109375" defaultRowHeight="10.5"/>
  <cols>
    <col min="1" max="1" width="23.42578125" style="154" customWidth="1"/>
    <col min="2" max="3" width="11.5703125" style="154" customWidth="1"/>
    <col min="4" max="4" width="21" style="154" customWidth="1"/>
    <col min="5" max="6" width="12.28515625" style="154" customWidth="1"/>
    <col min="7" max="7" width="10.7109375" style="154" customWidth="1"/>
    <col min="8" max="9" width="12.85546875" style="154" customWidth="1"/>
    <col min="10" max="10" width="7.28515625" style="154" customWidth="1"/>
    <col min="11" max="11" width="9" style="154" customWidth="1"/>
    <col min="12" max="12" width="7.28515625" style="154" customWidth="1"/>
    <col min="13" max="13" width="10.28515625" style="154" customWidth="1"/>
    <col min="14" max="14" width="13.28515625" style="154" customWidth="1"/>
    <col min="15" max="15" width="12.140625" style="154" customWidth="1"/>
    <col min="16" max="16384" width="7.7109375" style="154"/>
  </cols>
  <sheetData>
    <row r="1" spans="1:30" customFormat="1" ht="24" customHeight="1" thickBot="1">
      <c r="A1" s="1" t="s">
        <v>1</v>
      </c>
      <c r="B1" s="2"/>
      <c r="C1" s="3"/>
      <c r="D1" s="4"/>
      <c r="G1" s="5"/>
      <c r="H1" s="5"/>
    </row>
    <row r="2" spans="1:30" s="7" customFormat="1" ht="13.15" customHeight="1">
      <c r="A2" s="6"/>
      <c r="B2" s="6"/>
      <c r="C2" s="6"/>
      <c r="D2" s="6"/>
      <c r="E2" s="6"/>
      <c r="F2" s="6"/>
      <c r="G2" s="5"/>
      <c r="H2" s="5"/>
      <c r="I2" s="5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7" customFormat="1" ht="11.25">
      <c r="A3" s="9"/>
      <c r="B3" s="10"/>
      <c r="C3" s="11"/>
      <c r="D3" s="11"/>
      <c r="E3" s="12"/>
      <c r="F3" s="13"/>
      <c r="H3" s="8"/>
      <c r="I3" s="6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1:30" s="7" customFormat="1">
      <c r="A4" s="14" t="s">
        <v>2</v>
      </c>
      <c r="B4" s="15"/>
      <c r="C4" s="15"/>
      <c r="D4" s="15"/>
      <c r="E4" s="15"/>
      <c r="F4" s="16"/>
      <c r="H4" s="8"/>
      <c r="I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1:30" s="7" customFormat="1">
      <c r="A5" s="17" t="s">
        <v>3</v>
      </c>
      <c r="B5" s="12"/>
      <c r="C5" s="13"/>
      <c r="D5" s="18" t="s">
        <v>4</v>
      </c>
      <c r="E5" s="12"/>
      <c r="F5" s="13"/>
      <c r="I5" s="8"/>
      <c r="J5" s="19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1:30" s="7" customFormat="1" ht="11.25">
      <c r="A6" s="20"/>
      <c r="B6" s="21">
        <v>2018</v>
      </c>
      <c r="C6" s="22">
        <f>B6+1</f>
        <v>2019</v>
      </c>
      <c r="D6" s="23" t="s">
        <v>5</v>
      </c>
      <c r="E6" s="21">
        <f>B6</f>
        <v>2018</v>
      </c>
      <c r="F6" s="22">
        <f>C6</f>
        <v>2019</v>
      </c>
      <c r="J6" s="19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1:30" s="7" customFormat="1">
      <c r="A7" s="20" t="s">
        <v>6</v>
      </c>
      <c r="B7" s="24">
        <v>4760</v>
      </c>
      <c r="C7" s="25">
        <v>5000</v>
      </c>
      <c r="D7" s="26" t="s">
        <v>7</v>
      </c>
      <c r="E7" s="24">
        <v>60</v>
      </c>
      <c r="F7" s="25">
        <v>50</v>
      </c>
      <c r="J7" s="19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1:30" s="7" customFormat="1">
      <c r="A8" s="20" t="s">
        <v>8</v>
      </c>
      <c r="B8" s="27">
        <v>3560</v>
      </c>
      <c r="C8" s="28">
        <v>3800</v>
      </c>
      <c r="D8" s="26" t="s">
        <v>9</v>
      </c>
      <c r="E8" s="27">
        <v>40</v>
      </c>
      <c r="F8" s="28">
        <v>0</v>
      </c>
      <c r="J8" s="19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 s="7" customFormat="1">
      <c r="A9" s="20" t="s">
        <v>10</v>
      </c>
      <c r="B9" s="27">
        <v>170</v>
      </c>
      <c r="C9" s="28">
        <v>200</v>
      </c>
      <c r="D9" s="26" t="s">
        <v>11</v>
      </c>
      <c r="E9" s="27">
        <v>380</v>
      </c>
      <c r="F9" s="28">
        <v>500</v>
      </c>
      <c r="J9" s="19"/>
      <c r="M9" s="8"/>
      <c r="N9" s="8"/>
      <c r="O9" s="8"/>
      <c r="P9" s="8"/>
      <c r="Q9" s="8"/>
      <c r="R9" s="8"/>
      <c r="S9" s="8"/>
      <c r="T9" s="8"/>
      <c r="U9" s="8"/>
      <c r="V9" s="29"/>
      <c r="W9" s="8"/>
      <c r="X9" s="8"/>
      <c r="Y9" s="8"/>
      <c r="Z9" s="8"/>
      <c r="AA9" s="8"/>
      <c r="AB9" s="8"/>
      <c r="AC9" s="8"/>
      <c r="AD9" s="8"/>
    </row>
    <row r="10" spans="1:30" s="7" customFormat="1">
      <c r="A10" s="20" t="s">
        <v>12</v>
      </c>
      <c r="B10" s="30">
        <v>480</v>
      </c>
      <c r="C10" s="31">
        <v>500</v>
      </c>
      <c r="D10" s="26" t="s">
        <v>13</v>
      </c>
      <c r="E10" s="30">
        <v>820</v>
      </c>
      <c r="F10" s="31">
        <v>1000</v>
      </c>
      <c r="J10" s="1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 s="7" customFormat="1">
      <c r="A11" s="26" t="s">
        <v>14</v>
      </c>
      <c r="B11" s="267">
        <f>B7-SUM(B8:B10)</f>
        <v>550</v>
      </c>
      <c r="C11" s="268">
        <f>C7-SUM(C8:C10)</f>
        <v>500</v>
      </c>
      <c r="D11" s="32" t="s">
        <v>15</v>
      </c>
      <c r="E11" s="24">
        <f>SUM(E7:E10)</f>
        <v>1300</v>
      </c>
      <c r="F11" s="25">
        <f>SUM(F7:F10)</f>
        <v>1550</v>
      </c>
      <c r="J11" s="19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 s="7" customFormat="1">
      <c r="A12" s="20" t="s">
        <v>16</v>
      </c>
      <c r="B12" s="30">
        <v>100</v>
      </c>
      <c r="C12" s="31">
        <v>120</v>
      </c>
      <c r="D12" s="26" t="s">
        <v>17</v>
      </c>
      <c r="E12" s="269">
        <v>1700</v>
      </c>
      <c r="F12" s="270">
        <v>2000</v>
      </c>
      <c r="J12" s="19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1:30" s="7" customFormat="1" ht="11.25" thickBot="1">
      <c r="A13" s="26" t="s">
        <v>18</v>
      </c>
      <c r="B13" s="24">
        <f>B11-B12</f>
        <v>450</v>
      </c>
      <c r="C13" s="25">
        <f>C11-C12</f>
        <v>380</v>
      </c>
      <c r="D13" s="32" t="s">
        <v>19</v>
      </c>
      <c r="E13" s="33">
        <f>E11+E12</f>
        <v>3000</v>
      </c>
      <c r="F13" s="34">
        <f>F11+F12</f>
        <v>3550</v>
      </c>
      <c r="J13" s="19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1:30" s="7" customFormat="1" ht="11.25" thickTop="1">
      <c r="A14" s="266" t="s">
        <v>20</v>
      </c>
      <c r="B14" s="30">
        <f>B22*B13</f>
        <v>180</v>
      </c>
      <c r="C14" s="31">
        <f>C22*C13</f>
        <v>152</v>
      </c>
      <c r="D14" s="26"/>
      <c r="E14" s="35"/>
      <c r="F14" s="36"/>
      <c r="J14" s="19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1:30" s="7" customFormat="1" ht="11.25">
      <c r="A15" s="26" t="s">
        <v>21</v>
      </c>
      <c r="B15" s="24">
        <f>B13-B14</f>
        <v>270</v>
      </c>
      <c r="C15" s="25">
        <f>C13-C14</f>
        <v>228</v>
      </c>
      <c r="D15" s="23" t="s">
        <v>22</v>
      </c>
      <c r="E15" s="35"/>
      <c r="F15" s="36"/>
      <c r="J15" s="19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 s="7" customFormat="1">
      <c r="A16" s="20" t="s">
        <v>23</v>
      </c>
      <c r="B16" s="30">
        <v>8</v>
      </c>
      <c r="C16" s="31">
        <v>8</v>
      </c>
      <c r="D16" s="26" t="s">
        <v>24</v>
      </c>
      <c r="E16" s="24">
        <v>190</v>
      </c>
      <c r="F16" s="25">
        <v>200</v>
      </c>
      <c r="J16" s="19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 s="7" customFormat="1" ht="11.25" thickBot="1">
      <c r="A17" s="26" t="s">
        <v>25</v>
      </c>
      <c r="B17" s="37">
        <f>B15-B16</f>
        <v>262</v>
      </c>
      <c r="C17" s="38">
        <f>C15-C16</f>
        <v>220</v>
      </c>
      <c r="D17" s="26" t="s">
        <v>26</v>
      </c>
      <c r="E17" s="27">
        <v>280</v>
      </c>
      <c r="F17" s="28">
        <v>300</v>
      </c>
      <c r="J17" s="19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1:30" s="7" customFormat="1" ht="11.25" thickTop="1">
      <c r="A18" s="20"/>
      <c r="B18" s="39"/>
      <c r="C18" s="40"/>
      <c r="D18" s="26" t="s">
        <v>27</v>
      </c>
      <c r="E18" s="30">
        <v>130</v>
      </c>
      <c r="F18" s="31">
        <v>280</v>
      </c>
      <c r="J18" s="19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 s="7" customFormat="1">
      <c r="A19" s="41" t="s">
        <v>28</v>
      </c>
      <c r="B19" s="35"/>
      <c r="C19" s="36"/>
      <c r="D19" s="32" t="s">
        <v>29</v>
      </c>
      <c r="E19" s="24">
        <f>SUM(E16:E18)</f>
        <v>600</v>
      </c>
      <c r="F19" s="25">
        <f>SUM(F16:F18)</f>
        <v>780</v>
      </c>
      <c r="J19" s="19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 s="7" customFormat="1" ht="11.25">
      <c r="A20" s="42" t="s">
        <v>30</v>
      </c>
      <c r="B20" s="43">
        <v>48</v>
      </c>
      <c r="C20" s="44">
        <v>50</v>
      </c>
      <c r="D20" s="26" t="s">
        <v>31</v>
      </c>
      <c r="E20" s="30">
        <v>1000</v>
      </c>
      <c r="F20" s="31">
        <v>1200</v>
      </c>
      <c r="J20" s="19"/>
      <c r="M20" s="8"/>
      <c r="N20" s="8"/>
      <c r="O20" s="8"/>
      <c r="P20" s="8"/>
      <c r="Q20" s="8"/>
      <c r="R20" s="8"/>
      <c r="S20" s="8"/>
      <c r="T20" s="8"/>
      <c r="U20" s="8"/>
      <c r="V20" s="29"/>
      <c r="W20" s="8"/>
      <c r="X20" s="8"/>
      <c r="Y20" s="8"/>
      <c r="Z20" s="8"/>
      <c r="AA20" s="8"/>
      <c r="AB20" s="8"/>
      <c r="AC20" s="8"/>
      <c r="AD20" s="8"/>
    </row>
    <row r="21" spans="1:30" s="7" customFormat="1">
      <c r="A21" s="45" t="s">
        <v>32</v>
      </c>
      <c r="B21" s="43">
        <f>B17-B20</f>
        <v>214</v>
      </c>
      <c r="C21" s="44">
        <f>C17-C20</f>
        <v>170</v>
      </c>
      <c r="D21" s="32" t="s">
        <v>33</v>
      </c>
      <c r="E21" s="24">
        <f>E19+E20</f>
        <v>1600</v>
      </c>
      <c r="F21" s="25">
        <f>F19+F20</f>
        <v>1980</v>
      </c>
      <c r="J21" s="19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s="7" customFormat="1">
      <c r="A22" s="20" t="s">
        <v>0</v>
      </c>
      <c r="B22" s="46">
        <v>0.4</v>
      </c>
      <c r="C22" s="47">
        <v>0.4</v>
      </c>
      <c r="D22" s="26" t="s">
        <v>34</v>
      </c>
      <c r="E22" s="27">
        <v>100</v>
      </c>
      <c r="F22" s="28">
        <v>100</v>
      </c>
      <c r="J22" s="19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s="7" customFormat="1">
      <c r="A23" s="20" t="s">
        <v>35</v>
      </c>
      <c r="B23" s="48">
        <v>50</v>
      </c>
      <c r="C23" s="49">
        <v>50</v>
      </c>
      <c r="D23" s="26" t="s">
        <v>36</v>
      </c>
      <c r="E23" s="27">
        <v>500</v>
      </c>
      <c r="F23" s="28">
        <v>500</v>
      </c>
      <c r="J23" s="19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s="7" customFormat="1">
      <c r="A24" s="20" t="s">
        <v>37</v>
      </c>
      <c r="B24" s="50">
        <v>40</v>
      </c>
      <c r="C24" s="51">
        <v>27</v>
      </c>
      <c r="D24" s="26" t="s">
        <v>38</v>
      </c>
      <c r="E24" s="30">
        <v>800</v>
      </c>
      <c r="F24" s="31">
        <f>E24+C21</f>
        <v>970</v>
      </c>
      <c r="J24" s="1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1:30" s="7" customFormat="1" ht="11.25">
      <c r="A25" s="20"/>
      <c r="B25" s="52"/>
      <c r="C25" s="53"/>
      <c r="D25" s="32" t="s">
        <v>39</v>
      </c>
      <c r="E25" s="24">
        <f>E23+E24</f>
        <v>1300</v>
      </c>
      <c r="F25" s="25">
        <f>F23+F24</f>
        <v>1470</v>
      </c>
      <c r="J25" s="19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s="7" customFormat="1" ht="10.5" customHeight="1" thickBot="1">
      <c r="A26" s="328" t="s">
        <v>40</v>
      </c>
      <c r="B26" s="262"/>
      <c r="C26" s="263"/>
      <c r="D26" s="32" t="s">
        <v>41</v>
      </c>
      <c r="E26" s="24">
        <f>E21+E22+E25</f>
        <v>3000</v>
      </c>
      <c r="F26" s="25">
        <f>F21+F22+F25</f>
        <v>3550</v>
      </c>
      <c r="J26" s="19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 s="7" customFormat="1" ht="11.25" thickTop="1">
      <c r="A27" s="329"/>
      <c r="B27" s="264">
        <v>0.105</v>
      </c>
      <c r="C27" s="265">
        <v>0.10970000000000001</v>
      </c>
      <c r="D27" s="54"/>
      <c r="E27" s="55"/>
      <c r="F27" s="56"/>
      <c r="J27" s="19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s="7" customFormat="1" ht="15">
      <c r="I28"/>
      <c r="J28"/>
      <c r="K28"/>
      <c r="L28"/>
      <c r="M28"/>
      <c r="N28"/>
      <c r="O28"/>
      <c r="P28"/>
      <c r="Q28"/>
      <c r="R2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1:30" s="7" customFormat="1" ht="15">
      <c r="A29" s="57"/>
      <c r="B29" s="58"/>
      <c r="C29" s="58"/>
      <c r="D29" s="58"/>
      <c r="E29" s="59"/>
      <c r="F29" s="59"/>
      <c r="G29" s="60"/>
      <c r="I29"/>
      <c r="J29"/>
      <c r="K29"/>
      <c r="L29"/>
      <c r="M29"/>
      <c r="N29"/>
      <c r="O29"/>
      <c r="P29"/>
      <c r="Q29"/>
      <c r="R29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1:30" s="7" customFormat="1" ht="15">
      <c r="A30" s="61" t="s">
        <v>42</v>
      </c>
      <c r="B30" s="62"/>
      <c r="C30" s="62"/>
      <c r="D30" s="62"/>
      <c r="E30" s="63"/>
      <c r="F30" s="63"/>
      <c r="G30" s="64"/>
      <c r="I30"/>
      <c r="J30"/>
      <c r="K30"/>
      <c r="L30"/>
      <c r="M30"/>
      <c r="N30"/>
      <c r="O30"/>
      <c r="P30"/>
      <c r="Q30"/>
      <c r="R30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1:30" s="7" customFormat="1" ht="15">
      <c r="A31" s="65"/>
      <c r="B31" s="66"/>
      <c r="C31" s="66"/>
      <c r="D31" s="66"/>
      <c r="E31" s="330" t="s">
        <v>43</v>
      </c>
      <c r="F31" s="330"/>
      <c r="G31" s="67"/>
      <c r="I31"/>
      <c r="J31"/>
      <c r="K31"/>
      <c r="L31"/>
      <c r="M31"/>
      <c r="N31"/>
      <c r="O31"/>
      <c r="P31"/>
      <c r="Q31"/>
      <c r="R31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1:30" s="7" customFormat="1" ht="15">
      <c r="A32" s="68"/>
      <c r="B32" s="59"/>
      <c r="C32" s="59"/>
      <c r="D32" s="59"/>
      <c r="E32" s="69">
        <f>B6</f>
        <v>2018</v>
      </c>
      <c r="F32" s="70">
        <f>C6</f>
        <v>2019</v>
      </c>
      <c r="G32" s="71"/>
      <c r="I32"/>
      <c r="J32"/>
      <c r="K32"/>
      <c r="L32"/>
      <c r="M32"/>
      <c r="N32"/>
      <c r="O32"/>
      <c r="P32"/>
      <c r="Q32"/>
      <c r="R32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s="7" customFormat="1" ht="15">
      <c r="A33" s="72" t="s">
        <v>45</v>
      </c>
      <c r="B33" s="63"/>
      <c r="C33" s="63"/>
      <c r="D33" s="63"/>
      <c r="E33" s="73"/>
      <c r="F33" s="74"/>
      <c r="G33" s="75"/>
      <c r="I33"/>
      <c r="J33"/>
      <c r="K33"/>
      <c r="L33"/>
      <c r="M33"/>
      <c r="N33"/>
      <c r="O33"/>
      <c r="P33"/>
      <c r="Q33"/>
      <c r="R3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s="7" customFormat="1" ht="15">
      <c r="A34" s="76" t="s">
        <v>46</v>
      </c>
      <c r="B34" s="63"/>
      <c r="C34" s="63"/>
      <c r="D34" s="63"/>
      <c r="E34" s="77">
        <f>B11*(1-B22)</f>
        <v>330</v>
      </c>
      <c r="F34" s="271">
        <f>C11*(1-C22)</f>
        <v>300</v>
      </c>
      <c r="G34" s="75"/>
      <c r="I34"/>
      <c r="J34"/>
      <c r="K34"/>
      <c r="L34"/>
      <c r="M34"/>
      <c r="N34"/>
      <c r="O34"/>
      <c r="P34"/>
      <c r="Q34"/>
      <c r="R34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s="7" customFormat="1" ht="15">
      <c r="A35" s="79" t="s">
        <v>47</v>
      </c>
      <c r="B35" s="63"/>
      <c r="C35" s="63"/>
      <c r="D35" s="63"/>
      <c r="E35" s="80"/>
      <c r="F35" s="81"/>
      <c r="G35" s="75"/>
      <c r="I35"/>
      <c r="J35"/>
      <c r="K35"/>
      <c r="L35"/>
      <c r="M35"/>
      <c r="N35"/>
      <c r="O35"/>
      <c r="P35"/>
      <c r="Q35"/>
      <c r="R35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s="7" customFormat="1" ht="15">
      <c r="A36" s="76" t="s">
        <v>48</v>
      </c>
      <c r="B36" s="63"/>
      <c r="C36" s="63"/>
      <c r="D36" s="63"/>
      <c r="E36" s="77">
        <f>(E7+E9+E10)</f>
        <v>1260</v>
      </c>
      <c r="F36" s="78">
        <f>(F7+F9+F10)</f>
        <v>1550</v>
      </c>
      <c r="G36" s="75"/>
      <c r="I36"/>
      <c r="J36"/>
      <c r="K36"/>
      <c r="L36"/>
      <c r="M36"/>
      <c r="N36"/>
      <c r="O36"/>
      <c r="P36"/>
      <c r="Q36"/>
      <c r="R36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s="7" customFormat="1" ht="15">
      <c r="A37" s="82" t="s">
        <v>49</v>
      </c>
      <c r="B37" s="63"/>
      <c r="C37" s="63"/>
      <c r="D37" s="63"/>
      <c r="E37" s="83">
        <f>(E16+E17)</f>
        <v>470</v>
      </c>
      <c r="F37" s="84">
        <f>(F16+F17)</f>
        <v>500</v>
      </c>
      <c r="G37" s="75"/>
      <c r="I37"/>
      <c r="J37"/>
      <c r="K37"/>
      <c r="L37"/>
      <c r="M37"/>
      <c r="N37"/>
      <c r="O37"/>
      <c r="P37"/>
      <c r="Q37"/>
      <c r="R37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s="7" customFormat="1" ht="15">
      <c r="A38" s="76" t="s">
        <v>50</v>
      </c>
      <c r="B38" s="63"/>
      <c r="C38" s="63"/>
      <c r="D38" s="63"/>
      <c r="E38" s="77">
        <f>E36-E37</f>
        <v>790</v>
      </c>
      <c r="F38" s="78">
        <f>F36-F37</f>
        <v>1050</v>
      </c>
      <c r="G38" s="75"/>
      <c r="I38"/>
      <c r="J38"/>
      <c r="K38"/>
      <c r="L38"/>
      <c r="M38"/>
      <c r="N38"/>
      <c r="O38"/>
      <c r="P38"/>
      <c r="Q38"/>
      <c r="R3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s="7" customFormat="1" ht="15">
      <c r="A39" s="79" t="s">
        <v>51</v>
      </c>
      <c r="B39" s="63"/>
      <c r="C39" s="63"/>
      <c r="D39" s="63"/>
      <c r="E39" s="77"/>
      <c r="F39" s="78"/>
      <c r="G39" s="75"/>
      <c r="I39"/>
      <c r="J39"/>
      <c r="K39"/>
      <c r="L39"/>
      <c r="M39"/>
      <c r="N39"/>
      <c r="O39"/>
      <c r="P39"/>
      <c r="Q39"/>
      <c r="R39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s="7" customFormat="1" ht="15">
      <c r="A40" s="76" t="s">
        <v>50</v>
      </c>
      <c r="B40" s="63"/>
      <c r="C40" s="63"/>
      <c r="D40" s="63"/>
      <c r="E40" s="77">
        <f>E38</f>
        <v>790</v>
      </c>
      <c r="F40" s="78">
        <f>F38</f>
        <v>1050</v>
      </c>
      <c r="G40" s="75"/>
      <c r="I40"/>
      <c r="J40"/>
      <c r="K40"/>
      <c r="L40"/>
      <c r="M40"/>
      <c r="N40"/>
      <c r="O40"/>
      <c r="P40"/>
      <c r="Q40"/>
      <c r="R40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s="7" customFormat="1" ht="15">
      <c r="A41" s="85" t="s">
        <v>52</v>
      </c>
      <c r="B41" s="63"/>
      <c r="C41" s="63"/>
      <c r="D41" s="63"/>
      <c r="E41" s="83">
        <f>E12</f>
        <v>1700</v>
      </c>
      <c r="F41" s="84">
        <f>F12</f>
        <v>2000</v>
      </c>
      <c r="G41" s="75"/>
      <c r="I41"/>
      <c r="J41"/>
      <c r="K41"/>
      <c r="L41"/>
      <c r="M41"/>
      <c r="N41"/>
      <c r="O41"/>
      <c r="P41"/>
      <c r="Q41"/>
      <c r="R41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s="7" customFormat="1" ht="15">
      <c r="A42" s="76" t="s">
        <v>53</v>
      </c>
      <c r="B42" s="63"/>
      <c r="C42" s="63"/>
      <c r="D42" s="63"/>
      <c r="E42" s="77">
        <f>E40+E41</f>
        <v>2490</v>
      </c>
      <c r="F42" s="78">
        <f>F40+F41</f>
        <v>3050</v>
      </c>
      <c r="G42" s="75"/>
      <c r="I42"/>
      <c r="J42"/>
      <c r="K42"/>
      <c r="L42"/>
      <c r="M42"/>
      <c r="N42"/>
      <c r="O42"/>
      <c r="P42"/>
      <c r="Q42"/>
      <c r="R42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s="7" customFormat="1" ht="15">
      <c r="A43" s="76" t="s">
        <v>54</v>
      </c>
      <c r="B43" s="63"/>
      <c r="C43" s="63"/>
      <c r="D43" s="63"/>
      <c r="E43" s="77"/>
      <c r="F43" s="271">
        <f>F42-E42</f>
        <v>560</v>
      </c>
      <c r="G43" s="75"/>
      <c r="I43"/>
      <c r="J43"/>
      <c r="K43"/>
      <c r="L43"/>
      <c r="M43"/>
      <c r="N43"/>
      <c r="O43"/>
      <c r="P43"/>
      <c r="Q43"/>
      <c r="R43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s="7" customFormat="1" ht="15">
      <c r="A44" s="79" t="s">
        <v>55</v>
      </c>
      <c r="B44" s="63"/>
      <c r="C44" s="63"/>
      <c r="D44" s="63"/>
      <c r="E44" s="77"/>
      <c r="F44" s="78"/>
      <c r="G44" s="75"/>
      <c r="I44"/>
      <c r="J44"/>
      <c r="K44"/>
      <c r="L44"/>
      <c r="M44"/>
      <c r="N44"/>
      <c r="O44"/>
      <c r="P44"/>
      <c r="Q44"/>
      <c r="R44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s="7" customFormat="1" ht="15">
      <c r="A45" s="86" t="s">
        <v>56</v>
      </c>
      <c r="B45" s="87"/>
      <c r="C45" s="87"/>
      <c r="D45" s="87"/>
      <c r="E45" s="88"/>
      <c r="F45" s="89">
        <f>F34-F43</f>
        <v>-260</v>
      </c>
      <c r="G45" s="90"/>
      <c r="I45"/>
      <c r="J45"/>
      <c r="K45"/>
      <c r="L45"/>
      <c r="M45"/>
      <c r="N45"/>
      <c r="O45"/>
      <c r="P45"/>
      <c r="Q45"/>
      <c r="R45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s="7" customFormat="1" ht="15" hidden="1">
      <c r="A46" s="79" t="s">
        <v>57</v>
      </c>
      <c r="B46" s="63"/>
      <c r="C46" s="63"/>
      <c r="D46" s="63"/>
      <c r="E46" s="77"/>
      <c r="F46" s="78"/>
      <c r="G46" s="75"/>
      <c r="I46"/>
      <c r="J46"/>
      <c r="K46"/>
      <c r="L46"/>
      <c r="M46"/>
      <c r="N46"/>
      <c r="O46"/>
      <c r="P46"/>
      <c r="Q46"/>
      <c r="R46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s="7" customFormat="1" ht="15" hidden="1">
      <c r="A47" s="76" t="s">
        <v>58</v>
      </c>
      <c r="B47" s="63"/>
      <c r="C47" s="63"/>
      <c r="D47" s="63"/>
      <c r="E47" s="91">
        <f>E34/E42</f>
        <v>0.13253012048192772</v>
      </c>
      <c r="F47" s="92">
        <f>F34/F42</f>
        <v>9.8360655737704916E-2</v>
      </c>
      <c r="G47" s="75">
        <v>0.15039130434782613</v>
      </c>
      <c r="I47"/>
      <c r="J47"/>
      <c r="K47"/>
      <c r="L47"/>
      <c r="M47"/>
      <c r="N47"/>
      <c r="O47"/>
      <c r="P47"/>
      <c r="Q47"/>
      <c r="R47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s="7" customFormat="1" ht="15" hidden="1">
      <c r="A48" s="79" t="s">
        <v>59</v>
      </c>
      <c r="B48" s="63"/>
      <c r="C48" s="63"/>
      <c r="D48" s="63"/>
      <c r="E48" s="77"/>
      <c r="F48" s="78"/>
      <c r="G48" s="75"/>
      <c r="I48"/>
      <c r="J48"/>
      <c r="K48"/>
      <c r="L48"/>
      <c r="M48"/>
      <c r="N48"/>
      <c r="O48"/>
      <c r="P48"/>
      <c r="Q48"/>
      <c r="R4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s="7" customFormat="1" ht="15" hidden="1">
      <c r="A49" s="76" t="s">
        <v>60</v>
      </c>
      <c r="B49" s="63"/>
      <c r="C49" s="63"/>
      <c r="D49" s="63"/>
      <c r="E49" s="91">
        <f>E34/B7</f>
        <v>6.9327731092436978E-2</v>
      </c>
      <c r="F49" s="92">
        <f>F34/C7</f>
        <v>0.06</v>
      </c>
      <c r="G49" s="75">
        <v>6.9180000000000033E-2</v>
      </c>
      <c r="I49"/>
      <c r="J49"/>
      <c r="K49"/>
      <c r="L49"/>
      <c r="M49"/>
      <c r="N49"/>
      <c r="O49"/>
      <c r="P49"/>
      <c r="Q49"/>
      <c r="R49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s="7" customFormat="1" ht="15" hidden="1">
      <c r="A50" s="79" t="s">
        <v>61</v>
      </c>
      <c r="B50" s="63"/>
      <c r="C50" s="63"/>
      <c r="D50" s="63"/>
      <c r="E50" s="77"/>
      <c r="F50" s="78"/>
      <c r="G50" s="75"/>
      <c r="I50"/>
      <c r="J50"/>
      <c r="K50"/>
      <c r="L50"/>
      <c r="M50"/>
      <c r="N50"/>
      <c r="O50"/>
      <c r="P50"/>
      <c r="Q50"/>
      <c r="R50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s="7" customFormat="1" ht="15" hidden="1">
      <c r="A51" s="76" t="s">
        <v>62</v>
      </c>
      <c r="B51" s="63"/>
      <c r="C51" s="63"/>
      <c r="D51" s="63"/>
      <c r="E51" s="91">
        <f>E42/B7</f>
        <v>0.52310924369747902</v>
      </c>
      <c r="F51" s="92">
        <f>F42/C7</f>
        <v>0.61</v>
      </c>
      <c r="G51" s="75">
        <v>0.46</v>
      </c>
      <c r="I51"/>
      <c r="J51"/>
      <c r="K51"/>
      <c r="L51"/>
      <c r="M51"/>
      <c r="N51"/>
      <c r="O51"/>
      <c r="P51"/>
      <c r="Q51"/>
      <c r="R51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s="7" customFormat="1" ht="11.25" hidden="1">
      <c r="A52" s="93"/>
      <c r="B52" s="94"/>
      <c r="C52" s="94"/>
      <c r="D52" s="94"/>
      <c r="E52" s="95"/>
      <c r="F52" s="96"/>
      <c r="G52" s="97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s="7" customFormat="1"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s="7" customFormat="1" ht="11.25">
      <c r="A54" s="9"/>
      <c r="B54" s="98"/>
      <c r="C54" s="331"/>
      <c r="D54" s="332"/>
      <c r="E54" s="99"/>
      <c r="F54" s="100"/>
      <c r="G54" s="100"/>
      <c r="H54" s="99"/>
      <c r="I54" s="101"/>
      <c r="J54" s="19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s="7" customFormat="1">
      <c r="A55" s="102" t="s">
        <v>63</v>
      </c>
      <c r="B55" s="103"/>
      <c r="C55" s="103"/>
      <c r="D55" s="103"/>
      <c r="E55" s="103"/>
      <c r="F55" s="103"/>
      <c r="G55" s="103"/>
      <c r="H55" s="103"/>
      <c r="I55" s="104"/>
      <c r="J55" s="19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s="7" customFormat="1" ht="15">
      <c r="A56" s="105" t="s">
        <v>64</v>
      </c>
      <c r="B56" s="106" t="s">
        <v>44</v>
      </c>
      <c r="C56" s="333" t="s">
        <v>43</v>
      </c>
      <c r="D56" s="334"/>
      <c r="E56" s="333" t="s">
        <v>43</v>
      </c>
      <c r="F56" s="335"/>
      <c r="G56" s="335"/>
      <c r="H56" s="335"/>
      <c r="I56" s="334"/>
      <c r="J56" s="19"/>
      <c r="K56"/>
      <c r="L56"/>
      <c r="M56"/>
      <c r="N56"/>
      <c r="O56"/>
      <c r="P56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s="7" customFormat="1" ht="15">
      <c r="A57" s="107" t="s">
        <v>65</v>
      </c>
      <c r="B57" s="108" t="s">
        <v>66</v>
      </c>
      <c r="C57" s="323" t="s">
        <v>66</v>
      </c>
      <c r="D57" s="324"/>
      <c r="E57" s="325" t="s">
        <v>67</v>
      </c>
      <c r="F57" s="326"/>
      <c r="G57" s="326"/>
      <c r="H57" s="326"/>
      <c r="I57" s="327"/>
      <c r="J57" s="19"/>
      <c r="K57"/>
      <c r="L57"/>
      <c r="M57"/>
      <c r="N57"/>
      <c r="O57"/>
      <c r="P57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s="7" customFormat="1" ht="15">
      <c r="A58" s="109" t="s">
        <v>68</v>
      </c>
      <c r="B58" s="110">
        <f>F6</f>
        <v>2019</v>
      </c>
      <c r="C58" s="111">
        <f>B6</f>
        <v>2018</v>
      </c>
      <c r="D58" s="112">
        <f t="shared" ref="D58:I58" si="0">C58+1</f>
        <v>2019</v>
      </c>
      <c r="E58" s="113">
        <f t="shared" si="0"/>
        <v>2020</v>
      </c>
      <c r="F58" s="113">
        <f t="shared" si="0"/>
        <v>2021</v>
      </c>
      <c r="G58" s="113">
        <f t="shared" si="0"/>
        <v>2022</v>
      </c>
      <c r="H58" s="113">
        <f t="shared" si="0"/>
        <v>2023</v>
      </c>
      <c r="I58" s="114">
        <f t="shared" si="0"/>
        <v>2024</v>
      </c>
      <c r="J58" s="19"/>
      <c r="K58"/>
      <c r="L58"/>
      <c r="M58"/>
      <c r="N58"/>
      <c r="O58"/>
      <c r="P5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s="7" customFormat="1" ht="15">
      <c r="A59" s="26" t="s">
        <v>69</v>
      </c>
      <c r="B59" s="115"/>
      <c r="C59" s="116">
        <v>0.15</v>
      </c>
      <c r="D59" s="117">
        <f>C7/B7-1</f>
        <v>5.0420168067226934E-2</v>
      </c>
      <c r="E59" s="118">
        <v>0.1</v>
      </c>
      <c r="F59" s="119">
        <v>0.08</v>
      </c>
      <c r="G59" s="119">
        <v>7.0000000000000007E-2</v>
      </c>
      <c r="H59" s="119">
        <v>0.05</v>
      </c>
      <c r="I59" s="120">
        <f>H59</f>
        <v>0.05</v>
      </c>
      <c r="J59" s="19"/>
      <c r="K59"/>
      <c r="L59"/>
      <c r="M59"/>
      <c r="N59"/>
      <c r="O59"/>
      <c r="P59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s="7" customFormat="1" ht="15">
      <c r="A60" s="26" t="s">
        <v>70</v>
      </c>
      <c r="B60" s="115">
        <f>G49</f>
        <v>6.9180000000000033E-2</v>
      </c>
      <c r="C60" s="121">
        <f>E49</f>
        <v>6.9327731092436978E-2</v>
      </c>
      <c r="D60" s="117">
        <f>F49</f>
        <v>0.06</v>
      </c>
      <c r="E60" s="118">
        <v>0.06</v>
      </c>
      <c r="F60" s="122">
        <f t="shared" ref="F60:G62" si="1">E60</f>
        <v>0.06</v>
      </c>
      <c r="G60" s="122">
        <f t="shared" si="1"/>
        <v>0.06</v>
      </c>
      <c r="H60" s="123">
        <f>G60</f>
        <v>0.06</v>
      </c>
      <c r="I60" s="120">
        <f>H60</f>
        <v>0.06</v>
      </c>
      <c r="J60" s="19"/>
      <c r="K60"/>
      <c r="L60"/>
      <c r="M60"/>
      <c r="N60"/>
      <c r="O60"/>
      <c r="P60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s="7" customFormat="1" ht="15">
      <c r="A61" s="26" t="s">
        <v>71</v>
      </c>
      <c r="B61" s="124">
        <f>G51</f>
        <v>0.46</v>
      </c>
      <c r="C61" s="121">
        <f>E51</f>
        <v>0.52310924369747902</v>
      </c>
      <c r="D61" s="117">
        <f>F51</f>
        <v>0.61</v>
      </c>
      <c r="E61" s="118">
        <v>0.61</v>
      </c>
      <c r="F61" s="122">
        <f t="shared" si="1"/>
        <v>0.61</v>
      </c>
      <c r="G61" s="122">
        <f t="shared" si="1"/>
        <v>0.61</v>
      </c>
      <c r="H61" s="122">
        <f>G61</f>
        <v>0.61</v>
      </c>
      <c r="I61" s="120">
        <f>H61</f>
        <v>0.61</v>
      </c>
      <c r="J61" s="19"/>
      <c r="K61"/>
      <c r="L61"/>
      <c r="M61"/>
      <c r="N61"/>
      <c r="O61"/>
      <c r="P6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s="7" customFormat="1" ht="15">
      <c r="A62" s="125" t="s">
        <v>0</v>
      </c>
      <c r="B62" s="126">
        <v>0.4</v>
      </c>
      <c r="C62" s="127">
        <f>B22</f>
        <v>0.4</v>
      </c>
      <c r="D62" s="128">
        <f>C22</f>
        <v>0.4</v>
      </c>
      <c r="E62" s="129">
        <f>D62</f>
        <v>0.4</v>
      </c>
      <c r="F62" s="130">
        <f t="shared" si="1"/>
        <v>0.4</v>
      </c>
      <c r="G62" s="130">
        <f t="shared" si="1"/>
        <v>0.4</v>
      </c>
      <c r="H62" s="130">
        <f>G62</f>
        <v>0.4</v>
      </c>
      <c r="I62" s="131">
        <f>H62</f>
        <v>0.4</v>
      </c>
      <c r="J62" s="19"/>
      <c r="K62"/>
      <c r="L62"/>
      <c r="M62"/>
      <c r="N62"/>
      <c r="O62"/>
      <c r="P62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s="7" customFormat="1" ht="15">
      <c r="A63" s="132" t="s">
        <v>72</v>
      </c>
      <c r="B63" s="12"/>
      <c r="C63" s="13"/>
      <c r="D63" s="133" t="s">
        <v>66</v>
      </c>
      <c r="E63" s="302" t="s">
        <v>67</v>
      </c>
      <c r="F63" s="303"/>
      <c r="G63" s="303"/>
      <c r="H63" s="303"/>
      <c r="I63" s="304"/>
      <c r="J63" s="19"/>
      <c r="K63"/>
      <c r="L63"/>
      <c r="M63"/>
      <c r="N63"/>
      <c r="O63"/>
      <c r="P63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s="7" customFormat="1" ht="15">
      <c r="A64" s="109" t="s">
        <v>73</v>
      </c>
      <c r="B64" s="134"/>
      <c r="C64" s="134"/>
      <c r="D64" s="135">
        <f>D58</f>
        <v>2019</v>
      </c>
      <c r="E64" s="111">
        <f>D64+1</f>
        <v>2020</v>
      </c>
      <c r="F64" s="136">
        <f>E64+1</f>
        <v>2021</v>
      </c>
      <c r="G64" s="136">
        <f>F64+1</f>
        <v>2022</v>
      </c>
      <c r="H64" s="136">
        <f>G64+1</f>
        <v>2023</v>
      </c>
      <c r="I64" s="112">
        <f>H64+1</f>
        <v>2024</v>
      </c>
      <c r="J64" s="19"/>
      <c r="K64"/>
      <c r="L64"/>
      <c r="M64"/>
      <c r="N64"/>
      <c r="O64"/>
      <c r="P64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s="7" customFormat="1" ht="15">
      <c r="A65" s="26" t="s">
        <v>6</v>
      </c>
      <c r="B65" s="134"/>
      <c r="C65" s="137"/>
      <c r="D65" s="138">
        <f>C7</f>
        <v>5000</v>
      </c>
      <c r="E65" s="139">
        <f>D65*(1+E59)</f>
        <v>5500</v>
      </c>
      <c r="F65" s="139">
        <f>E65*(1+F59)</f>
        <v>5940</v>
      </c>
      <c r="G65" s="139">
        <f>F65*(1+G59)</f>
        <v>6355.8</v>
      </c>
      <c r="H65" s="139">
        <f>G65*(1+H59)</f>
        <v>6673.59</v>
      </c>
      <c r="I65" s="140">
        <f>H65*(1+I59)</f>
        <v>7007.2695000000003</v>
      </c>
      <c r="J65" s="19"/>
      <c r="K65"/>
      <c r="L65"/>
      <c r="M65"/>
      <c r="N65"/>
      <c r="O65"/>
      <c r="P65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s="7" customFormat="1" ht="15">
      <c r="A66" s="26" t="s">
        <v>74</v>
      </c>
      <c r="B66" s="134"/>
      <c r="C66" s="137"/>
      <c r="D66" s="141">
        <f>F34</f>
        <v>300</v>
      </c>
      <c r="E66" s="139">
        <f>E65*E60</f>
        <v>330</v>
      </c>
      <c r="F66" s="139">
        <f>F65*F60</f>
        <v>356.4</v>
      </c>
      <c r="G66" s="139">
        <f>G65*G60</f>
        <v>381.34800000000001</v>
      </c>
      <c r="H66" s="139">
        <f>H65*H60</f>
        <v>400.41539999999998</v>
      </c>
      <c r="I66" s="140">
        <f>I65*I60</f>
        <v>420.43617</v>
      </c>
      <c r="J66" s="19"/>
      <c r="K66"/>
      <c r="L66"/>
      <c r="M66"/>
      <c r="N66"/>
      <c r="O66"/>
      <c r="P66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s="7" customFormat="1" ht="15">
      <c r="A67" s="26" t="s">
        <v>75</v>
      </c>
      <c r="B67" s="134"/>
      <c r="C67" s="137"/>
      <c r="D67" s="141">
        <f>F42</f>
        <v>3050</v>
      </c>
      <c r="E67" s="139">
        <f>E65*E61</f>
        <v>3355</v>
      </c>
      <c r="F67" s="139">
        <f>F65*F61</f>
        <v>3623.4</v>
      </c>
      <c r="G67" s="139">
        <f>G65*G61</f>
        <v>3877.038</v>
      </c>
      <c r="H67" s="139">
        <f>H65*H61</f>
        <v>4070.8899000000001</v>
      </c>
      <c r="I67" s="140">
        <f>I65*I61</f>
        <v>4274.4343950000002</v>
      </c>
      <c r="J67" s="19"/>
      <c r="K67"/>
      <c r="L67"/>
      <c r="M67"/>
      <c r="N67"/>
      <c r="O67"/>
      <c r="P67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s="7" customFormat="1" ht="15">
      <c r="A68" s="26" t="s">
        <v>76</v>
      </c>
      <c r="B68" s="142"/>
      <c r="C68" s="143"/>
      <c r="D68" s="141">
        <f>F45</f>
        <v>-260</v>
      </c>
      <c r="E68" s="139">
        <f>E66-(E67-D67)</f>
        <v>25</v>
      </c>
      <c r="F68" s="139">
        <f>F66-(F67-E67)</f>
        <v>87.999999999999886</v>
      </c>
      <c r="G68" s="139">
        <f>G66-(G67-F67)</f>
        <v>127.71000000000009</v>
      </c>
      <c r="H68" s="139">
        <f>H66-(H67-G67)</f>
        <v>206.56349999999986</v>
      </c>
      <c r="I68" s="144">
        <f>I66-(I67-H67)</f>
        <v>216.89167499999991</v>
      </c>
      <c r="J68" s="19"/>
      <c r="K68"/>
      <c r="L68"/>
      <c r="M68"/>
      <c r="N68"/>
      <c r="O68"/>
      <c r="P6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s="7" customFormat="1" ht="15">
      <c r="A69" s="26" t="s">
        <v>77</v>
      </c>
      <c r="B69" s="142"/>
      <c r="C69" s="143"/>
      <c r="D69" s="145"/>
      <c r="E69" s="146"/>
      <c r="F69" s="147">
        <f>F68/E68-1</f>
        <v>2.5199999999999956</v>
      </c>
      <c r="G69" s="148">
        <f>G68/F68-1</f>
        <v>0.45125000000000304</v>
      </c>
      <c r="H69" s="148">
        <f>H68/G68-1</f>
        <v>0.61744186046511396</v>
      </c>
      <c r="I69" s="149">
        <f>I68/H68-1</f>
        <v>5.0000000000000266E-2</v>
      </c>
      <c r="J69" s="19"/>
      <c r="K69"/>
      <c r="L69"/>
      <c r="M69"/>
      <c r="N69"/>
      <c r="O69"/>
      <c r="P69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s="7" customFormat="1" ht="15">
      <c r="A70" s="125"/>
      <c r="B70" s="15"/>
      <c r="C70" s="16"/>
      <c r="D70" s="150"/>
      <c r="E70" s="151"/>
      <c r="F70" s="151"/>
      <c r="G70" s="151"/>
      <c r="H70" s="151"/>
      <c r="I70" s="152"/>
      <c r="J70" s="19"/>
      <c r="K70"/>
      <c r="L70"/>
      <c r="M70" s="153"/>
      <c r="N70"/>
      <c r="O70"/>
      <c r="P70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s="7" customFormat="1" ht="15">
      <c r="A71" s="282" t="s">
        <v>78</v>
      </c>
      <c r="B71" s="283"/>
      <c r="C71" s="283"/>
      <c r="D71" s="283"/>
      <c r="E71" s="283"/>
      <c r="F71" s="283"/>
      <c r="G71" s="283"/>
      <c r="H71" s="283"/>
      <c r="I71" s="284"/>
      <c r="J71" s="19"/>
      <c r="K71"/>
      <c r="L71"/>
      <c r="M71" s="153"/>
      <c r="N71"/>
      <c r="O71"/>
      <c r="P7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0.15" customHeight="1">
      <c r="A72" s="285"/>
      <c r="B72" s="286"/>
      <c r="C72" s="286"/>
      <c r="D72" s="286"/>
      <c r="E72" s="286"/>
      <c r="F72" s="286"/>
      <c r="G72" s="286"/>
      <c r="H72" s="286"/>
      <c r="I72" s="287"/>
      <c r="K72"/>
      <c r="L72"/>
      <c r="M72" s="153"/>
      <c r="N72"/>
      <c r="O72"/>
      <c r="P72"/>
    </row>
    <row r="73" spans="1:30" ht="15">
      <c r="K73"/>
      <c r="L73"/>
      <c r="M73"/>
      <c r="N73"/>
      <c r="O73"/>
      <c r="P73"/>
    </row>
    <row r="74" spans="1:30" customFormat="1" ht="15">
      <c r="A74" s="154"/>
      <c r="B74" s="154"/>
      <c r="C74" s="154"/>
      <c r="D74" s="155" t="s">
        <v>79</v>
      </c>
      <c r="E74" s="156">
        <f>I68</f>
        <v>216.89167499999991</v>
      </c>
    </row>
    <row r="75" spans="1:30" customFormat="1" ht="15">
      <c r="A75" s="154"/>
      <c r="B75" s="154"/>
      <c r="C75" s="154"/>
      <c r="D75" s="155" t="s">
        <v>80</v>
      </c>
      <c r="E75" s="157">
        <f>C27</f>
        <v>0.10970000000000001</v>
      </c>
    </row>
    <row r="76" spans="1:30" customFormat="1" ht="15">
      <c r="A76" s="154"/>
      <c r="B76" s="154"/>
      <c r="C76" s="154"/>
      <c r="D76" s="155" t="s">
        <v>81</v>
      </c>
      <c r="E76" s="158">
        <f>I69</f>
        <v>5.0000000000000266E-2</v>
      </c>
    </row>
    <row r="77" spans="1:30" customFormat="1" ht="15">
      <c r="C77" s="159"/>
      <c r="D77" s="4"/>
    </row>
    <row r="78" spans="1:30" customFormat="1" ht="15">
      <c r="C78" s="155" t="s">
        <v>82</v>
      </c>
      <c r="D78" s="160" t="s">
        <v>83</v>
      </c>
    </row>
    <row r="79" spans="1:30" customFormat="1" ht="15">
      <c r="C79" s="155" t="s">
        <v>82</v>
      </c>
      <c r="D79" s="161">
        <f>(E74*(1+E76))/(E75-E76)</f>
        <v>3814.6777010050409</v>
      </c>
    </row>
    <row r="80" spans="1:30" customFormat="1" ht="15">
      <c r="C80" s="154"/>
      <c r="D80" s="154"/>
    </row>
    <row r="81" spans="1:9" customFormat="1" ht="15">
      <c r="A81" s="162" t="s">
        <v>84</v>
      </c>
      <c r="B81" s="163">
        <f>D58</f>
        <v>2019</v>
      </c>
      <c r="C81" s="164">
        <f>B81+1</f>
        <v>2020</v>
      </c>
      <c r="D81" s="164">
        <f>C81+1</f>
        <v>2021</v>
      </c>
      <c r="E81" s="164">
        <f>D81+1</f>
        <v>2022</v>
      </c>
      <c r="F81" s="164">
        <f>E81+1</f>
        <v>2023</v>
      </c>
      <c r="G81" s="164">
        <f>F81+1</f>
        <v>2024</v>
      </c>
      <c r="I81" s="8"/>
    </row>
    <row r="82" spans="1:9" customFormat="1" ht="15">
      <c r="A82" s="165" t="s">
        <v>85</v>
      </c>
      <c r="B82" s="166"/>
      <c r="C82" s="167">
        <f>E68</f>
        <v>25</v>
      </c>
      <c r="D82" s="167">
        <f>F68</f>
        <v>87.999999999999886</v>
      </c>
      <c r="E82" s="167">
        <f>G68</f>
        <v>127.71000000000009</v>
      </c>
      <c r="F82" s="167">
        <f>H68</f>
        <v>206.56349999999986</v>
      </c>
      <c r="G82" s="167">
        <f>I68</f>
        <v>216.89167499999991</v>
      </c>
      <c r="I82" s="8"/>
    </row>
    <row r="83" spans="1:9" customFormat="1" ht="15">
      <c r="A83" s="165" t="s">
        <v>86</v>
      </c>
      <c r="B83" s="166"/>
      <c r="C83" s="168"/>
      <c r="D83" s="168"/>
      <c r="E83" s="168"/>
      <c r="F83" s="169"/>
      <c r="G83" s="170">
        <f>D79</f>
        <v>3814.6777010050409</v>
      </c>
      <c r="I83" s="7"/>
    </row>
    <row r="84" spans="1:9" customFormat="1" ht="15">
      <c r="A84" s="154"/>
      <c r="B84" s="154"/>
      <c r="C84" s="154"/>
      <c r="D84" s="154"/>
      <c r="E84" s="154"/>
      <c r="F84" s="154"/>
      <c r="G84" s="154"/>
      <c r="H84" s="154"/>
    </row>
    <row r="85" spans="1:9" customFormat="1" ht="15">
      <c r="B85" s="154"/>
      <c r="C85" s="155" t="s">
        <v>87</v>
      </c>
      <c r="D85" s="161">
        <f>G83/(1+E75)^(G81-B81)</f>
        <v>2266.8872535067785</v>
      </c>
    </row>
    <row r="86" spans="1:9" customFormat="1" ht="15">
      <c r="B86" s="154"/>
      <c r="C86" s="155" t="s">
        <v>88</v>
      </c>
      <c r="D86" s="171">
        <f>NPV(E75,C82:G82)</f>
        <v>452.55192405300363</v>
      </c>
    </row>
    <row r="87" spans="1:9" customFormat="1" ht="15">
      <c r="B87" s="154"/>
      <c r="C87" s="155" t="s">
        <v>89</v>
      </c>
      <c r="D87" s="161">
        <f>D85+D86</f>
        <v>2719.4391775597824</v>
      </c>
    </row>
    <row r="88" spans="1:9" customFormat="1" ht="15" hidden="1">
      <c r="C88" s="159"/>
      <c r="D88" s="4"/>
    </row>
    <row r="89" spans="1:9" hidden="1"/>
    <row r="90" spans="1:9" hidden="1">
      <c r="A90" s="305" t="s">
        <v>90</v>
      </c>
      <c r="B90" s="305"/>
      <c r="C90" s="305"/>
      <c r="D90" s="305"/>
      <c r="E90" s="305"/>
      <c r="F90" s="305"/>
      <c r="G90" s="305"/>
      <c r="H90" s="305"/>
    </row>
    <row r="91" spans="1:9" hidden="1"/>
    <row r="92" spans="1:9" hidden="1">
      <c r="A92" s="172" t="s">
        <v>91</v>
      </c>
      <c r="B92" s="173"/>
      <c r="C92" s="173"/>
      <c r="D92" s="173"/>
      <c r="E92" s="173"/>
      <c r="F92" s="173"/>
      <c r="G92" s="173"/>
      <c r="H92" s="173"/>
      <c r="I92" s="174"/>
    </row>
    <row r="93" spans="1:9" hidden="1">
      <c r="A93" s="175" t="s">
        <v>92</v>
      </c>
      <c r="B93" s="176"/>
      <c r="C93" s="177"/>
      <c r="D93" s="177"/>
      <c r="E93" s="177"/>
      <c r="F93" s="177"/>
      <c r="G93" s="177"/>
      <c r="H93" s="177"/>
      <c r="I93" s="178"/>
    </row>
    <row r="94" spans="1:9" hidden="1">
      <c r="A94" s="179" t="s">
        <v>93</v>
      </c>
      <c r="B94" s="180"/>
      <c r="C94" s="173"/>
      <c r="D94" s="173"/>
      <c r="E94" s="173"/>
      <c r="F94" s="173"/>
      <c r="G94" s="173"/>
      <c r="H94" s="173"/>
      <c r="I94" s="174"/>
    </row>
    <row r="95" spans="1:9" ht="13.5" hidden="1">
      <c r="A95" s="181" t="s">
        <v>94</v>
      </c>
      <c r="B95" s="182">
        <f>I69</f>
        <v>5.0000000000000266E-2</v>
      </c>
      <c r="C95" s="176"/>
      <c r="D95" s="176"/>
      <c r="E95" s="176"/>
      <c r="F95" s="176"/>
      <c r="G95" s="176"/>
      <c r="H95" s="176"/>
      <c r="I95" s="183"/>
    </row>
    <row r="96" spans="1:9" hidden="1">
      <c r="A96" s="181" t="s">
        <v>95</v>
      </c>
      <c r="B96" s="184">
        <f>C27</f>
        <v>0.10970000000000001</v>
      </c>
      <c r="C96" s="306" t="s">
        <v>96</v>
      </c>
      <c r="D96" s="307"/>
      <c r="E96" s="307"/>
      <c r="F96" s="307"/>
      <c r="G96" s="308"/>
      <c r="H96" s="177"/>
      <c r="I96" s="178"/>
    </row>
    <row r="97" spans="1:15" hidden="1">
      <c r="A97" s="162" t="s">
        <v>84</v>
      </c>
      <c r="B97" s="163">
        <f>D58</f>
        <v>2019</v>
      </c>
      <c r="C97" s="164">
        <f>B97+1</f>
        <v>2020</v>
      </c>
      <c r="D97" s="164">
        <f>C97+1</f>
        <v>2021</v>
      </c>
      <c r="E97" s="164">
        <f>D97+1</f>
        <v>2022</v>
      </c>
      <c r="F97" s="164">
        <f>E97+1</f>
        <v>2023</v>
      </c>
      <c r="G97" s="164">
        <f>F97+1</f>
        <v>2024</v>
      </c>
      <c r="H97" s="185"/>
      <c r="I97" s="174"/>
      <c r="M97" s="186"/>
      <c r="N97" s="187"/>
      <c r="O97" s="188"/>
    </row>
    <row r="98" spans="1:15" hidden="1">
      <c r="A98" s="165" t="s">
        <v>85</v>
      </c>
      <c r="B98" s="166"/>
      <c r="C98" s="167">
        <f>E68</f>
        <v>25</v>
      </c>
      <c r="D98" s="167">
        <f>F68</f>
        <v>87.999999999999886</v>
      </c>
      <c r="E98" s="167">
        <f>G68</f>
        <v>127.71000000000009</v>
      </c>
      <c r="F98" s="167">
        <f>H68</f>
        <v>206.56349999999986</v>
      </c>
      <c r="G98" s="167">
        <f>I68</f>
        <v>216.89167499999991</v>
      </c>
      <c r="H98" s="189" t="s">
        <v>97</v>
      </c>
      <c r="I98" s="183"/>
    </row>
    <row r="99" spans="1:15" hidden="1">
      <c r="A99" s="190"/>
      <c r="B99" s="191"/>
      <c r="C99" s="192" t="s">
        <v>98</v>
      </c>
      <c r="D99" s="192" t="s">
        <v>98</v>
      </c>
      <c r="E99" s="192" t="s">
        <v>98</v>
      </c>
      <c r="F99" s="192" t="s">
        <v>98</v>
      </c>
      <c r="G99" s="192" t="s">
        <v>98</v>
      </c>
      <c r="H99" s="309" t="s">
        <v>98</v>
      </c>
      <c r="I99" s="310"/>
    </row>
    <row r="100" spans="1:15" ht="13.5" hidden="1">
      <c r="A100" s="190"/>
      <c r="B100" s="191"/>
      <c r="C100" s="193" t="s">
        <v>99</v>
      </c>
      <c r="D100" s="193" t="s">
        <v>100</v>
      </c>
      <c r="E100" s="193" t="s">
        <v>101</v>
      </c>
      <c r="F100" s="193" t="s">
        <v>102</v>
      </c>
      <c r="G100" s="193" t="s">
        <v>103</v>
      </c>
      <c r="H100" s="311" t="s">
        <v>98</v>
      </c>
      <c r="I100" s="312"/>
    </row>
    <row r="101" spans="1:15" ht="13.5" hidden="1">
      <c r="A101" s="190"/>
      <c r="B101" s="191"/>
      <c r="C101" s="194" t="s">
        <v>104</v>
      </c>
      <c r="D101" s="194" t="s">
        <v>104</v>
      </c>
      <c r="E101" s="194" t="s">
        <v>104</v>
      </c>
      <c r="F101" s="194" t="s">
        <v>104</v>
      </c>
      <c r="G101" s="194" t="s">
        <v>104</v>
      </c>
      <c r="H101" s="313" t="s">
        <v>105</v>
      </c>
      <c r="I101" s="314"/>
    </row>
    <row r="102" spans="1:15" ht="12" hidden="1">
      <c r="A102" s="190"/>
      <c r="B102" s="191"/>
      <c r="C102" s="195" t="s">
        <v>106</v>
      </c>
      <c r="D102" s="195" t="s">
        <v>107</v>
      </c>
      <c r="E102" s="195" t="s">
        <v>108</v>
      </c>
      <c r="F102" s="195" t="s">
        <v>109</v>
      </c>
      <c r="G102" s="195" t="s">
        <v>110</v>
      </c>
      <c r="H102" s="315" t="s">
        <v>98</v>
      </c>
      <c r="I102" s="316"/>
    </row>
    <row r="103" spans="1:15" ht="13.5" hidden="1">
      <c r="A103" s="196"/>
      <c r="B103" s="176"/>
      <c r="C103" s="197" t="s">
        <v>98</v>
      </c>
      <c r="D103" s="198" t="s">
        <v>98</v>
      </c>
      <c r="E103" s="199" t="s">
        <v>98</v>
      </c>
      <c r="F103" s="200" t="s">
        <v>98</v>
      </c>
      <c r="G103" s="197" t="s">
        <v>98</v>
      </c>
      <c r="H103" s="317" t="s">
        <v>111</v>
      </c>
      <c r="I103" s="318"/>
    </row>
    <row r="104" spans="1:15" hidden="1">
      <c r="A104" s="196"/>
      <c r="B104" s="176"/>
      <c r="C104" s="197" t="s">
        <v>98</v>
      </c>
      <c r="D104" s="198" t="s">
        <v>98</v>
      </c>
      <c r="E104" s="199" t="s">
        <v>98</v>
      </c>
      <c r="F104" s="200" t="s">
        <v>98</v>
      </c>
      <c r="G104" s="197" t="s">
        <v>98</v>
      </c>
      <c r="H104" s="319" t="s">
        <v>112</v>
      </c>
      <c r="I104" s="320"/>
    </row>
    <row r="105" spans="1:15" ht="13.5" hidden="1">
      <c r="A105" s="196"/>
      <c r="B105" s="176"/>
      <c r="C105" s="197" t="s">
        <v>98</v>
      </c>
      <c r="D105" s="198" t="s">
        <v>98</v>
      </c>
      <c r="E105" s="199" t="s">
        <v>98</v>
      </c>
      <c r="F105" s="200" t="s">
        <v>98</v>
      </c>
      <c r="G105" s="197" t="s">
        <v>98</v>
      </c>
      <c r="H105" s="321" t="s">
        <v>113</v>
      </c>
      <c r="I105" s="322"/>
    </row>
    <row r="106" spans="1:15" hidden="1">
      <c r="A106" s="201"/>
      <c r="B106" s="176"/>
      <c r="C106" s="197" t="s">
        <v>98</v>
      </c>
      <c r="D106" s="198" t="s">
        <v>98</v>
      </c>
      <c r="E106" s="199" t="s">
        <v>98</v>
      </c>
      <c r="F106" s="200" t="s">
        <v>98</v>
      </c>
      <c r="G106" s="197" t="s">
        <v>98</v>
      </c>
      <c r="H106" s="296" t="s">
        <v>98</v>
      </c>
      <c r="I106" s="297"/>
    </row>
    <row r="107" spans="1:15" hidden="1">
      <c r="A107" s="291" t="s">
        <v>114</v>
      </c>
      <c r="B107" s="202">
        <f>C98/(1+B96)^(C97-B97)</f>
        <v>22.528611336397226</v>
      </c>
      <c r="C107" s="203" t="s">
        <v>115</v>
      </c>
      <c r="D107" s="198" t="s">
        <v>98</v>
      </c>
      <c r="E107" s="199" t="s">
        <v>98</v>
      </c>
      <c r="F107" s="200" t="s">
        <v>98</v>
      </c>
      <c r="G107" s="197" t="s">
        <v>98</v>
      </c>
      <c r="H107" s="292">
        <f>G98*(1+B95)</f>
        <v>227.73625874999996</v>
      </c>
      <c r="I107" s="293"/>
    </row>
    <row r="108" spans="1:15" hidden="1">
      <c r="A108" s="291"/>
      <c r="B108" s="202">
        <f>D98/(1+B96)^(D97-B97)</f>
        <v>71.461396687499445</v>
      </c>
      <c r="C108" s="176" t="s">
        <v>116</v>
      </c>
      <c r="D108" s="204" t="s">
        <v>115</v>
      </c>
      <c r="E108" s="199" t="s">
        <v>98</v>
      </c>
      <c r="F108" s="200" t="s">
        <v>98</v>
      </c>
      <c r="G108" s="197" t="s">
        <v>98</v>
      </c>
      <c r="H108" s="294">
        <f>(B96-B95)</f>
        <v>5.9699999999999739E-2</v>
      </c>
      <c r="I108" s="295"/>
    </row>
    <row r="109" spans="1:15" hidden="1">
      <c r="A109" s="291"/>
      <c r="B109" s="202">
        <f>E98/(1+B96)^(E97-B97)</f>
        <v>93.456206130245818</v>
      </c>
      <c r="C109" s="205" t="s">
        <v>116</v>
      </c>
      <c r="D109" s="206" t="s">
        <v>116</v>
      </c>
      <c r="E109" s="204" t="s">
        <v>115</v>
      </c>
      <c r="F109" s="200" t="s">
        <v>98</v>
      </c>
      <c r="G109" s="197" t="s">
        <v>98</v>
      </c>
      <c r="H109" s="296" t="s">
        <v>98</v>
      </c>
      <c r="I109" s="297"/>
    </row>
    <row r="110" spans="1:15" hidden="1">
      <c r="A110" s="291"/>
      <c r="B110" s="202">
        <f>F98/(1+B96)^(F97-B97)</f>
        <v>136.2169774851906</v>
      </c>
      <c r="C110" s="205" t="s">
        <v>116</v>
      </c>
      <c r="D110" s="206" t="s">
        <v>116</v>
      </c>
      <c r="E110" s="205" t="s">
        <v>116</v>
      </c>
      <c r="F110" s="207" t="s">
        <v>115</v>
      </c>
      <c r="G110" s="197" t="s">
        <v>98</v>
      </c>
      <c r="H110" s="298">
        <f>H107/H108</f>
        <v>3814.6777010050409</v>
      </c>
      <c r="I110" s="299"/>
    </row>
    <row r="111" spans="1:15" hidden="1">
      <c r="A111" s="291"/>
      <c r="B111" s="202">
        <f>G98/(1+B96)^(G97-B97)</f>
        <v>128.88873241367054</v>
      </c>
      <c r="C111" s="205" t="s">
        <v>116</v>
      </c>
      <c r="D111" s="206" t="s">
        <v>116</v>
      </c>
      <c r="E111" s="205" t="s">
        <v>116</v>
      </c>
      <c r="F111" s="205" t="s">
        <v>116</v>
      </c>
      <c r="G111" s="203" t="s">
        <v>115</v>
      </c>
      <c r="H111" s="300" t="s">
        <v>98</v>
      </c>
      <c r="I111" s="301"/>
    </row>
    <row r="112" spans="1:15" ht="12.75" hidden="1">
      <c r="A112" s="208" t="s">
        <v>117</v>
      </c>
      <c r="B112" s="209">
        <f>G112/(1+B96)^(G97-B97)</f>
        <v>2266.8872535067785</v>
      </c>
      <c r="C112" s="205" t="s">
        <v>116</v>
      </c>
      <c r="D112" s="206" t="s">
        <v>116</v>
      </c>
      <c r="E112" s="205" t="s">
        <v>116</v>
      </c>
      <c r="F112" s="205" t="s">
        <v>116</v>
      </c>
      <c r="G112" s="210">
        <f>H107/H108</f>
        <v>3814.6777010050409</v>
      </c>
      <c r="H112" s="280" t="s">
        <v>118</v>
      </c>
      <c r="I112" s="281"/>
    </row>
    <row r="113" spans="1:30" ht="10.15" hidden="1" customHeight="1">
      <c r="A113" s="211"/>
      <c r="B113" s="197" t="s">
        <v>98</v>
      </c>
      <c r="C113" s="205"/>
      <c r="D113" s="205"/>
      <c r="E113" s="205"/>
      <c r="F113" s="205"/>
      <c r="G113" s="212" t="s">
        <v>119</v>
      </c>
      <c r="H113" s="213"/>
      <c r="I113" s="214"/>
    </row>
    <row r="114" spans="1:30" ht="13.5" hidden="1">
      <c r="A114" s="215" t="s">
        <v>120</v>
      </c>
      <c r="B114" s="216">
        <f>SUM(B107:B112)</f>
        <v>2719.4391775597824</v>
      </c>
      <c r="C114" s="205"/>
      <c r="D114" s="205"/>
      <c r="E114" s="205"/>
      <c r="F114" s="205"/>
      <c r="G114" s="217" t="s">
        <v>121</v>
      </c>
      <c r="H114" s="218"/>
      <c r="I114" s="219"/>
    </row>
    <row r="115" spans="1:30" ht="12.75" hidden="1">
      <c r="A115" s="220"/>
      <c r="B115" s="221"/>
      <c r="C115" s="222"/>
      <c r="D115" s="222"/>
      <c r="E115" s="222"/>
      <c r="F115" s="222"/>
      <c r="G115" s="223"/>
      <c r="H115" s="224"/>
      <c r="I115" s="225"/>
    </row>
    <row r="116" spans="1:30" s="7" customFormat="1" hidden="1">
      <c r="A116" s="282" t="s">
        <v>78</v>
      </c>
      <c r="B116" s="283"/>
      <c r="C116" s="283"/>
      <c r="D116" s="283"/>
      <c r="E116" s="283"/>
      <c r="F116" s="283"/>
      <c r="G116" s="283"/>
      <c r="H116" s="283"/>
      <c r="I116" s="284"/>
      <c r="J116" s="19"/>
      <c r="K116" s="226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</row>
    <row r="117" spans="1:30" ht="10.15" hidden="1" customHeight="1">
      <c r="A117" s="285"/>
      <c r="B117" s="286"/>
      <c r="C117" s="286"/>
      <c r="D117" s="286"/>
      <c r="E117" s="286"/>
      <c r="F117" s="286"/>
      <c r="G117" s="286"/>
      <c r="H117" s="286"/>
      <c r="I117" s="287"/>
    </row>
    <row r="118" spans="1:30" hidden="1"/>
    <row r="119" spans="1:30" hidden="1"/>
    <row r="121" spans="1:30" customFormat="1" ht="15">
      <c r="A121" s="227" t="s">
        <v>122</v>
      </c>
    </row>
    <row r="122" spans="1:30" customFormat="1" ht="15"/>
    <row r="123" spans="1:30" customFormat="1" ht="15">
      <c r="C123" s="155" t="s">
        <v>123</v>
      </c>
      <c r="D123" s="228">
        <f>D87</f>
        <v>2719.4391775597824</v>
      </c>
    </row>
    <row r="124" spans="1:30" customFormat="1" ht="15" hidden="1">
      <c r="C124" s="155" t="s">
        <v>80</v>
      </c>
      <c r="D124" s="157">
        <f>C27</f>
        <v>0.10970000000000001</v>
      </c>
    </row>
    <row r="125" spans="1:30" customFormat="1" ht="15">
      <c r="C125" s="155" t="s">
        <v>124</v>
      </c>
      <c r="D125" s="229">
        <f>F8</f>
        <v>0</v>
      </c>
    </row>
    <row r="126" spans="1:30" customFormat="1" ht="15">
      <c r="C126" s="155" t="s">
        <v>125</v>
      </c>
      <c r="D126" s="229">
        <f>F18</f>
        <v>280</v>
      </c>
    </row>
    <row r="127" spans="1:30" customFormat="1" ht="15">
      <c r="C127" s="155" t="s">
        <v>126</v>
      </c>
      <c r="D127" s="229">
        <f>F20</f>
        <v>1200</v>
      </c>
    </row>
    <row r="128" spans="1:30" customFormat="1" ht="15">
      <c r="C128" s="155" t="s">
        <v>127</v>
      </c>
      <c r="D128" s="229">
        <f>F22</f>
        <v>100</v>
      </c>
    </row>
    <row r="129" spans="1:30" customFormat="1" ht="15">
      <c r="C129" s="155" t="s">
        <v>128</v>
      </c>
      <c r="D129" s="230">
        <f>C23</f>
        <v>50</v>
      </c>
    </row>
    <row r="130" spans="1:30" customFormat="1" ht="15"/>
    <row r="131" spans="1:30" customFormat="1" ht="15">
      <c r="C131" s="159" t="s">
        <v>129</v>
      </c>
      <c r="D131" s="231">
        <f>D123</f>
        <v>2719.4391775597824</v>
      </c>
    </row>
    <row r="132" spans="1:30" customFormat="1" ht="15">
      <c r="C132" s="232" t="s">
        <v>130</v>
      </c>
      <c r="D132" s="233">
        <f>D125</f>
        <v>0</v>
      </c>
      <c r="K132" s="154"/>
      <c r="L132" s="154"/>
      <c r="M132" s="154"/>
      <c r="N132" s="154"/>
    </row>
    <row r="133" spans="1:30" customFormat="1" ht="15">
      <c r="C133" s="159" t="s">
        <v>131</v>
      </c>
      <c r="D133" s="234">
        <f>D131+D132</f>
        <v>2719.4391775597824</v>
      </c>
      <c r="K133" s="154"/>
      <c r="L133" s="154"/>
      <c r="M133" s="154"/>
      <c r="N133" s="154"/>
    </row>
    <row r="134" spans="1:30" customFormat="1" ht="15">
      <c r="C134" s="235" t="s">
        <v>132</v>
      </c>
      <c r="D134" s="4">
        <f>D126+D127</f>
        <v>1480</v>
      </c>
      <c r="K134" s="154"/>
      <c r="L134" s="154"/>
      <c r="M134" s="154"/>
      <c r="N134" s="154"/>
    </row>
    <row r="135" spans="1:30" customFormat="1" ht="15">
      <c r="C135" s="232" t="s">
        <v>133</v>
      </c>
      <c r="D135" s="233">
        <f>D128</f>
        <v>100</v>
      </c>
      <c r="K135" s="154"/>
      <c r="L135" s="154"/>
      <c r="M135" s="154"/>
      <c r="N135" s="154"/>
    </row>
    <row r="136" spans="1:30" customFormat="1" ht="15">
      <c r="C136" s="159" t="s">
        <v>134</v>
      </c>
      <c r="D136" s="234">
        <f>D133-D134-D135</f>
        <v>1139.4391775597824</v>
      </c>
      <c r="K136" s="154"/>
      <c r="L136" s="154"/>
      <c r="M136" s="154"/>
      <c r="N136" s="154"/>
    </row>
    <row r="137" spans="1:30" customFormat="1" ht="15">
      <c r="C137" s="236" t="s">
        <v>135</v>
      </c>
      <c r="D137" s="237">
        <f>D129</f>
        <v>50</v>
      </c>
      <c r="K137" s="154"/>
      <c r="L137" s="154"/>
      <c r="M137" s="154"/>
      <c r="N137" s="154"/>
    </row>
    <row r="138" spans="1:30" customFormat="1" ht="15">
      <c r="C138" s="238" t="s">
        <v>136</v>
      </c>
      <c r="D138" s="239">
        <f>D136/D137</f>
        <v>22.788783551195646</v>
      </c>
      <c r="K138" s="154"/>
      <c r="L138" s="154"/>
      <c r="M138" s="154"/>
      <c r="N138" s="154"/>
    </row>
    <row r="139" spans="1:30" customFormat="1" ht="15">
      <c r="C139" s="159"/>
      <c r="D139" s="4"/>
      <c r="K139" s="154"/>
      <c r="L139" s="154"/>
      <c r="M139" s="154"/>
      <c r="N139" s="154"/>
    </row>
    <row r="140" spans="1:30" s="7" customFormat="1">
      <c r="J140" s="1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</row>
    <row r="141" spans="1:30">
      <c r="A141" s="172"/>
      <c r="B141" s="173"/>
      <c r="C141" s="173"/>
      <c r="D141" s="173"/>
      <c r="E141" s="173"/>
      <c r="F141" s="173"/>
      <c r="G141" s="173"/>
      <c r="H141" s="240"/>
      <c r="I141" s="241"/>
    </row>
    <row r="142" spans="1:30">
      <c r="A142" s="242" t="s">
        <v>137</v>
      </c>
      <c r="B142" s="177"/>
      <c r="C142" s="177"/>
      <c r="D142" s="177"/>
      <c r="E142" s="177"/>
      <c r="F142" s="177"/>
      <c r="G142" s="177"/>
      <c r="H142" s="224"/>
      <c r="I142" s="225"/>
    </row>
    <row r="143" spans="1:30" ht="10.5" customHeight="1">
      <c r="A143" s="175"/>
      <c r="B143" s="176"/>
      <c r="C143" s="176"/>
      <c r="D143" s="176"/>
      <c r="E143" s="176"/>
      <c r="F143" s="176"/>
      <c r="G143" s="176"/>
      <c r="H143" s="213"/>
      <c r="I143" s="214"/>
    </row>
    <row r="144" spans="1:30" s="7" customFormat="1" ht="10.5" customHeight="1">
      <c r="A144" s="243"/>
      <c r="B144" s="244"/>
      <c r="C144" s="288" t="s">
        <v>138</v>
      </c>
      <c r="D144" s="289"/>
      <c r="E144" s="289"/>
      <c r="F144" s="289"/>
      <c r="G144" s="289"/>
      <c r="H144" s="289"/>
      <c r="I144" s="290"/>
      <c r="J144" s="19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</row>
    <row r="145" spans="1:30" s="7" customFormat="1" ht="10.5" customHeight="1">
      <c r="A145" s="243"/>
      <c r="B145" s="244"/>
      <c r="C145" s="278" t="s">
        <v>139</v>
      </c>
      <c r="D145" s="278" t="s">
        <v>140</v>
      </c>
      <c r="E145" s="278" t="s">
        <v>141</v>
      </c>
      <c r="F145" s="278" t="s">
        <v>142</v>
      </c>
      <c r="G145" s="278" t="s">
        <v>143</v>
      </c>
      <c r="H145" s="278" t="s">
        <v>144</v>
      </c>
      <c r="I145" s="278" t="s">
        <v>145</v>
      </c>
      <c r="J145" s="19"/>
      <c r="K145" s="278" t="s">
        <v>146</v>
      </c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</row>
    <row r="146" spans="1:30" s="7" customFormat="1" ht="10.5" customHeight="1">
      <c r="A146" s="243"/>
      <c r="B146" s="244"/>
      <c r="C146" s="278"/>
      <c r="D146" s="278"/>
      <c r="E146" s="278"/>
      <c r="F146" s="278"/>
      <c r="G146" s="278"/>
      <c r="H146" s="278"/>
      <c r="I146" s="278"/>
      <c r="J146" s="19"/>
      <c r="K146" s="27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</row>
    <row r="147" spans="1:30" s="7" customFormat="1" ht="10.5" customHeight="1">
      <c r="A147" s="243"/>
      <c r="B147" s="244"/>
      <c r="C147" s="278"/>
      <c r="D147" s="278"/>
      <c r="E147" s="278"/>
      <c r="F147" s="278"/>
      <c r="G147" s="278"/>
      <c r="H147" s="278"/>
      <c r="I147" s="278"/>
      <c r="J147" s="19"/>
      <c r="K147" s="27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</row>
    <row r="148" spans="1:30" s="7" customFormat="1" ht="10.5" customHeight="1">
      <c r="A148" s="243"/>
      <c r="B148" s="244"/>
      <c r="C148" s="278"/>
      <c r="D148" s="278"/>
      <c r="E148" s="278"/>
      <c r="F148" s="278"/>
      <c r="G148" s="278"/>
      <c r="H148" s="278"/>
      <c r="I148" s="278"/>
      <c r="J148" s="19"/>
      <c r="K148" s="27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</row>
    <row r="149" spans="1:30" s="7" customFormat="1" ht="10.5" customHeight="1">
      <c r="A149" s="243"/>
      <c r="B149" s="244"/>
      <c r="C149" s="278"/>
      <c r="D149" s="278"/>
      <c r="E149" s="278"/>
      <c r="F149" s="278"/>
      <c r="G149" s="278"/>
      <c r="H149" s="278"/>
      <c r="I149" s="278"/>
      <c r="J149" s="19"/>
      <c r="K149" s="27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</row>
    <row r="150" spans="1:30" s="7" customFormat="1" ht="15">
      <c r="A150" s="245" t="s">
        <v>147</v>
      </c>
      <c r="B150" s="246"/>
      <c r="C150" s="247"/>
      <c r="D150" s="247"/>
      <c r="E150" s="247"/>
      <c r="F150" s="247"/>
      <c r="G150" s="247"/>
      <c r="H150" s="247"/>
      <c r="I150" s="248"/>
      <c r="J150"/>
      <c r="K150" s="24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</row>
    <row r="151" spans="1:30" s="7" customFormat="1" ht="12" customHeight="1">
      <c r="A151" s="279" t="s">
        <v>148</v>
      </c>
      <c r="B151" s="279"/>
      <c r="C151" s="250">
        <v>0.1</v>
      </c>
      <c r="D151" s="251">
        <v>0.11</v>
      </c>
      <c r="E151" s="250">
        <v>0.1</v>
      </c>
      <c r="F151" s="250">
        <v>0.1</v>
      </c>
      <c r="G151" s="251">
        <v>0.11</v>
      </c>
      <c r="H151" s="251">
        <v>0.11</v>
      </c>
      <c r="I151" s="251">
        <v>0.11</v>
      </c>
      <c r="K151" s="250">
        <v>0.1</v>
      </c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</row>
    <row r="152" spans="1:30" s="7" customFormat="1" ht="12" customHeight="1">
      <c r="A152" s="272" t="s">
        <v>149</v>
      </c>
      <c r="B152" s="273"/>
      <c r="C152" s="250">
        <v>0.08</v>
      </c>
      <c r="D152" s="251">
        <v>0.09</v>
      </c>
      <c r="E152" s="250">
        <v>0.08</v>
      </c>
      <c r="F152" s="250">
        <v>0.08</v>
      </c>
      <c r="G152" s="251">
        <v>0.09</v>
      </c>
      <c r="H152" s="251">
        <v>0.09</v>
      </c>
      <c r="I152" s="251">
        <v>0.09</v>
      </c>
      <c r="K152" s="250">
        <v>0.08</v>
      </c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</row>
    <row r="153" spans="1:30" s="7" customFormat="1" ht="12" customHeight="1">
      <c r="A153" s="272" t="s">
        <v>150</v>
      </c>
      <c r="B153" s="273"/>
      <c r="C153" s="250">
        <v>7.0000000000000007E-2</v>
      </c>
      <c r="D153" s="251">
        <v>0.08</v>
      </c>
      <c r="E153" s="250">
        <v>7.0000000000000007E-2</v>
      </c>
      <c r="F153" s="250">
        <v>7.0000000000000007E-2</v>
      </c>
      <c r="G153" s="251">
        <v>0.08</v>
      </c>
      <c r="H153" s="251">
        <v>0.08</v>
      </c>
      <c r="I153" s="251">
        <v>0.08</v>
      </c>
      <c r="K153" s="250">
        <v>7.0000000000000007E-2</v>
      </c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</row>
    <row r="154" spans="1:30" s="7" customFormat="1" ht="12" customHeight="1">
      <c r="A154" s="272" t="s">
        <v>151</v>
      </c>
      <c r="B154" s="273"/>
      <c r="C154" s="250">
        <v>0.05</v>
      </c>
      <c r="D154" s="251">
        <v>0.06</v>
      </c>
      <c r="E154" s="250">
        <v>0.05</v>
      </c>
      <c r="F154" s="250">
        <v>0.05</v>
      </c>
      <c r="G154" s="251">
        <v>0.06</v>
      </c>
      <c r="H154" s="251">
        <v>0.06</v>
      </c>
      <c r="I154" s="251">
        <v>0.06</v>
      </c>
      <c r="K154" s="250">
        <v>0.05</v>
      </c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</row>
    <row r="155" spans="1:30" s="7" customFormat="1" ht="12" customHeight="1">
      <c r="A155" s="272" t="s">
        <v>152</v>
      </c>
      <c r="B155" s="273"/>
      <c r="C155" s="250">
        <v>0.06</v>
      </c>
      <c r="D155" s="250">
        <v>0.06</v>
      </c>
      <c r="E155" s="251">
        <v>7.0000000000000007E-2</v>
      </c>
      <c r="F155" s="250">
        <v>0.06</v>
      </c>
      <c r="G155" s="251">
        <v>7.0000000000000007E-2</v>
      </c>
      <c r="H155" s="250">
        <v>0.06</v>
      </c>
      <c r="I155" s="251">
        <v>7.0000000000000007E-2</v>
      </c>
      <c r="K155" s="250">
        <v>0.06</v>
      </c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</row>
    <row r="156" spans="1:30" s="7" customFormat="1" ht="12" customHeight="1">
      <c r="A156" s="272" t="s">
        <v>153</v>
      </c>
      <c r="B156" s="273"/>
      <c r="C156" s="250">
        <v>0.61</v>
      </c>
      <c r="D156" s="250">
        <v>0.61</v>
      </c>
      <c r="E156" s="250">
        <v>0.61</v>
      </c>
      <c r="F156" s="251">
        <v>0.52</v>
      </c>
      <c r="G156" s="250">
        <v>0.61</v>
      </c>
      <c r="H156" s="251">
        <v>0.52</v>
      </c>
      <c r="I156" s="251">
        <v>0.52</v>
      </c>
      <c r="K156" s="250">
        <v>0.61</v>
      </c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</row>
    <row r="157" spans="1:30" s="7" customFormat="1" ht="22.5" customHeight="1">
      <c r="A157" s="274" t="s">
        <v>154</v>
      </c>
      <c r="B157" s="275"/>
      <c r="C157" s="252">
        <v>0.10970000000000001</v>
      </c>
      <c r="D157" s="252">
        <v>0.10970000000000001</v>
      </c>
      <c r="E157" s="252">
        <v>0.10970000000000001</v>
      </c>
      <c r="F157" s="253">
        <v>0.10970000000000001</v>
      </c>
      <c r="G157" s="252">
        <v>0.10970000000000001</v>
      </c>
      <c r="H157" s="253">
        <v>0.10970000000000001</v>
      </c>
      <c r="I157" s="253">
        <v>0.10970000000000001</v>
      </c>
      <c r="K157" s="254">
        <v>9.5000000000000001E-2</v>
      </c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</row>
    <row r="158" spans="1:30" s="7" customFormat="1" ht="12.75">
      <c r="A158" s="255" t="s">
        <v>155</v>
      </c>
      <c r="B158" s="256"/>
      <c r="C158" s="256"/>
      <c r="D158" s="256"/>
      <c r="E158" s="256"/>
      <c r="F158" s="256"/>
      <c r="G158" s="256"/>
      <c r="H158" s="256"/>
      <c r="I158" s="257"/>
      <c r="K158" s="25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</row>
    <row r="159" spans="1:30" s="7" customFormat="1" ht="12" customHeight="1">
      <c r="A159" s="276" t="s">
        <v>129</v>
      </c>
      <c r="B159" s="277"/>
      <c r="C159" s="259">
        <v>2719.4391775597801</v>
      </c>
      <c r="D159" s="259">
        <v>2713.2711059510998</v>
      </c>
      <c r="E159" s="259">
        <v>3681.7778241842998</v>
      </c>
      <c r="F159" s="259">
        <v>3575.6317934131098</v>
      </c>
      <c r="G159" s="259">
        <v>3879.9294261387399</v>
      </c>
      <c r="H159" s="259">
        <v>3751.24691880214</v>
      </c>
      <c r="I159" s="259">
        <v>4917.9052389897697</v>
      </c>
      <c r="K159" s="259">
        <v>3689.7145026224398</v>
      </c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</row>
    <row r="160" spans="1:30" s="7" customFormat="1" ht="12" customHeight="1">
      <c r="A160" s="276" t="s">
        <v>156</v>
      </c>
      <c r="B160" s="277"/>
      <c r="C160" s="260">
        <v>22.7887835511956</v>
      </c>
      <c r="D160" s="260">
        <v>22.665422119022001</v>
      </c>
      <c r="E160" s="260">
        <v>42.035556483686001</v>
      </c>
      <c r="F160" s="260">
        <v>39.912635868262299</v>
      </c>
      <c r="G160" s="260">
        <v>45.998588522774803</v>
      </c>
      <c r="H160" s="260">
        <v>43.424938376042803</v>
      </c>
      <c r="I160" s="260">
        <v>66.758104779795403</v>
      </c>
      <c r="K160" s="260">
        <v>42.1942900524488</v>
      </c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</row>
    <row r="161" spans="3:30" s="7" customFormat="1">
      <c r="C161" s="261"/>
      <c r="J161" s="19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</row>
  </sheetData>
  <mergeCells count="45">
    <mergeCell ref="C57:D57"/>
    <mergeCell ref="E57:I57"/>
    <mergeCell ref="A26:A27"/>
    <mergeCell ref="E31:F31"/>
    <mergeCell ref="C54:D54"/>
    <mergeCell ref="C56:D56"/>
    <mergeCell ref="E56:I56"/>
    <mergeCell ref="H106:I106"/>
    <mergeCell ref="E63:I63"/>
    <mergeCell ref="A71:I72"/>
    <mergeCell ref="A90:H90"/>
    <mergeCell ref="C96:G96"/>
    <mergeCell ref="H99:I99"/>
    <mergeCell ref="H100:I100"/>
    <mergeCell ref="H101:I101"/>
    <mergeCell ref="H102:I102"/>
    <mergeCell ref="H103:I103"/>
    <mergeCell ref="H104:I104"/>
    <mergeCell ref="H105:I105"/>
    <mergeCell ref="A107:A111"/>
    <mergeCell ref="H107:I107"/>
    <mergeCell ref="H108:I108"/>
    <mergeCell ref="H109:I109"/>
    <mergeCell ref="H110:I110"/>
    <mergeCell ref="H111:I111"/>
    <mergeCell ref="H112:I112"/>
    <mergeCell ref="A116:I117"/>
    <mergeCell ref="C144:I144"/>
    <mergeCell ref="C145:C149"/>
    <mergeCell ref="D145:D149"/>
    <mergeCell ref="E145:E149"/>
    <mergeCell ref="F145:F149"/>
    <mergeCell ref="G145:G149"/>
    <mergeCell ref="H145:H149"/>
    <mergeCell ref="I145:I149"/>
    <mergeCell ref="A156:B156"/>
    <mergeCell ref="A157:B157"/>
    <mergeCell ref="A159:B159"/>
    <mergeCell ref="A160:B160"/>
    <mergeCell ref="K145:K149"/>
    <mergeCell ref="A151:B151"/>
    <mergeCell ref="A152:B152"/>
    <mergeCell ref="A153:B153"/>
    <mergeCell ref="A154:B154"/>
    <mergeCell ref="A155:B155"/>
  </mergeCells>
  <conditionalFormatting sqref="F60:F62 G61:H62">
    <cfRule type="cellIs" dxfId="3" priority="3" operator="equal">
      <formula>E60</formula>
    </cfRule>
  </conditionalFormatting>
  <conditionalFormatting sqref="I59:I62">
    <cfRule type="cellIs" dxfId="2" priority="2" operator="notEqual">
      <formula>H59</formula>
    </cfRule>
  </conditionalFormatting>
  <conditionalFormatting sqref="H60">
    <cfRule type="cellIs" dxfId="1" priority="1" operator="notEqual">
      <formula>G60</formula>
    </cfRule>
  </conditionalFormatting>
  <conditionalFormatting sqref="G60">
    <cfRule type="cellIs" dxfId="0" priority="4" operator="equal">
      <formula>F60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FCF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 K</cp:lastModifiedBy>
  <dcterms:created xsi:type="dcterms:W3CDTF">2020-02-23T00:30:04Z</dcterms:created>
  <dcterms:modified xsi:type="dcterms:W3CDTF">2022-07-19T18:24:25Z</dcterms:modified>
</cp:coreProperties>
</file>