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ol stuff\workbooks\"/>
    </mc:Choice>
  </mc:AlternateContent>
  <xr:revisionPtr revIDLastSave="0" documentId="13_ncr:1_{975CE518-7560-4BF2-9F62-1BFD9E5EF6AB}" xr6:coauthVersionLast="47" xr6:coauthVersionMax="47" xr10:uidLastSave="{00000000-0000-0000-0000-000000000000}"/>
  <bookViews>
    <workbookView xWindow="-120" yWindow="-120" windowWidth="29040" windowHeight="15840" activeTab="1" xr2:uid="{D850F3D4-472E-44A0-A1B1-233807325350}"/>
  </bookViews>
  <sheets>
    <sheet name="data" sheetId="1" r:id="rId1"/>
    <sheet name="printable" sheetId="2" r:id="rId2"/>
    <sheet name="notes" sheetId="3" state="hidden" r:id="rId3"/>
  </sheets>
  <definedNames>
    <definedName name="product_cost">data!$O$3</definedName>
    <definedName name="product_name">data!$N$3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2" i="3"/>
  <c r="C14" i="1"/>
  <c r="C13" i="1"/>
  <c r="C15" i="1"/>
  <c r="B17" i="2"/>
  <c r="B5" i="2"/>
  <c r="G21" i="1" s="1"/>
  <c r="H3" i="1"/>
  <c r="B8" i="2" a="1"/>
  <c r="B8" i="2" s="1"/>
  <c r="A8" i="2" a="1"/>
  <c r="A8" i="2" s="1"/>
  <c r="D5" i="1"/>
  <c r="D7" i="1"/>
  <c r="D8" i="1"/>
  <c r="D9" i="1"/>
  <c r="D10" i="1"/>
  <c r="D11" i="1"/>
  <c r="D6" i="1"/>
  <c r="G17" i="1" l="1"/>
  <c r="G18" i="1"/>
  <c r="G19" i="1"/>
  <c r="G20" i="1"/>
  <c r="B19" i="1"/>
  <c r="C19" i="1" s="1"/>
  <c r="E19" i="1" s="1"/>
  <c r="B17" i="1"/>
  <c r="C17" i="1" s="1"/>
  <c r="E17" i="1" s="1"/>
  <c r="B18" i="1"/>
  <c r="C18" i="1" s="1"/>
  <c r="E18" i="1" s="1"/>
  <c r="B21" i="1"/>
  <c r="C21" i="1" s="1"/>
  <c r="E21" i="1" s="1"/>
  <c r="B20" i="1"/>
  <c r="C20" i="1" s="1"/>
  <c r="E20" i="1" s="1"/>
  <c r="H21" i="1" l="1"/>
  <c r="I21" i="1" s="1"/>
  <c r="H18" i="1"/>
  <c r="I18" i="1" s="1"/>
  <c r="H17" i="1"/>
  <c r="I17" i="1" s="1"/>
  <c r="H20" i="1"/>
  <c r="I20" i="1" s="1"/>
  <c r="H19" i="1"/>
  <c r="I19" i="1" s="1"/>
  <c r="C8" i="2" l="1" a="1"/>
  <c r="C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<sst xmlns="http://schemas.openxmlformats.org/spreadsheetml/2006/main" count="51" uniqueCount="44">
  <si>
    <t>Overwrap item</t>
  </si>
  <si>
    <t>18"x5000' dual layer stretch film</t>
  </si>
  <si>
    <t>Soaker pad 1000/cs</t>
  </si>
  <si>
    <t>case cost</t>
  </si>
  <si>
    <t>units per case</t>
  </si>
  <si>
    <t>unit cost</t>
  </si>
  <si>
    <t>10D Tray 200/cs</t>
  </si>
  <si>
    <t>17s Tray 900/cs</t>
  </si>
  <si>
    <t>25s Tray 200/cs</t>
  </si>
  <si>
    <t>2s Tray 500/cs</t>
  </si>
  <si>
    <t>2HD Tray500/cs</t>
  </si>
  <si>
    <t>SUPPLY COSTS</t>
  </si>
  <si>
    <t>PRODUCTION TIME COSTS</t>
  </si>
  <si>
    <t>TRAYS PER HOUR</t>
  </si>
  <si>
    <t>TRAY SIZE</t>
  </si>
  <si>
    <t>PRICE PER TRAY</t>
  </si>
  <si>
    <t>10D</t>
  </si>
  <si>
    <t>17S</t>
  </si>
  <si>
    <t>25S</t>
  </si>
  <si>
    <t>2S</t>
  </si>
  <si>
    <t>2HD</t>
  </si>
  <si>
    <t>LABOR COST</t>
  </si>
  <si>
    <t>LABOR PER HOUR:</t>
  </si>
  <si>
    <t>TRAY PER HOUR LOW/HI:</t>
  </si>
  <si>
    <t>LABOR/TRAY COUNT:</t>
  </si>
  <si>
    <t>PLUS LABOR/TRAY COUNT</t>
  </si>
  <si>
    <t>EST POUND PER TRAY</t>
  </si>
  <si>
    <t>EST COST PER POUND</t>
  </si>
  <si>
    <t>PLUS CUTTING COST(FROM YIELD SHEET)/POUND</t>
  </si>
  <si>
    <t>FINAL PRODUCT COST IN TRAY/POUND</t>
  </si>
  <si>
    <t>FILLET BASE sell price/POUND</t>
  </si>
  <si>
    <t>price increase for trays /#</t>
  </si>
  <si>
    <t>Product</t>
  </si>
  <si>
    <t>Product Cost</t>
  </si>
  <si>
    <t>Display cells</t>
  </si>
  <si>
    <t>product name</t>
  </si>
  <si>
    <t>product cost</t>
  </si>
  <si>
    <t>Sockeye Salmon Fillet RF</t>
  </si>
  <si>
    <t>Fresh Rockfish Fillet</t>
  </si>
  <si>
    <t>Atlantic Sapphire Fillet</t>
  </si>
  <si>
    <t>Cod Fillet RF</t>
  </si>
  <si>
    <t>TRAY PACK SELL-PRICE WORKSHEET</t>
  </si>
  <si>
    <t>NOTES: Change green boxes to see final sell-prices. Species, labor/hour, trays/hour are all variable and will change the orange column.</t>
  </si>
  <si>
    <t>CALCULATION INPUT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</si>
</sst>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1"/>
      <color rgb="FFD35B3F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1"/>
      </left>
      <right style="thin">
        <color theme="2" tint="-9.9978637043366805E-2"/>
      </right>
      <top style="medium">
        <color theme="1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1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1"/>
      </right>
      <top style="medium">
        <color theme="1"/>
      </top>
      <bottom style="thin">
        <color theme="2" tint="-9.9978637043366805E-2"/>
      </bottom>
      <diagonal/>
    </border>
    <border>
      <left style="medium">
        <color theme="1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1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1"/>
      </left>
      <right style="thin">
        <color theme="2" tint="-9.9978637043366805E-2"/>
      </right>
      <top style="thin">
        <color theme="2" tint="-9.9978637043366805E-2"/>
      </top>
      <bottom style="medium">
        <color theme="1"/>
      </bottom>
      <diagonal/>
    </border>
    <border>
      <left style="thin">
        <color theme="2" tint="-9.9978637043366805E-2"/>
      </left>
      <right style="medium">
        <color theme="1"/>
      </right>
      <top style="thin">
        <color theme="2" tint="-9.9978637043366805E-2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medium">
        <color theme="1"/>
      </right>
      <top style="thin">
        <color theme="2" tint="-9.9978637043366805E-2"/>
      </top>
      <bottom/>
      <diagonal/>
    </border>
    <border>
      <left style="medium">
        <color rgb="FF31595E"/>
      </left>
      <right style="thin">
        <color theme="2" tint="-9.9978637043366805E-2"/>
      </right>
      <top style="medium">
        <color rgb="FF31595E"/>
      </top>
      <bottom style="medium">
        <color rgb="FF31595E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rgb="FF31595E"/>
      </top>
      <bottom style="medium">
        <color rgb="FF31595E"/>
      </bottom>
      <diagonal/>
    </border>
    <border>
      <left style="thin">
        <color theme="2" tint="-9.9978637043366805E-2"/>
      </left>
      <right style="medium">
        <color rgb="FF31595E"/>
      </right>
      <top style="medium">
        <color rgb="FF31595E"/>
      </top>
      <bottom style="medium">
        <color rgb="FF31595E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4">
    <xf numFmtId="0" fontId="0" fillId="0" borderId="0" xfId="0"/>
    <xf numFmtId="6" fontId="2" fillId="2" borderId="1" xfId="0" applyNumberFormat="1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1" xfId="0" applyFont="1" applyBorder="1"/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0" fillId="4" borderId="0" xfId="0" applyFill="1"/>
    <xf numFmtId="0" fontId="0" fillId="4" borderId="0" xfId="0" applyFill="1" applyAlignment="1">
      <alignment horizontal="center" vertical="center" wrapText="1"/>
    </xf>
    <xf numFmtId="0" fontId="6" fillId="0" borderId="11" xfId="0" applyFont="1" applyBorder="1"/>
    <xf numFmtId="0" fontId="6" fillId="0" borderId="13" xfId="0" applyFont="1" applyBorder="1"/>
    <xf numFmtId="0" fontId="3" fillId="2" borderId="16" xfId="0" applyFont="1" applyFill="1" applyBorder="1" applyAlignment="1">
      <alignment wrapText="1"/>
    </xf>
    <xf numFmtId="44" fontId="4" fillId="0" borderId="17" xfId="1" applyFont="1" applyBorder="1"/>
    <xf numFmtId="44" fontId="9" fillId="5" borderId="15" xfId="1" applyFont="1" applyFill="1" applyBorder="1"/>
    <xf numFmtId="0" fontId="8" fillId="5" borderId="14" xfId="0" applyFont="1" applyFill="1" applyBorder="1" applyAlignment="1">
      <alignment horizontal="center" vertical="center"/>
    </xf>
    <xf numFmtId="12" fontId="8" fillId="5" borderId="10" xfId="0" applyNumberFormat="1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8" fontId="2" fillId="2" borderId="1" xfId="0" applyNumberFormat="1" applyFont="1" applyFill="1" applyBorder="1" applyAlignment="1">
      <alignment horizontal="center" vertical="center"/>
    </xf>
    <xf numFmtId="44" fontId="4" fillId="8" borderId="10" xfId="1" applyFont="1" applyFill="1" applyBorder="1"/>
    <xf numFmtId="0" fontId="0" fillId="9" borderId="0" xfId="0" applyFill="1" applyAlignment="1">
      <alignment horizontal="center" vertical="center" wrapText="1"/>
    </xf>
    <xf numFmtId="0" fontId="0" fillId="9" borderId="0" xfId="0" applyFill="1"/>
    <xf numFmtId="6" fontId="0" fillId="9" borderId="0" xfId="0" applyNumberFormat="1" applyFill="1"/>
    <xf numFmtId="10" fontId="0" fillId="0" borderId="0" xfId="2" applyNumberFormat="1" applyFont="1"/>
    <xf numFmtId="0" fontId="8" fillId="5" borderId="21" xfId="0" applyFont="1" applyFill="1" applyBorder="1" applyAlignment="1">
      <alignment horizontal="center" vertical="center"/>
    </xf>
    <xf numFmtId="12" fontId="8" fillId="5" borderId="22" xfId="0" applyNumberFormat="1" applyFont="1" applyFill="1" applyBorder="1" applyAlignment="1">
      <alignment horizontal="center" vertical="center"/>
    </xf>
    <xf numFmtId="44" fontId="4" fillId="8" borderId="22" xfId="1" applyFont="1" applyFill="1" applyBorder="1"/>
    <xf numFmtId="44" fontId="9" fillId="5" borderId="23" xfId="1" applyFont="1" applyFill="1" applyBorder="1"/>
    <xf numFmtId="0" fontId="8" fillId="5" borderId="24" xfId="0" applyFont="1" applyFill="1" applyBorder="1" applyAlignment="1">
      <alignment horizontal="center" vertical="center"/>
    </xf>
    <xf numFmtId="12" fontId="8" fillId="5" borderId="25" xfId="0" applyNumberFormat="1" applyFont="1" applyFill="1" applyBorder="1" applyAlignment="1">
      <alignment horizontal="center" vertical="center"/>
    </xf>
    <xf numFmtId="44" fontId="4" fillId="8" borderId="25" xfId="1" applyFont="1" applyFill="1" applyBorder="1"/>
    <xf numFmtId="44" fontId="9" fillId="5" borderId="26" xfId="1" applyFont="1" applyFill="1" applyBorder="1"/>
    <xf numFmtId="0" fontId="0" fillId="9" borderId="9" xfId="0" applyFill="1" applyBorder="1"/>
    <xf numFmtId="0" fontId="0" fillId="9" borderId="8" xfId="0" applyFill="1" applyBorder="1"/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5" fillId="7" borderId="18" xfId="0" applyFont="1" applyFill="1" applyBorder="1" applyAlignment="1">
      <alignment horizontal="center" vertical="center"/>
    </xf>
    <xf numFmtId="0" fontId="5" fillId="7" borderId="19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0" fillId="10" borderId="0" xfId="0" applyFill="1"/>
    <xf numFmtId="0" fontId="11" fillId="10" borderId="0" xfId="0" applyFont="1" applyFill="1"/>
    <xf numFmtId="0" fontId="11" fillId="10" borderId="7" xfId="0" applyFont="1" applyFill="1" applyBorder="1"/>
    <xf numFmtId="0" fontId="0" fillId="7" borderId="0" xfId="0" applyFill="1" applyAlignment="1">
      <alignment wrapText="1"/>
    </xf>
    <xf numFmtId="44" fontId="0" fillId="7" borderId="0" xfId="1" applyFont="1" applyFill="1"/>
    <xf numFmtId="44" fontId="0" fillId="7" borderId="7" xfId="1" applyFont="1" applyFill="1" applyBorder="1"/>
    <xf numFmtId="0" fontId="0" fillId="7" borderId="0" xfId="0" applyFill="1"/>
    <xf numFmtId="0" fontId="11" fillId="7" borderId="0" xfId="0" applyFont="1" applyFill="1"/>
    <xf numFmtId="44" fontId="0" fillId="7" borderId="0" xfId="1" applyFont="1" applyFill="1" applyBorder="1"/>
    <xf numFmtId="164" fontId="0" fillId="7" borderId="0" xfId="1" applyNumberFormat="1" applyFont="1" applyFill="1"/>
    <xf numFmtId="0" fontId="10" fillId="7" borderId="0" xfId="0" applyFont="1" applyFill="1"/>
    <xf numFmtId="44" fontId="0" fillId="7" borderId="0" xfId="0" applyNumberFormat="1" applyFill="1"/>
    <xf numFmtId="2" fontId="0" fillId="7" borderId="0" xfId="0" applyNumberFormat="1" applyFill="1"/>
    <xf numFmtId="44" fontId="2" fillId="7" borderId="4" xfId="1" applyFont="1" applyFill="1" applyBorder="1"/>
    <xf numFmtId="44" fontId="0" fillId="7" borderId="4" xfId="1" applyFont="1" applyFill="1" applyBorder="1"/>
    <xf numFmtId="44" fontId="2" fillId="7" borderId="3" xfId="1" applyFont="1" applyFill="1" applyBorder="1"/>
    <xf numFmtId="44" fontId="0" fillId="7" borderId="3" xfId="1" applyFont="1" applyFill="1" applyBorder="1"/>
    <xf numFmtId="0" fontId="0" fillId="10" borderId="0" xfId="0" applyFill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1" xfId="0" applyFont="1" applyFill="1" applyBorder="1"/>
    <xf numFmtId="0" fontId="2" fillId="10" borderId="3" xfId="0" applyFont="1" applyFill="1" applyBorder="1"/>
    <xf numFmtId="0" fontId="2" fillId="7" borderId="1" xfId="0" applyFont="1" applyFill="1" applyBorder="1" applyAlignment="1">
      <alignment horizontal="center" vertical="center"/>
    </xf>
    <xf numFmtId="6" fontId="2" fillId="7" borderId="1" xfId="0" applyNumberFormat="1" applyFont="1" applyFill="1" applyBorder="1" applyAlignment="1">
      <alignment horizontal="center" vertical="center"/>
    </xf>
    <xf numFmtId="8" fontId="2" fillId="7" borderId="1" xfId="0" applyNumberFormat="1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16"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2"/>
        </patternFill>
      </fill>
    </dxf>
  </dxfs>
  <tableStyles count="1" defaultTableStyle="TableStyleMedium2" defaultPivotStyle="PivotStyleLight16">
    <tableStyle name="Invisible" pivot="0" table="0" count="0" xr9:uid="{C63F3CEA-0617-4399-BF6A-233BD06DF5D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76E731-0935-4C94-BA82-301937EDB7AC}" name="SUPPLY_COSTS" displayName="SUPPLY_COSTS" ref="A4:D11" totalsRowShown="0" headerRowDxfId="15" dataDxfId="0">
  <autoFilter ref="A4:D11" xr:uid="{7A76E731-0935-4C94-BA82-301937EDB7AC}"/>
  <tableColumns count="4">
    <tableColumn id="1" xr3:uid="{E9BAFBC5-F450-40EB-8ED8-9A13A3494773}" name="Overwrap item" dataDxfId="4"/>
    <tableColumn id="2" xr3:uid="{991E80C9-01D3-46C6-9694-595BE2D52100}" name="case cost" dataDxfId="3"/>
    <tableColumn id="3" xr3:uid="{4F67CA11-350F-480D-8CF8-FB7876778CF4}" name="units per case" dataDxfId="2"/>
    <tableColumn id="4" xr3:uid="{B1D4EF99-ABFE-4E95-8956-65884233A6B2}" name="unit cost" dataDxfId="1" dataCellStyle="Currency">
      <calculatedColumnFormula>SUM(B5/C5)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27D84E-191A-471A-B80D-31FF9900CF27}" name="PER_HOUR_LABOR" displayName="PER_HOUR_LABOR" ref="J2:J14" totalsRowShown="0" headerRowDxfId="14" dataDxfId="11" dataCellStyle="Currency">
  <autoFilter ref="J2:J14" xr:uid="{1927D84E-191A-471A-B80D-31FF9900CF27}"/>
  <tableColumns count="1">
    <tableColumn id="1" xr3:uid="{A1B975A8-7381-4858-B2FE-BBE5116DB70F}" name="LABOR COST" dataDxfId="12" dataCellStyl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574035-EB5B-4C43-8C83-6F9E3685401F}" name="TRAYS_PER_HOUR" displayName="TRAYS_PER_HOUR" ref="L2:L14" totalsRowShown="0" headerRowDxfId="13" dataDxfId="9">
  <autoFilter ref="L2:L14" xr:uid="{46574035-EB5B-4C43-8C83-6F9E3685401F}"/>
  <tableColumns count="1">
    <tableColumn id="1" xr3:uid="{8632BDDA-AC7B-4047-A113-6D9BBACF5CE7}" name="TRAYS PER HOUR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BEA9D7-1FBE-4297-AB60-6EB7D247F247}" name="Table5" displayName="Table5" ref="N2:O14" totalsRowShown="0" headerRowDxfId="6" dataDxfId="5">
  <autoFilter ref="N2:O14" xr:uid="{88BEA9D7-1FBE-4297-AB60-6EB7D247F247}"/>
  <tableColumns count="2">
    <tableColumn id="1" xr3:uid="{49A2EEC1-5943-455A-9F49-E4103E11E9EE}" name="product name" dataDxfId="8"/>
    <tableColumn id="2" xr3:uid="{2DCAEA38-8381-488E-A001-B7B4C8BD92C6}" name="product cost" dataDxfId="7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BB1C-087B-4F8E-8E30-45462A1D32BD}">
  <dimension ref="A1:O21"/>
  <sheetViews>
    <sheetView showGridLines="0" zoomScale="85" zoomScaleNormal="85" workbookViewId="0">
      <selection activeCell="O18" sqref="O18"/>
    </sheetView>
  </sheetViews>
  <sheetFormatPr defaultRowHeight="15" x14ac:dyDescent="0.25"/>
  <cols>
    <col min="1" max="1" width="27" style="21" customWidth="1"/>
    <col min="2" max="2" width="23.42578125" style="21" customWidth="1"/>
    <col min="3" max="4" width="17.5703125" style="21" customWidth="1"/>
    <col min="5" max="6" width="17.42578125" style="21" customWidth="1"/>
    <col min="7" max="7" width="20" style="21" customWidth="1"/>
    <col min="8" max="8" width="17.42578125" style="21" customWidth="1"/>
    <col min="9" max="9" width="13.42578125" style="21" customWidth="1"/>
    <col min="10" max="10" width="14" style="21" customWidth="1"/>
    <col min="11" max="11" width="9.140625" style="21"/>
    <col min="12" max="12" width="18.140625" style="21" customWidth="1"/>
    <col min="13" max="13" width="9.140625" style="21"/>
    <col min="14" max="14" width="25" style="21" customWidth="1"/>
    <col min="15" max="15" width="14" style="21" customWidth="1"/>
    <col min="16" max="16384" width="9.140625" style="21"/>
  </cols>
  <sheetData>
    <row r="1" spans="1:15" ht="28.5" customHeight="1" x14ac:dyDescent="0.25">
      <c r="G1" s="40" t="s">
        <v>34</v>
      </c>
      <c r="H1" s="40"/>
      <c r="J1" s="34" t="s">
        <v>43</v>
      </c>
      <c r="K1" s="35"/>
      <c r="L1" s="35"/>
      <c r="M1" s="35"/>
      <c r="N1" s="35"/>
      <c r="O1" s="35"/>
    </row>
    <row r="2" spans="1:15" x14ac:dyDescent="0.25">
      <c r="G2" s="40" t="s">
        <v>32</v>
      </c>
      <c r="H2" s="40" t="s">
        <v>33</v>
      </c>
      <c r="J2" s="42" t="s">
        <v>21</v>
      </c>
      <c r="L2" s="41" t="s">
        <v>13</v>
      </c>
      <c r="N2" s="47" t="s">
        <v>35</v>
      </c>
      <c r="O2" s="47" t="s">
        <v>36</v>
      </c>
    </row>
    <row r="3" spans="1:15" ht="30" customHeight="1" x14ac:dyDescent="0.25">
      <c r="A3" s="40" t="s">
        <v>11</v>
      </c>
      <c r="B3" s="40"/>
      <c r="C3" s="40"/>
      <c r="D3" s="40"/>
      <c r="G3" s="43" t="s">
        <v>38</v>
      </c>
      <c r="H3" s="44">
        <f>VLOOKUP(G3,Table5[#All],2,FALSE)</f>
        <v>5.14</v>
      </c>
      <c r="J3" s="45">
        <v>17</v>
      </c>
      <c r="L3" s="46">
        <v>180</v>
      </c>
      <c r="N3" s="46" t="s">
        <v>37</v>
      </c>
      <c r="O3" s="48">
        <v>11.87</v>
      </c>
    </row>
    <row r="4" spans="1:15" x14ac:dyDescent="0.25">
      <c r="A4" s="41" t="s">
        <v>0</v>
      </c>
      <c r="B4" s="41" t="s">
        <v>3</v>
      </c>
      <c r="C4" s="41" t="s">
        <v>4</v>
      </c>
      <c r="D4" s="41" t="s">
        <v>5</v>
      </c>
      <c r="J4" s="45">
        <v>18</v>
      </c>
      <c r="L4" s="46">
        <v>210</v>
      </c>
      <c r="N4" s="46" t="s">
        <v>38</v>
      </c>
      <c r="O4" s="48">
        <v>5.14</v>
      </c>
    </row>
    <row r="5" spans="1:15" x14ac:dyDescent="0.25">
      <c r="A5" s="46" t="s">
        <v>1</v>
      </c>
      <c r="B5" s="46">
        <v>50.6</v>
      </c>
      <c r="C5" s="46">
        <v>4500</v>
      </c>
      <c r="D5" s="49">
        <f>SUM(B5/C5)</f>
        <v>1.1244444444444444E-2</v>
      </c>
      <c r="J5" s="45">
        <v>19</v>
      </c>
      <c r="L5" s="46">
        <v>240</v>
      </c>
      <c r="N5" s="46" t="s">
        <v>39</v>
      </c>
      <c r="O5" s="48">
        <v>11.25</v>
      </c>
    </row>
    <row r="6" spans="1:15" x14ac:dyDescent="0.25">
      <c r="A6" s="46" t="s">
        <v>2</v>
      </c>
      <c r="B6" s="44">
        <v>39.119999999999997</v>
      </c>
      <c r="C6" s="46">
        <v>2000</v>
      </c>
      <c r="D6" s="44">
        <f>SUM(B6/C6)</f>
        <v>1.9559999999999998E-2</v>
      </c>
      <c r="J6" s="45">
        <v>20</v>
      </c>
      <c r="L6" s="46"/>
      <c r="N6" s="46" t="s">
        <v>40</v>
      </c>
      <c r="O6" s="48">
        <v>7.2</v>
      </c>
    </row>
    <row r="7" spans="1:15" x14ac:dyDescent="0.25">
      <c r="A7" s="46" t="s">
        <v>6</v>
      </c>
      <c r="B7" s="46">
        <v>75.47</v>
      </c>
      <c r="C7" s="46">
        <v>300</v>
      </c>
      <c r="D7" s="44">
        <f t="shared" ref="D7:D11" si="0">SUM(B7/C7)</f>
        <v>0.25156666666666666</v>
      </c>
      <c r="J7" s="45">
        <v>21</v>
      </c>
      <c r="L7" s="46"/>
      <c r="N7" s="46"/>
      <c r="O7" s="48"/>
    </row>
    <row r="8" spans="1:15" x14ac:dyDescent="0.25">
      <c r="A8" s="46" t="s">
        <v>7</v>
      </c>
      <c r="B8" s="46">
        <v>51.17</v>
      </c>
      <c r="C8" s="46">
        <v>900</v>
      </c>
      <c r="D8" s="44">
        <f t="shared" si="0"/>
        <v>5.6855555555555555E-2</v>
      </c>
      <c r="J8" s="45">
        <v>22</v>
      </c>
      <c r="L8" s="46"/>
      <c r="N8" s="46"/>
      <c r="O8" s="48"/>
    </row>
    <row r="9" spans="1:15" x14ac:dyDescent="0.25">
      <c r="A9" s="46" t="s">
        <v>8</v>
      </c>
      <c r="B9" s="46">
        <v>57.15</v>
      </c>
      <c r="C9" s="46">
        <v>200</v>
      </c>
      <c r="D9" s="44">
        <f t="shared" si="0"/>
        <v>0.28575</v>
      </c>
      <c r="J9" s="45"/>
      <c r="L9" s="46"/>
      <c r="N9" s="46"/>
      <c r="O9" s="48"/>
    </row>
    <row r="10" spans="1:15" x14ac:dyDescent="0.25">
      <c r="A10" s="46" t="s">
        <v>9</v>
      </c>
      <c r="B10" s="46">
        <v>33.82</v>
      </c>
      <c r="C10" s="46">
        <v>500</v>
      </c>
      <c r="D10" s="44">
        <f t="shared" si="0"/>
        <v>6.7640000000000006E-2</v>
      </c>
      <c r="J10" s="45"/>
      <c r="L10" s="46"/>
      <c r="N10" s="46"/>
      <c r="O10" s="48"/>
    </row>
    <row r="11" spans="1:15" x14ac:dyDescent="0.25">
      <c r="A11" s="50" t="s">
        <v>10</v>
      </c>
      <c r="B11" s="46">
        <v>66</v>
      </c>
      <c r="C11" s="46">
        <v>300</v>
      </c>
      <c r="D11" s="44">
        <f t="shared" si="0"/>
        <v>0.22</v>
      </c>
      <c r="J11" s="45"/>
      <c r="L11" s="46"/>
      <c r="N11" s="46"/>
      <c r="O11" s="48"/>
    </row>
    <row r="12" spans="1:15" ht="15.75" thickBot="1" x14ac:dyDescent="0.3">
      <c r="J12" s="45"/>
      <c r="L12" s="46"/>
      <c r="N12" s="46"/>
      <c r="O12" s="48"/>
    </row>
    <row r="13" spans="1:15" ht="15.75" thickBot="1" x14ac:dyDescent="0.3">
      <c r="A13" s="40" t="s">
        <v>12</v>
      </c>
      <c r="B13" s="59" t="s">
        <v>23</v>
      </c>
      <c r="C13" s="61">
        <f>printable!$B$15</f>
        <v>180</v>
      </c>
      <c r="J13" s="45"/>
      <c r="L13" s="46"/>
      <c r="N13" s="46"/>
      <c r="O13" s="48"/>
    </row>
    <row r="14" spans="1:15" ht="15.75" thickBot="1" x14ac:dyDescent="0.3">
      <c r="B14" s="60" t="s">
        <v>22</v>
      </c>
      <c r="C14" s="62">
        <f>printable!$B$16</f>
        <v>17</v>
      </c>
      <c r="D14" s="22"/>
      <c r="J14" s="45"/>
      <c r="L14" s="46"/>
      <c r="N14" s="46"/>
      <c r="O14" s="48"/>
    </row>
    <row r="15" spans="1:15" ht="15.75" thickBot="1" x14ac:dyDescent="0.3">
      <c r="B15" s="59" t="s">
        <v>24</v>
      </c>
      <c r="C15" s="63">
        <f>printable!B16/printable!B15</f>
        <v>9.4444444444444442E-2</v>
      </c>
      <c r="D15" s="22"/>
      <c r="J15" s="33"/>
      <c r="K15" s="32"/>
      <c r="L15" s="32"/>
      <c r="M15" s="32"/>
      <c r="N15" s="32"/>
      <c r="O15" s="32"/>
    </row>
    <row r="16" spans="1:15" s="20" customFormat="1" ht="45" x14ac:dyDescent="0.25">
      <c r="A16" s="57" t="s">
        <v>14</v>
      </c>
      <c r="B16" s="57" t="s">
        <v>15</v>
      </c>
      <c r="C16" s="57" t="s">
        <v>25</v>
      </c>
      <c r="D16" s="57" t="s">
        <v>26</v>
      </c>
      <c r="E16" s="57" t="s">
        <v>27</v>
      </c>
      <c r="F16" s="57" t="s">
        <v>28</v>
      </c>
      <c r="G16" s="57" t="s">
        <v>30</v>
      </c>
      <c r="H16" s="58" t="s">
        <v>29</v>
      </c>
      <c r="I16" s="58" t="s">
        <v>31</v>
      </c>
    </row>
    <row r="17" spans="1:9" x14ac:dyDescent="0.25">
      <c r="A17" s="46" t="s">
        <v>16</v>
      </c>
      <c r="B17" s="51">
        <f>($D$5+$D$6+D7)</f>
        <v>0.28237111111111113</v>
      </c>
      <c r="C17" s="44">
        <f>$C$15+B17</f>
        <v>0.37681555555555557</v>
      </c>
      <c r="D17" s="52">
        <v>1.5</v>
      </c>
      <c r="E17" s="51">
        <f>(C17*D17)+(1-D17)</f>
        <v>6.5223333333333411E-2</v>
      </c>
      <c r="F17" s="44">
        <v>0.4</v>
      </c>
      <c r="G17" s="44">
        <f>printable!$B$5</f>
        <v>5.14</v>
      </c>
      <c r="H17" s="53">
        <f>E17+F17+G17</f>
        <v>5.605223333333333</v>
      </c>
      <c r="I17" s="54">
        <f>H17-G17</f>
        <v>0.46522333333333332</v>
      </c>
    </row>
    <row r="18" spans="1:9" x14ac:dyDescent="0.25">
      <c r="A18" s="46" t="s">
        <v>17</v>
      </c>
      <c r="B18" s="51">
        <f>($D$5+$D$6+D8)</f>
        <v>8.7659999999999988E-2</v>
      </c>
      <c r="C18" s="44">
        <f t="shared" ref="C18:C21" si="1">$C$15+B18</f>
        <v>0.18210444444444443</v>
      </c>
      <c r="D18" s="52">
        <v>0.4</v>
      </c>
      <c r="E18" s="51">
        <f t="shared" ref="E18:E21" si="2">(C18*D18)+(1-D18)</f>
        <v>0.67284177777777776</v>
      </c>
      <c r="F18" s="44">
        <v>0.65</v>
      </c>
      <c r="G18" s="44">
        <f>printable!$B$5</f>
        <v>5.14</v>
      </c>
      <c r="H18" s="53">
        <f t="shared" ref="H18:H21" si="3">E18+F18+G18</f>
        <v>6.4628417777777774</v>
      </c>
      <c r="I18" s="54">
        <f t="shared" ref="I18:I21" si="4">H18-G18</f>
        <v>1.3228417777777777</v>
      </c>
    </row>
    <row r="19" spans="1:9" x14ac:dyDescent="0.25">
      <c r="A19" s="46" t="s">
        <v>18</v>
      </c>
      <c r="B19" s="51">
        <f>($D$5+$D$6+D9)</f>
        <v>0.31655444444444447</v>
      </c>
      <c r="C19" s="44">
        <f t="shared" si="1"/>
        <v>0.41099888888888891</v>
      </c>
      <c r="D19" s="52">
        <v>1.5</v>
      </c>
      <c r="E19" s="51">
        <f t="shared" si="2"/>
        <v>0.11649833333333337</v>
      </c>
      <c r="F19" s="44">
        <v>0.65</v>
      </c>
      <c r="G19" s="44">
        <f>printable!$B$5</f>
        <v>5.14</v>
      </c>
      <c r="H19" s="53">
        <f t="shared" si="3"/>
        <v>5.9064983333333334</v>
      </c>
      <c r="I19" s="54">
        <f t="shared" si="4"/>
        <v>0.76649833333333373</v>
      </c>
    </row>
    <row r="20" spans="1:9" x14ac:dyDescent="0.25">
      <c r="A20" s="46" t="s">
        <v>19</v>
      </c>
      <c r="B20" s="51">
        <f>($D$5+$D$6+D10)</f>
        <v>9.8444444444444446E-2</v>
      </c>
      <c r="C20" s="44">
        <f t="shared" si="1"/>
        <v>0.19288888888888889</v>
      </c>
      <c r="D20" s="52">
        <v>0.75</v>
      </c>
      <c r="E20" s="51">
        <f t="shared" si="2"/>
        <v>0.39466666666666667</v>
      </c>
      <c r="F20" s="44">
        <v>0.3</v>
      </c>
      <c r="G20" s="44">
        <f>printable!$B$5</f>
        <v>5.14</v>
      </c>
      <c r="H20" s="53">
        <f t="shared" si="3"/>
        <v>5.8346666666666662</v>
      </c>
      <c r="I20" s="54">
        <f t="shared" si="4"/>
        <v>0.69466666666666654</v>
      </c>
    </row>
    <row r="21" spans="1:9" ht="15.75" thickBot="1" x14ac:dyDescent="0.3">
      <c r="A21" s="46" t="s">
        <v>20</v>
      </c>
      <c r="B21" s="51">
        <f>($D$5+$D$6+D11)</f>
        <v>0.25080444444444444</v>
      </c>
      <c r="C21" s="44">
        <f t="shared" si="1"/>
        <v>0.34524888888888888</v>
      </c>
      <c r="D21" s="52">
        <v>0.75</v>
      </c>
      <c r="E21" s="51">
        <f t="shared" si="2"/>
        <v>0.50893666666666659</v>
      </c>
      <c r="F21" s="44">
        <v>0.4</v>
      </c>
      <c r="G21" s="44">
        <f>printable!$B$5</f>
        <v>5.14</v>
      </c>
      <c r="H21" s="55">
        <f t="shared" si="3"/>
        <v>6.0489366666666662</v>
      </c>
      <c r="I21" s="56">
        <f t="shared" si="4"/>
        <v>0.9089366666666665</v>
      </c>
    </row>
  </sheetData>
  <mergeCells count="1">
    <mergeCell ref="J1:O1"/>
  </mergeCells>
  <dataValidations count="1">
    <dataValidation type="list" allowBlank="1" showInputMessage="1" showErrorMessage="1" sqref="G3" xr:uid="{8214EE82-9AD9-41CE-AEA7-E89567ADC751}">
      <formula1>$N$3:$N$14</formula1>
    </dataValidation>
  </dataValidation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354CC-D56C-47F7-B927-B464D78A3BAC}">
  <dimension ref="A1:D22"/>
  <sheetViews>
    <sheetView showGridLines="0" tabSelected="1" zoomScale="130" zoomScaleNormal="130" workbookViewId="0">
      <selection activeCell="B15" sqref="B15"/>
    </sheetView>
  </sheetViews>
  <sheetFormatPr defaultRowHeight="15" x14ac:dyDescent="0.25"/>
  <cols>
    <col min="1" max="1" width="27.85546875" style="7" customWidth="1"/>
    <col min="2" max="2" width="21.28515625" style="7" customWidth="1"/>
    <col min="3" max="3" width="21.85546875" style="7" customWidth="1"/>
    <col min="4" max="4" width="14.140625" style="7" customWidth="1"/>
    <col min="5" max="8" width="21.28515625" style="7" customWidth="1"/>
    <col min="9" max="16384" width="9.140625" style="7"/>
  </cols>
  <sheetData>
    <row r="1" spans="1:4" ht="36.75" customHeight="1" thickBot="1" x14ac:dyDescent="0.3">
      <c r="A1" s="36" t="s">
        <v>41</v>
      </c>
      <c r="B1" s="37"/>
      <c r="C1" s="37"/>
      <c r="D1" s="38"/>
    </row>
    <row r="2" spans="1:4" ht="9.75" customHeight="1" x14ac:dyDescent="0.25"/>
    <row r="3" spans="1:4" ht="9.75" customHeight="1" thickBot="1" x14ac:dyDescent="0.3"/>
    <row r="4" spans="1:4" x14ac:dyDescent="0.25">
      <c r="A4" s="9" t="s">
        <v>32</v>
      </c>
      <c r="B4" s="10" t="s">
        <v>33</v>
      </c>
    </row>
    <row r="5" spans="1:4" ht="19.5" customHeight="1" thickBot="1" x14ac:dyDescent="0.35">
      <c r="A5" s="11" t="s">
        <v>38</v>
      </c>
      <c r="B5" s="12">
        <f>VLOOKUP(A5,Table5[#All],2,FALSE)</f>
        <v>5.14</v>
      </c>
    </row>
    <row r="6" spans="1:4" ht="9.75" customHeight="1" x14ac:dyDescent="0.25"/>
    <row r="7" spans="1:4" ht="9.75" customHeight="1" thickBot="1" x14ac:dyDescent="0.3"/>
    <row r="8" spans="1:4" s="8" customFormat="1" ht="50.25" customHeight="1" x14ac:dyDescent="0.25">
      <c r="A8" s="4" t="str" cm="1">
        <f t="array" ref="A8:A13">data!A16:A21</f>
        <v>TRAY SIZE</v>
      </c>
      <c r="B8" s="5" t="str" cm="1">
        <f t="array" ref="B8:B13">data!D16:D21</f>
        <v>EST POUND PER TRAY</v>
      </c>
      <c r="C8" s="16" t="str" cm="1">
        <f t="array" ref="C8:D13">data!H16:I21</f>
        <v>FINAL PRODUCT COST IN TRAY/POUND</v>
      </c>
      <c r="D8" s="6" t="str">
        <v>price increase for trays /#</v>
      </c>
    </row>
    <row r="9" spans="1:4" ht="16.5" customHeight="1" x14ac:dyDescent="0.3">
      <c r="A9" s="14" t="str">
        <v>10D</v>
      </c>
      <c r="B9" s="15">
        <v>1.5</v>
      </c>
      <c r="C9" s="19">
        <v>5.605223333333333</v>
      </c>
      <c r="D9" s="13">
        <v>0.46522333333333332</v>
      </c>
    </row>
    <row r="10" spans="1:4" ht="16.5" customHeight="1" x14ac:dyDescent="0.3">
      <c r="A10" s="14" t="str">
        <v>17S</v>
      </c>
      <c r="B10" s="15">
        <v>0.4</v>
      </c>
      <c r="C10" s="19">
        <v>6.4628417777777774</v>
      </c>
      <c r="D10" s="13">
        <v>1.3228417777777777</v>
      </c>
    </row>
    <row r="11" spans="1:4" ht="16.5" customHeight="1" x14ac:dyDescent="0.3">
      <c r="A11" s="14" t="str">
        <v>25S</v>
      </c>
      <c r="B11" s="15">
        <v>1.5</v>
      </c>
      <c r="C11" s="19">
        <v>5.9064983333333334</v>
      </c>
      <c r="D11" s="13">
        <v>0.76649833333333373</v>
      </c>
    </row>
    <row r="12" spans="1:4" ht="16.5" customHeight="1" thickBot="1" x14ac:dyDescent="0.35">
      <c r="A12" s="24" t="str">
        <v>2S</v>
      </c>
      <c r="B12" s="25">
        <v>0.75</v>
      </c>
      <c r="C12" s="26">
        <v>5.8346666666666662</v>
      </c>
      <c r="D12" s="27">
        <v>0.69466666666666654</v>
      </c>
    </row>
    <row r="13" spans="1:4" ht="16.5" customHeight="1" thickBot="1" x14ac:dyDescent="0.35">
      <c r="A13" s="28" t="str">
        <v>2HD</v>
      </c>
      <c r="B13" s="29">
        <v>0.75</v>
      </c>
      <c r="C13" s="30">
        <v>6.0489366666666662</v>
      </c>
      <c r="D13" s="31">
        <v>0.9089366666666665</v>
      </c>
    </row>
    <row r="14" spans="1:4" ht="15.75" thickBot="1" x14ac:dyDescent="0.3"/>
    <row r="15" spans="1:4" ht="15.75" thickBot="1" x14ac:dyDescent="0.3">
      <c r="A15" s="3" t="s">
        <v>23</v>
      </c>
      <c r="B15" s="17">
        <v>180</v>
      </c>
    </row>
    <row r="16" spans="1:4" ht="15.75" thickBot="1" x14ac:dyDescent="0.3">
      <c r="A16" s="2" t="s">
        <v>22</v>
      </c>
      <c r="B16" s="1">
        <v>17</v>
      </c>
    </row>
    <row r="17" spans="1:4" ht="15.75" thickBot="1" x14ac:dyDescent="0.3">
      <c r="A17" s="3" t="s">
        <v>24</v>
      </c>
      <c r="B17" s="18">
        <f>B16/B15</f>
        <v>9.4444444444444442E-2</v>
      </c>
    </row>
    <row r="20" spans="1:4" x14ac:dyDescent="0.25">
      <c r="A20" s="39" t="s">
        <v>42</v>
      </c>
      <c r="B20" s="39"/>
      <c r="C20" s="39"/>
      <c r="D20" s="39"/>
    </row>
    <row r="21" spans="1:4" x14ac:dyDescent="0.25">
      <c r="A21" s="39"/>
      <c r="B21" s="39"/>
      <c r="C21" s="39"/>
      <c r="D21" s="39"/>
    </row>
    <row r="22" spans="1:4" x14ac:dyDescent="0.25">
      <c r="A22" s="39"/>
      <c r="B22" s="39"/>
      <c r="C22" s="39"/>
      <c r="D22" s="39"/>
    </row>
  </sheetData>
  <mergeCells count="2">
    <mergeCell ref="A1:D1"/>
    <mergeCell ref="A20:D2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1E80906-5824-4D64-A78E-048BD82AE3E5}">
          <x14:formula1>
            <xm:f>data!$N$3:$N$6</xm:f>
          </x14:formula1>
          <xm:sqref>A5</xm:sqref>
        </x14:dataValidation>
        <x14:dataValidation type="list" allowBlank="1" showInputMessage="1" showErrorMessage="1" xr:uid="{BDA3028C-1C99-4E30-9D9E-E7D5D5D021B3}">
          <x14:formula1>
            <xm:f>data!$L$3:$L$5</xm:f>
          </x14:formula1>
          <xm:sqref>B15</xm:sqref>
        </x14:dataValidation>
        <x14:dataValidation type="list" allowBlank="1" showInputMessage="1" showErrorMessage="1" xr:uid="{D3074F5B-72D9-49A0-A00A-C2EFF6359ABA}">
          <x14:formula1>
            <xm:f>data!$J$3:$J$8</xm:f>
          </x14:formula1>
          <xm:sqref>B16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39A1-E9BA-4E65-A76C-A82ACF9F307F}">
  <dimension ref="B2:D5"/>
  <sheetViews>
    <sheetView workbookViewId="0">
      <selection activeCell="C39" sqref="C39"/>
    </sheetView>
  </sheetViews>
  <sheetFormatPr defaultRowHeight="15" x14ac:dyDescent="0.25"/>
  <sheetData>
    <row r="2" spans="2:4" x14ac:dyDescent="0.25">
      <c r="B2">
        <v>8.02</v>
      </c>
      <c r="C2">
        <v>12.99</v>
      </c>
      <c r="D2" s="23">
        <f>((C2-B2)/C2)</f>
        <v>0.38260200153964591</v>
      </c>
    </row>
    <row r="3" spans="2:4" x14ac:dyDescent="0.25">
      <c r="B3">
        <v>12.69</v>
      </c>
      <c r="C3">
        <v>19.989999999999998</v>
      </c>
      <c r="D3" s="23">
        <f t="shared" ref="D3:D5" si="0">((C3-B3)/C3)</f>
        <v>0.36518259129564778</v>
      </c>
    </row>
    <row r="4" spans="2:4" x14ac:dyDescent="0.25">
      <c r="B4">
        <v>5.96</v>
      </c>
      <c r="C4">
        <v>8.99</v>
      </c>
      <c r="D4" s="23">
        <f t="shared" si="0"/>
        <v>0.33704115684093439</v>
      </c>
    </row>
    <row r="5" spans="2:4" x14ac:dyDescent="0.25">
      <c r="B5">
        <v>12.07</v>
      </c>
      <c r="C5">
        <v>16.989999999999998</v>
      </c>
      <c r="D5" s="23">
        <f t="shared" si="0"/>
        <v>0.2895821071218363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</vt:lpstr>
      <vt:lpstr>printable</vt:lpstr>
      <vt:lpstr>notes</vt:lpstr>
      <vt:lpstr>product_cost</vt:lpstr>
      <vt:lpstr>product_name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McConahay</dc:creator>
  <cp:lastModifiedBy>Sean McConahay</cp:lastModifiedBy>
  <cp:lastPrinted>2021-11-30T19:16:57Z</cp:lastPrinted>
  <dcterms:created xsi:type="dcterms:W3CDTF">2021-11-30T16:38:44Z</dcterms:created>
  <dcterms:modified xsi:type="dcterms:W3CDTF">2023-10-30T21:44:41Z</dcterms:modified>
</cp:coreProperties>
</file>