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rio\Desktop\Examen de Excel\Prácticas normales\Práctica 4\"/>
    </mc:Choice>
  </mc:AlternateContent>
  <xr:revisionPtr revIDLastSave="0" documentId="13_ncr:1_{2F14F75A-2CF6-4A10-8992-F06B13EF6133}" xr6:coauthVersionLast="45" xr6:coauthVersionMax="45" xr10:uidLastSave="{00000000-0000-0000-0000-000000000000}"/>
  <bookViews>
    <workbookView xWindow="-9675" yWindow="1230" windowWidth="21600" windowHeight="1527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I35" i="1" s="1"/>
  <c r="I36" i="1"/>
  <c r="K23" i="1" l="1"/>
  <c r="K24" i="1"/>
  <c r="K25" i="1"/>
  <c r="K26" i="1"/>
  <c r="K27" i="1"/>
  <c r="K28" i="1"/>
  <c r="K22" i="1"/>
  <c r="G22" i="1"/>
  <c r="H22" i="1" s="1"/>
  <c r="I22" i="1" s="1"/>
  <c r="J22" i="1" s="1"/>
  <c r="D22" i="1" s="1"/>
  <c r="P22" i="1" l="1"/>
  <c r="Q22" i="1" s="1"/>
  <c r="G24" i="1"/>
  <c r="G28" i="1"/>
  <c r="H28" i="1" s="1"/>
  <c r="I28" i="1" s="1"/>
  <c r="J28" i="1" s="1"/>
  <c r="D28" i="1" s="1"/>
  <c r="G27" i="1"/>
  <c r="H27" i="1" s="1"/>
  <c r="G26" i="1"/>
  <c r="H26" i="1" s="1"/>
  <c r="I26" i="1" s="1"/>
  <c r="G25" i="1"/>
  <c r="H25" i="1" s="1"/>
  <c r="I25" i="1" s="1"/>
  <c r="J25" i="1" s="1"/>
  <c r="D25" i="1" s="1"/>
  <c r="G23" i="1"/>
  <c r="J37" i="1" l="1"/>
  <c r="K37" i="1" s="1"/>
  <c r="M37" i="1" s="1"/>
  <c r="J35" i="1"/>
  <c r="J26" i="1"/>
  <c r="K35" i="1" s="1"/>
  <c r="M35" i="1" s="1"/>
  <c r="O34" i="1" s="1"/>
  <c r="I27" i="1"/>
  <c r="J27" i="1" s="1"/>
  <c r="R22" i="1"/>
  <c r="P28" i="1"/>
  <c r="Q28" i="1" s="1"/>
  <c r="P25" i="1"/>
  <c r="Q25" i="1" s="1"/>
  <c r="R25" i="1" s="1"/>
  <c r="N22" i="1"/>
  <c r="L22" i="1"/>
  <c r="M22" i="1"/>
  <c r="H23" i="1"/>
  <c r="I23" i="1" s="1"/>
  <c r="J23" i="1" s="1"/>
  <c r="D23" i="1" s="1"/>
  <c r="H24" i="1"/>
  <c r="I24" i="1" s="1"/>
  <c r="J24" i="1" s="1"/>
  <c r="D24" i="1" s="1"/>
  <c r="D26" i="1" l="1"/>
  <c r="L26" i="1" s="1"/>
  <c r="D27" i="1"/>
  <c r="M27" i="1" s="1"/>
  <c r="P27" i="1"/>
  <c r="Q27" i="1" s="1"/>
  <c r="R27" i="1" s="1"/>
  <c r="R28" i="1"/>
  <c r="P23" i="1"/>
  <c r="Q23" i="1" s="1"/>
  <c r="F22" i="1"/>
  <c r="E22" i="1" s="1"/>
  <c r="N25" i="1"/>
  <c r="L25" i="1"/>
  <c r="M25" i="1"/>
  <c r="P24" i="1"/>
  <c r="Q24" i="1" s="1"/>
  <c r="L28" i="1"/>
  <c r="M28" i="1"/>
  <c r="N28" i="1"/>
  <c r="N27" i="1" l="1"/>
  <c r="M26" i="1"/>
  <c r="N26" i="1"/>
  <c r="L27" i="1"/>
  <c r="F27" i="1" s="1"/>
  <c r="E27" i="1" s="1"/>
  <c r="R23" i="1"/>
  <c r="F25" i="1"/>
  <c r="E25" i="1" s="1"/>
  <c r="F28" i="1"/>
  <c r="E28" i="1" s="1"/>
  <c r="L24" i="1"/>
  <c r="M24" i="1"/>
  <c r="N24" i="1"/>
  <c r="R24" i="1"/>
  <c r="L23" i="1"/>
  <c r="M23" i="1"/>
  <c r="N23" i="1"/>
  <c r="F23" i="1" l="1"/>
  <c r="E23" i="1" s="1"/>
  <c r="F24" i="1"/>
  <c r="E24" i="1" s="1"/>
  <c r="O26" i="1"/>
  <c r="P26" i="1" s="1"/>
  <c r="Q26" i="1" s="1"/>
  <c r="R26" i="1" s="1"/>
  <c r="F26" i="1" s="1"/>
  <c r="E26" i="1" s="1"/>
</calcChain>
</file>

<file path=xl/sharedStrings.xml><?xml version="1.0" encoding="utf-8"?>
<sst xmlns="http://schemas.openxmlformats.org/spreadsheetml/2006/main" count="61" uniqueCount="52">
  <si>
    <t>Categoria</t>
  </si>
  <si>
    <t>Bruto anual</t>
  </si>
  <si>
    <t>Tramo IRPF</t>
  </si>
  <si>
    <t>Porcentaje</t>
  </si>
  <si>
    <t>Trienios</t>
  </si>
  <si>
    <t>Importe</t>
  </si>
  <si>
    <t>Operador</t>
  </si>
  <si>
    <t>Auxiliar</t>
  </si>
  <si>
    <t>Administrativo</t>
  </si>
  <si>
    <t>Juefe de seccion</t>
  </si>
  <si>
    <t>Jefe de division</t>
  </si>
  <si>
    <t>Programador</t>
  </si>
  <si>
    <t>Analista</t>
  </si>
  <si>
    <t>Juefe de servicio</t>
  </si>
  <si>
    <t>Limpiador</t>
  </si>
  <si>
    <t>Cocinero</t>
  </si>
  <si>
    <t>Cuidador</t>
  </si>
  <si>
    <t>Ordenanza</t>
  </si>
  <si>
    <t>Calefactor</t>
  </si>
  <si>
    <t>Coordinador</t>
  </si>
  <si>
    <t>Fecha</t>
  </si>
  <si>
    <t>Liquido mes</t>
  </si>
  <si>
    <t>descuentos</t>
  </si>
  <si>
    <t>Años antigüedad</t>
  </si>
  <si>
    <t>El año de la fecha actual - año de la fecha en la que entró</t>
  </si>
  <si>
    <t>Hoy</t>
  </si>
  <si>
    <t>Resto trienios</t>
  </si>
  <si>
    <t>si es != 0 es que ya se ha cumplido y se pone el cociente como numero de trienios pero si el resto es 0 puede haberse cumplido o no, depende del mes actual</t>
  </si>
  <si>
    <t>Total Trienios</t>
  </si>
  <si>
    <t>Importe trienios</t>
  </si>
  <si>
    <t>Bruto año</t>
  </si>
  <si>
    <t>%segu scl</t>
  </si>
  <si>
    <t>%des</t>
  </si>
  <si>
    <t>%for</t>
  </si>
  <si>
    <t>%irpf</t>
  </si>
  <si>
    <t>Bruto mes con trienios</t>
  </si>
  <si>
    <t>Seguridad Social</t>
  </si>
  <si>
    <t>Desempleo</t>
  </si>
  <si>
    <t>Formacion</t>
  </si>
  <si>
    <t>%irpf €</t>
  </si>
  <si>
    <t>Meses con un trienio mas</t>
  </si>
  <si>
    <t>Meses totales entre las dos fechas</t>
  </si>
  <si>
    <t>Salario al mes</t>
  </si>
  <si>
    <t>Meses sin el trienio mas</t>
  </si>
  <si>
    <t>LO QUE ME SALE ARRIBA DE TRIENIOS ES SOLO PARA LOS MESES QUE SALEN CON UN TRIENIO MAS</t>
  </si>
  <si>
    <t>TENGO QUE DECIRLE QUE SI ES 0 ME COJA EL TOTAL DE ABAJO</t>
  </si>
  <si>
    <t>Nº TRIENIOS</t>
  </si>
  <si>
    <t>IMPORTE TRIENIOS</t>
  </si>
  <si>
    <t>TOTAL SALARIO</t>
  </si>
  <si>
    <t>TOTAL AÑO</t>
  </si>
  <si>
    <t>MES A MES Y EN CADA MES VER SI ES ANTERIOR AL QUE ENTRO ES UNO MENOS</t>
  </si>
  <si>
    <t>EN LOS MESES POSTERIORES AL MES QUE ENTRO ME COGE LOS TRIENIOS DE LA 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</si>
</sst>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/>
    <xf numFmtId="0" fontId="2" fillId="2" borderId="1" xfId="1" applyBorder="1"/>
    <xf numFmtId="0" fontId="3" fillId="0" borderId="1" xfId="0" applyFont="1" applyBorder="1"/>
    <xf numFmtId="14" fontId="2" fillId="2" borderId="1" xfId="1" applyNumberFormat="1" applyBorder="1"/>
    <xf numFmtId="0" fontId="4" fillId="0" borderId="0" xfId="0" applyFont="1"/>
  </cellXfs>
  <cellStyles count="3">
    <cellStyle name="20% - Énfasis4" xfId="2" builtinId="42"/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8"/>
  <sheetViews>
    <sheetView tabSelected="1" topLeftCell="F8" zoomScaleNormal="100" workbookViewId="0">
      <selection activeCell="N13" sqref="N13"/>
    </sheetView>
  </sheetViews>
  <sheetFormatPr baseColWidth="10" defaultColWidth="9.140625" defaultRowHeight="15" x14ac:dyDescent="0.25"/>
  <cols>
    <col min="2" max="2" width="15.85546875" bestFit="1" customWidth="1"/>
    <col min="3" max="3" width="11.140625" bestFit="1" customWidth="1"/>
    <col min="4" max="4" width="21" bestFit="1" customWidth="1"/>
    <col min="5" max="5" width="11.7109375" bestFit="1" customWidth="1"/>
    <col min="6" max="6" width="11.140625" bestFit="1" customWidth="1"/>
    <col min="7" max="7" width="15.85546875" bestFit="1" customWidth="1"/>
    <col min="8" max="8" width="13.28515625" bestFit="1" customWidth="1"/>
    <col min="9" max="9" width="13" bestFit="1" customWidth="1"/>
    <col min="10" max="10" width="15.42578125" bestFit="1" customWidth="1"/>
  </cols>
  <sheetData>
    <row r="2" spans="2:14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 spans="2:14" x14ac:dyDescent="0.25">
      <c r="B3" s="3" t="s">
        <v>6</v>
      </c>
      <c r="C3" s="2">
        <v>12500</v>
      </c>
      <c r="D3" s="2">
        <v>12000</v>
      </c>
      <c r="E3" s="2">
        <v>8</v>
      </c>
      <c r="F3" s="2">
        <v>1</v>
      </c>
      <c r="G3" s="2">
        <v>15</v>
      </c>
    </row>
    <row r="4" spans="2:14" x14ac:dyDescent="0.25">
      <c r="B4" s="3" t="s">
        <v>7</v>
      </c>
      <c r="C4" s="2">
        <v>14300</v>
      </c>
      <c r="D4" s="2">
        <v>14000</v>
      </c>
      <c r="E4" s="2">
        <v>8.75</v>
      </c>
      <c r="F4" s="2">
        <v>2</v>
      </c>
      <c r="G4" s="2">
        <v>50</v>
      </c>
    </row>
    <row r="5" spans="2:14" x14ac:dyDescent="0.25">
      <c r="B5" s="3" t="s">
        <v>8</v>
      </c>
      <c r="C5" s="2">
        <v>15800</v>
      </c>
      <c r="D5" s="2">
        <v>16000</v>
      </c>
      <c r="E5" s="2">
        <v>9.5</v>
      </c>
      <c r="F5" s="2">
        <v>3</v>
      </c>
      <c r="G5" s="2">
        <v>70</v>
      </c>
      <c r="J5" t="s">
        <v>36</v>
      </c>
      <c r="K5">
        <v>4.7E-2</v>
      </c>
    </row>
    <row r="6" spans="2:14" x14ac:dyDescent="0.25">
      <c r="B6" s="3" t="s">
        <v>9</v>
      </c>
      <c r="C6" s="2">
        <v>19000</v>
      </c>
      <c r="D6" s="2">
        <v>18000</v>
      </c>
      <c r="E6" s="2">
        <v>10.25</v>
      </c>
      <c r="F6" s="2">
        <v>4</v>
      </c>
      <c r="G6" s="2">
        <v>90</v>
      </c>
      <c r="J6" t="s">
        <v>37</v>
      </c>
      <c r="K6">
        <v>1.6E-2</v>
      </c>
    </row>
    <row r="7" spans="2:14" x14ac:dyDescent="0.25">
      <c r="B7" s="3" t="s">
        <v>10</v>
      </c>
      <c r="C7" s="2">
        <v>27000</v>
      </c>
      <c r="D7" s="2">
        <v>20000</v>
      </c>
      <c r="E7" s="2">
        <v>11</v>
      </c>
      <c r="F7" s="2">
        <v>5</v>
      </c>
      <c r="G7" s="2">
        <v>120</v>
      </c>
      <c r="J7" t="s">
        <v>38</v>
      </c>
      <c r="K7">
        <v>1E-3</v>
      </c>
    </row>
    <row r="8" spans="2:14" x14ac:dyDescent="0.25">
      <c r="B8" s="3" t="s">
        <v>11</v>
      </c>
      <c r="C8" s="2">
        <v>18000</v>
      </c>
      <c r="D8" s="2">
        <v>22000</v>
      </c>
      <c r="E8" s="2">
        <v>11.75</v>
      </c>
      <c r="F8" s="2">
        <v>6</v>
      </c>
      <c r="G8" s="2">
        <v>150</v>
      </c>
    </row>
    <row r="9" spans="2:14" x14ac:dyDescent="0.25">
      <c r="B9" s="3" t="s">
        <v>12</v>
      </c>
      <c r="C9" s="2">
        <v>22000</v>
      </c>
      <c r="D9" s="2">
        <v>24000</v>
      </c>
      <c r="E9" s="2">
        <v>12.5</v>
      </c>
      <c r="F9" s="2">
        <v>7</v>
      </c>
      <c r="G9" s="2">
        <v>170</v>
      </c>
    </row>
    <row r="10" spans="2:14" x14ac:dyDescent="0.25">
      <c r="B10" s="3" t="s">
        <v>13</v>
      </c>
      <c r="C10" s="2">
        <v>32000</v>
      </c>
      <c r="D10" s="2">
        <v>26000</v>
      </c>
      <c r="E10" s="2">
        <v>13.25</v>
      </c>
      <c r="F10" s="2">
        <v>8</v>
      </c>
      <c r="G10" s="2">
        <v>190</v>
      </c>
    </row>
    <row r="11" spans="2:14" x14ac:dyDescent="0.25">
      <c r="B11" s="3" t="s">
        <v>14</v>
      </c>
      <c r="C11" s="2">
        <v>14000</v>
      </c>
      <c r="D11" s="2">
        <v>28000</v>
      </c>
      <c r="E11" s="2">
        <v>14</v>
      </c>
      <c r="F11" s="2">
        <v>9</v>
      </c>
      <c r="G11" s="2">
        <v>210</v>
      </c>
    </row>
    <row r="12" spans="2:14" x14ac:dyDescent="0.25">
      <c r="B12" s="3" t="s">
        <v>15</v>
      </c>
      <c r="C12" s="2">
        <v>15800</v>
      </c>
      <c r="D12" s="2">
        <v>30000</v>
      </c>
      <c r="E12" s="2">
        <v>14.75</v>
      </c>
      <c r="F12" s="2">
        <v>10</v>
      </c>
      <c r="G12" s="2">
        <v>230</v>
      </c>
      <c r="N12" t="s">
        <v>50</v>
      </c>
    </row>
    <row r="13" spans="2:14" x14ac:dyDescent="0.25">
      <c r="B13" s="3" t="s">
        <v>16</v>
      </c>
      <c r="C13" s="2">
        <v>22000</v>
      </c>
      <c r="D13" s="2">
        <v>32000</v>
      </c>
      <c r="E13" s="2">
        <v>15.5</v>
      </c>
      <c r="F13" s="2">
        <v>11</v>
      </c>
      <c r="G13" s="2">
        <v>250</v>
      </c>
      <c r="N13" t="s">
        <v>51</v>
      </c>
    </row>
    <row r="14" spans="2:14" x14ac:dyDescent="0.25">
      <c r="B14" s="3" t="s">
        <v>17</v>
      </c>
      <c r="C14" s="2">
        <v>17000</v>
      </c>
      <c r="D14" s="2">
        <v>34000</v>
      </c>
      <c r="E14" s="2">
        <v>16.25</v>
      </c>
      <c r="F14" s="2">
        <v>12</v>
      </c>
      <c r="G14" s="2">
        <v>270</v>
      </c>
    </row>
    <row r="15" spans="2:14" x14ac:dyDescent="0.25">
      <c r="B15" s="3" t="s">
        <v>18</v>
      </c>
      <c r="C15" s="2">
        <v>11500</v>
      </c>
      <c r="D15" s="2">
        <v>36000</v>
      </c>
      <c r="E15" s="2">
        <v>17</v>
      </c>
      <c r="F15" s="2">
        <v>13</v>
      </c>
      <c r="G15" s="2">
        <v>290</v>
      </c>
    </row>
    <row r="16" spans="2:14" x14ac:dyDescent="0.25">
      <c r="B16" s="3" t="s">
        <v>19</v>
      </c>
      <c r="C16" s="2">
        <v>33000</v>
      </c>
      <c r="D16" s="2">
        <v>38000</v>
      </c>
      <c r="E16" s="2">
        <v>17.75</v>
      </c>
      <c r="F16" s="2">
        <v>14</v>
      </c>
      <c r="G16" s="2">
        <v>310</v>
      </c>
    </row>
    <row r="19" spans="2:18" x14ac:dyDescent="0.25">
      <c r="H19" t="s">
        <v>25</v>
      </c>
      <c r="I19" s="4">
        <v>43785</v>
      </c>
    </row>
    <row r="20" spans="2:18" x14ac:dyDescent="0.25">
      <c r="H20" t="s">
        <v>27</v>
      </c>
    </row>
    <row r="21" spans="2:18" x14ac:dyDescent="0.25">
      <c r="B21" s="1" t="s">
        <v>0</v>
      </c>
      <c r="C21" s="1" t="s">
        <v>20</v>
      </c>
      <c r="D21" s="1" t="s">
        <v>35</v>
      </c>
      <c r="E21" s="7" t="s">
        <v>21</v>
      </c>
      <c r="F21" s="1" t="s">
        <v>22</v>
      </c>
      <c r="G21" s="6" t="s">
        <v>23</v>
      </c>
      <c r="H21" s="6" t="s">
        <v>26</v>
      </c>
      <c r="I21" s="6" t="s">
        <v>28</v>
      </c>
      <c r="J21" s="6" t="s">
        <v>29</v>
      </c>
      <c r="K21" s="6" t="s">
        <v>30</v>
      </c>
      <c r="L21" s="6" t="s">
        <v>31</v>
      </c>
      <c r="M21" s="6" t="s">
        <v>32</v>
      </c>
      <c r="N21" s="6" t="s">
        <v>33</v>
      </c>
      <c r="O21" s="6" t="s">
        <v>30</v>
      </c>
      <c r="P21" s="6" t="s">
        <v>34</v>
      </c>
      <c r="Q21" s="1"/>
      <c r="R21" s="1" t="s">
        <v>39</v>
      </c>
    </row>
    <row r="22" spans="2:18" x14ac:dyDescent="0.25">
      <c r="B22" s="1" t="s">
        <v>14</v>
      </c>
      <c r="C22" s="5">
        <v>32874</v>
      </c>
      <c r="D22" s="1">
        <f>ROUND((K22/12)+J22,2)</f>
        <v>1376.67</v>
      </c>
      <c r="E22" s="7" t="e">
        <f>ROUND(SUM(D22,-F22),2)</f>
        <v>#N/A</v>
      </c>
      <c r="F22" s="1" t="e">
        <f>SUM(L22:N22,R22)</f>
        <v>#N/A</v>
      </c>
      <c r="G22" s="1">
        <f>SUM(YEAR($I$19),-YEAR(C22))</f>
        <v>29</v>
      </c>
      <c r="H22" s="1">
        <f>MOD(G22,3)</f>
        <v>2</v>
      </c>
      <c r="I22" s="1">
        <f t="shared" ref="I22:I24" si="0">IF(H22=0,IF(MONTH($I$19)&gt;MONTH(C22),QUOTIENT(G22,3),QUOTIENT(G22,3)-1),QUOTIENT(G22,3))</f>
        <v>9</v>
      </c>
      <c r="J22" s="1">
        <f>VLOOKUP(I22,$F$3:$G$16,2,FALSE)</f>
        <v>210</v>
      </c>
      <c r="K22" s="1">
        <f>VLOOKUP(B22,$B$3:$C$16,2,FALSE)</f>
        <v>14000</v>
      </c>
      <c r="L22" s="1">
        <f>PRODUCT($K$5,D22)</f>
        <v>64.703490000000002</v>
      </c>
      <c r="M22" s="1">
        <f>PRODUCT($K$6,D22)</f>
        <v>22.026720000000001</v>
      </c>
      <c r="N22" s="1">
        <f>PRODUCT($K$7,D22)</f>
        <v>1.3766700000000001</v>
      </c>
      <c r="O22" s="1"/>
      <c r="P22" s="1" t="e">
        <f>VLOOKUP(O22,$D$3:$E$16,2,TRUE)</f>
        <v>#N/A</v>
      </c>
      <c r="Q22" s="1" t="e">
        <f>P22/100</f>
        <v>#N/A</v>
      </c>
      <c r="R22" s="1" t="e">
        <f>PRODUCT(Q22,D22)</f>
        <v>#N/A</v>
      </c>
    </row>
    <row r="23" spans="2:18" x14ac:dyDescent="0.25">
      <c r="B23" s="1" t="s">
        <v>19</v>
      </c>
      <c r="C23" s="5">
        <v>31314</v>
      </c>
      <c r="D23" s="1">
        <f t="shared" ref="D23:D28" si="1">ROUND((K23/12)+J23,2)</f>
        <v>3000</v>
      </c>
      <c r="E23" s="7" t="e">
        <f t="shared" ref="E23:E28" si="2">ROUND(SUM(D23,-F23),2)</f>
        <v>#N/A</v>
      </c>
      <c r="F23" s="1" t="e">
        <f t="shared" ref="F23:F28" si="3">SUM(L23:N23,R23)</f>
        <v>#N/A</v>
      </c>
      <c r="G23" s="1">
        <f t="shared" ref="G23:G28" si="4">SUM(YEAR($I$19),-YEAR(C23))</f>
        <v>34</v>
      </c>
      <c r="H23" s="1">
        <f t="shared" ref="H23:H28" si="5">MOD(G23,3)</f>
        <v>1</v>
      </c>
      <c r="I23" s="1">
        <f t="shared" si="0"/>
        <v>11</v>
      </c>
      <c r="J23" s="1">
        <f t="shared" ref="J23:J28" si="6">VLOOKUP(I23,$F$3:$G$16,2,FALSE)</f>
        <v>250</v>
      </c>
      <c r="K23" s="1">
        <f t="shared" ref="K23:K28" si="7">VLOOKUP(B23,$B$3:$C$16,2,FALSE)</f>
        <v>33000</v>
      </c>
      <c r="L23" s="1">
        <f t="shared" ref="L23:L28" si="8">PRODUCT($K$5,D23)</f>
        <v>141</v>
      </c>
      <c r="M23" s="1">
        <f t="shared" ref="M23:M28" si="9">PRODUCT($K$6,D23)</f>
        <v>48</v>
      </c>
      <c r="N23" s="1">
        <f t="shared" ref="N23:N28" si="10">PRODUCT($K$7,D23)</f>
        <v>3</v>
      </c>
      <c r="O23" s="1"/>
      <c r="P23" s="1" t="e">
        <f t="shared" ref="P23:P28" si="11">VLOOKUP(O23,$D$3:$E$16,2,TRUE)</f>
        <v>#N/A</v>
      </c>
      <c r="Q23" s="1" t="e">
        <f t="shared" ref="Q23:Q28" si="12">P23/100</f>
        <v>#N/A</v>
      </c>
      <c r="R23" s="1" t="e">
        <f t="shared" ref="R23:R28" si="13">PRODUCT(Q23,D23)</f>
        <v>#N/A</v>
      </c>
    </row>
    <row r="24" spans="2:18" x14ac:dyDescent="0.25">
      <c r="B24" s="1" t="s">
        <v>11</v>
      </c>
      <c r="C24" s="5">
        <v>38546</v>
      </c>
      <c r="D24" s="1">
        <f t="shared" si="1"/>
        <v>1590</v>
      </c>
      <c r="E24" s="7" t="e">
        <f t="shared" si="2"/>
        <v>#N/A</v>
      </c>
      <c r="F24" s="1" t="e">
        <f t="shared" si="3"/>
        <v>#N/A</v>
      </c>
      <c r="G24" s="1">
        <f t="shared" si="4"/>
        <v>14</v>
      </c>
      <c r="H24" s="1">
        <f t="shared" si="5"/>
        <v>2</v>
      </c>
      <c r="I24" s="1">
        <f t="shared" si="0"/>
        <v>4</v>
      </c>
      <c r="J24" s="1">
        <f t="shared" si="6"/>
        <v>90</v>
      </c>
      <c r="K24" s="1">
        <f t="shared" si="7"/>
        <v>18000</v>
      </c>
      <c r="L24" s="1">
        <f t="shared" si="8"/>
        <v>74.73</v>
      </c>
      <c r="M24" s="1">
        <f t="shared" si="9"/>
        <v>25.44</v>
      </c>
      <c r="N24" s="1">
        <f t="shared" si="10"/>
        <v>1.59</v>
      </c>
      <c r="O24" s="1"/>
      <c r="P24" s="1" t="e">
        <f t="shared" si="11"/>
        <v>#N/A</v>
      </c>
      <c r="Q24" s="1" t="e">
        <f t="shared" si="12"/>
        <v>#N/A</v>
      </c>
      <c r="R24" s="1" t="e">
        <f t="shared" si="13"/>
        <v>#N/A</v>
      </c>
    </row>
    <row r="25" spans="2:18" x14ac:dyDescent="0.25">
      <c r="B25" s="1" t="s">
        <v>17</v>
      </c>
      <c r="C25" s="5">
        <v>39083</v>
      </c>
      <c r="D25" s="1">
        <f>ROUND((K25/12)+J25,2)</f>
        <v>1506.67</v>
      </c>
      <c r="E25" s="7" t="e">
        <f t="shared" si="2"/>
        <v>#N/A</v>
      </c>
      <c r="F25" s="1" t="e">
        <f t="shared" si="3"/>
        <v>#N/A</v>
      </c>
      <c r="G25" s="1">
        <f t="shared" si="4"/>
        <v>12</v>
      </c>
      <c r="H25" s="1">
        <f t="shared" si="5"/>
        <v>0</v>
      </c>
      <c r="I25" s="1">
        <f>IF(H25=0,IF(MONTH($I$19)&gt;MONTH(C25),QUOTIENT(G25,3),QUOTIENT(G25,3)-1),QUOTIENT(G25,3))</f>
        <v>4</v>
      </c>
      <c r="J25" s="1">
        <f t="shared" si="6"/>
        <v>90</v>
      </c>
      <c r="K25" s="1">
        <f t="shared" si="7"/>
        <v>17000</v>
      </c>
      <c r="L25" s="1">
        <f t="shared" si="8"/>
        <v>70.813490000000002</v>
      </c>
      <c r="M25" s="1">
        <f t="shared" si="9"/>
        <v>24.106720000000003</v>
      </c>
      <c r="N25" s="1">
        <f t="shared" si="10"/>
        <v>1.5066700000000002</v>
      </c>
      <c r="O25" s="1"/>
      <c r="P25" s="1" t="e">
        <f t="shared" si="11"/>
        <v>#N/A</v>
      </c>
      <c r="Q25" s="1" t="e">
        <f t="shared" si="12"/>
        <v>#N/A</v>
      </c>
      <c r="R25" s="1" t="e">
        <f t="shared" si="13"/>
        <v>#N/A</v>
      </c>
    </row>
    <row r="26" spans="2:18" x14ac:dyDescent="0.25">
      <c r="B26" s="7" t="s">
        <v>17</v>
      </c>
      <c r="C26" s="9">
        <v>39387</v>
      </c>
      <c r="D26" s="7">
        <f>ROUND((K26/12)+J26,2)</f>
        <v>1486.67</v>
      </c>
      <c r="E26" s="7">
        <f t="shared" si="2"/>
        <v>1250.29</v>
      </c>
      <c r="F26" s="7">
        <f t="shared" si="3"/>
        <v>236.38053000000002</v>
      </c>
      <c r="G26" s="7">
        <f t="shared" si="4"/>
        <v>12</v>
      </c>
      <c r="H26" s="7">
        <f t="shared" si="5"/>
        <v>0</v>
      </c>
      <c r="I26" s="7">
        <f t="shared" ref="I26:I28" si="14">IF(H26=0,IF(MONTH($I$19)&gt;MONTH(C26),QUOTIENT(G26,3),QUOTIENT(G26,3)-1),QUOTIENT(G26,3))</f>
        <v>3</v>
      </c>
      <c r="J26" s="7">
        <f t="shared" si="6"/>
        <v>70</v>
      </c>
      <c r="K26" s="7">
        <f t="shared" si="7"/>
        <v>17000</v>
      </c>
      <c r="L26" s="7">
        <f t="shared" si="8"/>
        <v>69.873490000000004</v>
      </c>
      <c r="M26" s="7">
        <f t="shared" si="9"/>
        <v>23.786720000000003</v>
      </c>
      <c r="N26" s="7">
        <f t="shared" si="10"/>
        <v>1.4866700000000002</v>
      </c>
      <c r="O26" s="7">
        <f>IF(H26=0,O34,K26+(J26*12))</f>
        <v>17840</v>
      </c>
      <c r="P26" s="7">
        <f t="shared" si="11"/>
        <v>9.5</v>
      </c>
      <c r="Q26" s="7">
        <f t="shared" si="12"/>
        <v>9.5000000000000001E-2</v>
      </c>
      <c r="R26" s="7">
        <f t="shared" si="13"/>
        <v>141.23365000000001</v>
      </c>
    </row>
    <row r="27" spans="2:18" x14ac:dyDescent="0.25">
      <c r="B27" s="1" t="s">
        <v>18</v>
      </c>
      <c r="C27" s="5">
        <v>41275</v>
      </c>
      <c r="D27" s="8">
        <f t="shared" si="1"/>
        <v>1008.33</v>
      </c>
      <c r="E27" s="7" t="e">
        <f t="shared" si="2"/>
        <v>#N/A</v>
      </c>
      <c r="F27" s="1" t="e">
        <f>SUM(L27:N27,R27)</f>
        <v>#N/A</v>
      </c>
      <c r="G27" s="1">
        <f t="shared" si="4"/>
        <v>6</v>
      </c>
      <c r="H27" s="1">
        <f t="shared" si="5"/>
        <v>0</v>
      </c>
      <c r="I27" s="1">
        <f>IF(H27=0,IF(MONTH($I$19)&gt;MONTH(C27),QUOTIENT(G27,3),QUOTIENT(G27,3)-1),QUOTIENT(G27,3))</f>
        <v>2</v>
      </c>
      <c r="J27" s="1">
        <f t="shared" si="6"/>
        <v>50</v>
      </c>
      <c r="K27" s="1">
        <f t="shared" si="7"/>
        <v>11500</v>
      </c>
      <c r="L27" s="1">
        <f t="shared" si="8"/>
        <v>47.391510000000004</v>
      </c>
      <c r="M27" s="1">
        <f t="shared" si="9"/>
        <v>16.133280000000003</v>
      </c>
      <c r="N27" s="1">
        <f t="shared" si="10"/>
        <v>1.0083300000000002</v>
      </c>
      <c r="O27" s="1"/>
      <c r="P27" s="1" t="e">
        <f t="shared" si="11"/>
        <v>#N/A</v>
      </c>
      <c r="Q27" s="1" t="e">
        <f t="shared" si="12"/>
        <v>#N/A</v>
      </c>
      <c r="R27" s="1" t="e">
        <f t="shared" si="13"/>
        <v>#N/A</v>
      </c>
    </row>
    <row r="28" spans="2:18" x14ac:dyDescent="0.25">
      <c r="B28" s="1" t="s">
        <v>18</v>
      </c>
      <c r="C28" s="5">
        <v>41365</v>
      </c>
      <c r="D28" s="8">
        <f t="shared" si="1"/>
        <v>1008.33</v>
      </c>
      <c r="E28" s="7" t="e">
        <f t="shared" si="2"/>
        <v>#N/A</v>
      </c>
      <c r="F28" s="1" t="e">
        <f t="shared" si="3"/>
        <v>#N/A</v>
      </c>
      <c r="G28" s="1">
        <f t="shared" si="4"/>
        <v>6</v>
      </c>
      <c r="H28" s="1">
        <f t="shared" si="5"/>
        <v>0</v>
      </c>
      <c r="I28" s="1">
        <f t="shared" si="14"/>
        <v>2</v>
      </c>
      <c r="J28" s="1">
        <f t="shared" si="6"/>
        <v>50</v>
      </c>
      <c r="K28" s="1">
        <f t="shared" si="7"/>
        <v>11500</v>
      </c>
      <c r="L28" s="1">
        <f t="shared" si="8"/>
        <v>47.391510000000004</v>
      </c>
      <c r="M28" s="1">
        <f t="shared" si="9"/>
        <v>16.133280000000003</v>
      </c>
      <c r="N28" s="1">
        <f t="shared" si="10"/>
        <v>1.0083300000000002</v>
      </c>
      <c r="O28" s="1"/>
      <c r="P28" s="1" t="e">
        <f t="shared" si="11"/>
        <v>#N/A</v>
      </c>
      <c r="Q28" s="1" t="e">
        <f t="shared" si="12"/>
        <v>#N/A</v>
      </c>
      <c r="R28" s="1" t="e">
        <f t="shared" si="13"/>
        <v>#N/A</v>
      </c>
    </row>
    <row r="29" spans="2:18" x14ac:dyDescent="0.25">
      <c r="G29" t="s">
        <v>24</v>
      </c>
      <c r="O29" t="s">
        <v>45</v>
      </c>
    </row>
    <row r="30" spans="2:18" x14ac:dyDescent="0.25">
      <c r="H30" s="10"/>
    </row>
    <row r="33" spans="6:15" x14ac:dyDescent="0.25">
      <c r="J33" t="s">
        <v>46</v>
      </c>
      <c r="K33" t="s">
        <v>47</v>
      </c>
      <c r="M33" t="s">
        <v>48</v>
      </c>
      <c r="O33" t="s">
        <v>49</v>
      </c>
    </row>
    <row r="34" spans="6:15" x14ac:dyDescent="0.25">
      <c r="F34" t="s">
        <v>41</v>
      </c>
      <c r="I34">
        <v>12</v>
      </c>
      <c r="O34">
        <f>M35*I35</f>
        <v>17840</v>
      </c>
    </row>
    <row r="35" spans="6:15" x14ac:dyDescent="0.25">
      <c r="F35" t="s">
        <v>40</v>
      </c>
      <c r="I35">
        <f>I34-I37</f>
        <v>12</v>
      </c>
      <c r="J35">
        <f>I26</f>
        <v>3</v>
      </c>
      <c r="K35">
        <f>J26</f>
        <v>70</v>
      </c>
      <c r="M35">
        <f>I36+K35</f>
        <v>1486.6666666666667</v>
      </c>
    </row>
    <row r="36" spans="6:15" x14ac:dyDescent="0.25">
      <c r="F36" t="s">
        <v>42</v>
      </c>
      <c r="I36">
        <f>(VLOOKUP(B26,B3:C16,2,FALSE)/12)</f>
        <v>1416.6666666666667</v>
      </c>
    </row>
    <row r="37" spans="6:15" x14ac:dyDescent="0.25">
      <c r="F37" t="s">
        <v>43</v>
      </c>
      <c r="I37">
        <f>ABS(MONTH(I19)-MONTH(C26))</f>
        <v>0</v>
      </c>
      <c r="J37">
        <f>I26-1</f>
        <v>2</v>
      </c>
      <c r="K37">
        <f>VLOOKUP(J37,F3:G16,2,FALSE)</f>
        <v>50</v>
      </c>
      <c r="M37">
        <f>I36+K37</f>
        <v>1466.6666666666667</v>
      </c>
    </row>
    <row r="38" spans="6:15" x14ac:dyDescent="0.25">
      <c r="K3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0221</dc:creator>
  <cp:lastModifiedBy>mario 0221</cp:lastModifiedBy>
  <dcterms:created xsi:type="dcterms:W3CDTF">2015-06-05T18:19:34Z</dcterms:created>
  <dcterms:modified xsi:type="dcterms:W3CDTF">2019-12-19T12:55:26Z</dcterms:modified>
</cp:coreProperties>
</file>