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406231\Downloads\"/>
    </mc:Choice>
  </mc:AlternateContent>
  <xr:revisionPtr revIDLastSave="0" documentId="13_ncr:1_{4A40056F-0451-4C08-B784-627C02596057}" xr6:coauthVersionLast="46" xr6:coauthVersionMax="46" xr10:uidLastSave="{00000000-0000-0000-0000-000000000000}"/>
  <bookViews>
    <workbookView xWindow="28680" yWindow="-120" windowWidth="29040" windowHeight="15840" xr2:uid="{7DE53534-397B-4BEC-AAD1-3D43DB5CF681}"/>
  </bookViews>
  <sheets>
    <sheet name="#1 Assignment" sheetId="1" r:id="rId1"/>
    <sheet name="#2 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1" i="2"/>
  <c r="H7" i="2"/>
  <c r="K7" i="2"/>
  <c r="K9" i="2"/>
  <c r="H9" i="2"/>
  <c r="K5" i="2"/>
  <c r="H5" i="2"/>
  <c r="K3" i="2"/>
  <c r="K1" i="2"/>
  <c r="H1" i="2"/>
  <c r="H3" i="2" s="1"/>
  <c r="E3" i="2"/>
  <c r="E1" i="2"/>
  <c r="F5" i="1"/>
  <c r="F3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Milinkovic, Aleksandar</author>
  </authors>
  <commentList>
    <comment ref="E1" authorId="0" shapeId="0" xr:uid="{F8FD9068-4EE7-4F46-B44B-3B7A5AC63973}">
      <text>
        <r>
          <rPr>
            <b/>
            <sz val="9"/>
            <color indexed="81"/>
            <rFont val="Tahoma"/>
            <family val="2"/>
          </rPr>
          <t>Milinkovic, Aleksandar:</t>
        </r>
        <r>
          <rPr>
            <sz val="9"/>
            <color indexed="81"/>
            <rFont val="Tahoma"/>
            <family val="2"/>
          </rPr>
          <t xml:space="preserve">
The Discount rate is calculated as Credit spread + Interest rate (which is 3.5% in this case).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Milinkovic, Aleksandar</author>
  </authors>
  <commentList>
    <comment ref="M1" authorId="0" shapeId="0" xr:uid="{50EF85DA-F276-4458-9DBF-8F9CC2F16784}">
      <text>
        <r>
          <rPr>
            <b/>
            <sz val="9"/>
            <color indexed="81"/>
            <rFont val="Tahoma"/>
            <family val="2"/>
          </rPr>
          <t>Milinkovic, Aleksandar:</t>
        </r>
        <r>
          <rPr>
            <sz val="9"/>
            <color indexed="81"/>
            <rFont val="Tahoma"/>
            <family val="2"/>
          </rPr>
          <t xml:space="preserve">
Gamma ratio is equal to Gamma_put/Gamma_call</t>
        </r>
      </text>
    </comment>
  </commentList>
</comments>
</file>

<file path=xl/sharedStrings.xml><?xml version="1.0" encoding="utf-8"?>
<sst xmlns="http://schemas.openxmlformats.org/spreadsheetml/2006/main" count="32" uniqueCount="30">
  <si>
    <t>Par value/Face value</t>
  </si>
  <si>
    <t>Interest rate</t>
  </si>
  <si>
    <t>Maturity</t>
  </si>
  <si>
    <t>Coupon rate</t>
  </si>
  <si>
    <t>Price of the Bond</t>
  </si>
  <si>
    <t>Yield to maturity</t>
  </si>
  <si>
    <t>Yield to put</t>
  </si>
  <si>
    <t>Price to put</t>
  </si>
  <si>
    <t>Years to put</t>
  </si>
  <si>
    <t>Credit spread</t>
  </si>
  <si>
    <t>Spot price</t>
  </si>
  <si>
    <t>Put strike price</t>
  </si>
  <si>
    <t>Dividend yield</t>
  </si>
  <si>
    <t>Put volatility</t>
  </si>
  <si>
    <t>Call volatility</t>
  </si>
  <si>
    <t>Amount to cover</t>
  </si>
  <si>
    <t>Forward price</t>
  </si>
  <si>
    <t>Call strike price</t>
  </si>
  <si>
    <t>d1 put</t>
  </si>
  <si>
    <t>d2 put</t>
  </si>
  <si>
    <t>Price put</t>
  </si>
  <si>
    <t>Delta put</t>
  </si>
  <si>
    <t>Gamma put</t>
  </si>
  <si>
    <t>d1 call</t>
  </si>
  <si>
    <t>d2 call</t>
  </si>
  <si>
    <t>Price call</t>
  </si>
  <si>
    <t>Gamma call</t>
  </si>
  <si>
    <t>Delta call</t>
  </si>
  <si>
    <t>Gamma ratio</t>
  </si>
  <si>
    <t>Total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</si>
</sst>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D6F9-C097-48AF-9935-9BB1C7533FF9}">
  <dimension ref="A1:F8"/>
  <sheetViews>
    <sheetView tabSelected="1" workbookViewId="0">
      <selection activeCell="E9" sqref="E9"/>
    </sheetView>
  </sheetViews>
  <sheetFormatPr defaultRowHeight="15" x14ac:dyDescent="0.25"/>
  <cols>
    <col min="1" max="1" width="19.5703125" bestFit="1" customWidth="1"/>
    <col min="5" max="5" width="16.28515625" bestFit="1" customWidth="1"/>
    <col min="6" max="6" width="9" bestFit="1" customWidth="1"/>
  </cols>
  <sheetData>
    <row r="1" spans="1:6" x14ac:dyDescent="0.25">
      <c r="A1" t="s">
        <v>0</v>
      </c>
      <c r="B1">
        <v>100</v>
      </c>
      <c r="E1" s="4" t="s">
        <v>4</v>
      </c>
      <c r="F1" s="3">
        <f>PV(B2+B3,B4,B1*B5,B1)</f>
        <v>-109.17181597069346</v>
      </c>
    </row>
    <row r="2" spans="1:6" x14ac:dyDescent="0.25">
      <c r="A2" t="s">
        <v>1</v>
      </c>
      <c r="B2" s="1">
        <v>2.5000000000000001E-2</v>
      </c>
    </row>
    <row r="3" spans="1:6" x14ac:dyDescent="0.25">
      <c r="A3" t="s">
        <v>9</v>
      </c>
      <c r="B3" s="1">
        <v>0.01</v>
      </c>
      <c r="E3" s="4" t="s">
        <v>5</v>
      </c>
      <c r="F3" s="1">
        <f>RATE(B4,B1*B5,F1,B1)</f>
        <v>3.5000000000000142E-2</v>
      </c>
    </row>
    <row r="4" spans="1:6" x14ac:dyDescent="0.25">
      <c r="A4" t="s">
        <v>2</v>
      </c>
      <c r="B4">
        <v>7</v>
      </c>
      <c r="E4" s="4"/>
      <c r="F4" s="1"/>
    </row>
    <row r="5" spans="1:6" x14ac:dyDescent="0.25">
      <c r="A5" t="s">
        <v>3</v>
      </c>
      <c r="B5" s="2">
        <v>0.05</v>
      </c>
      <c r="E5" s="4" t="s">
        <v>6</v>
      </c>
      <c r="F5" s="1">
        <f>RATE(B7,B1*B5,F1,B6)</f>
        <v>3.009930717416668E-2</v>
      </c>
    </row>
    <row r="6" spans="1:6" x14ac:dyDescent="0.25">
      <c r="A6" t="s">
        <v>7</v>
      </c>
      <c r="B6">
        <v>102</v>
      </c>
      <c r="E6" s="4"/>
      <c r="F6" s="1"/>
    </row>
    <row r="7" spans="1:6" x14ac:dyDescent="0.25">
      <c r="A7" t="s">
        <v>8</v>
      </c>
      <c r="B7">
        <v>4</v>
      </c>
      <c r="E7" s="4"/>
    </row>
    <row r="8" spans="1:6" x14ac:dyDescent="0.25">
      <c r="E8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1D3B-107F-4A66-9FB3-4C99374C083E}">
  <dimension ref="A1:N9"/>
  <sheetViews>
    <sheetView workbookViewId="0">
      <selection activeCell="N4" sqref="N4"/>
    </sheetView>
  </sheetViews>
  <sheetFormatPr defaultRowHeight="15" x14ac:dyDescent="0.25"/>
  <cols>
    <col min="1" max="1" width="15.85546875" bestFit="1" customWidth="1"/>
    <col min="2" max="2" width="12.5703125" bestFit="1" customWidth="1"/>
    <col min="4" max="4" width="14.7109375" bestFit="1" customWidth="1"/>
    <col min="5" max="5" width="6.5703125" bestFit="1" customWidth="1"/>
    <col min="7" max="7" width="11.28515625" bestFit="1" customWidth="1"/>
    <col min="10" max="10" width="11.28515625" bestFit="1" customWidth="1"/>
    <col min="13" max="13" width="12.28515625" bestFit="1" customWidth="1"/>
  </cols>
  <sheetData>
    <row r="1" spans="1:14" x14ac:dyDescent="0.25">
      <c r="A1" t="s">
        <v>10</v>
      </c>
      <c r="B1">
        <v>100</v>
      </c>
      <c r="D1" s="4" t="s">
        <v>16</v>
      </c>
      <c r="E1" s="6">
        <f>B1*EXP((B3-B4)*B7)</f>
        <v>103.0454533953517</v>
      </c>
      <c r="G1" s="4" t="s">
        <v>18</v>
      </c>
      <c r="H1">
        <f>(LN(B1/B2)+B7*(B3-B4+B5^2/2))/(B5*SQRT(B7))</f>
        <v>1.1926054725023543</v>
      </c>
      <c r="J1" s="4" t="s">
        <v>23</v>
      </c>
      <c r="K1">
        <f>(LN(B1/E3)+B7*(B3-B4+B6^2/2))/(B6*SQRT(B7))</f>
        <v>-1.0849591444622178</v>
      </c>
      <c r="M1" s="4" t="s">
        <v>28</v>
      </c>
      <c r="N1">
        <f>H7/K7</f>
        <v>0.66347254415044454</v>
      </c>
    </row>
    <row r="2" spans="1:14" x14ac:dyDescent="0.25">
      <c r="A2" t="s">
        <v>11</v>
      </c>
      <c r="B2" s="5">
        <v>65</v>
      </c>
    </row>
    <row r="3" spans="1:14" x14ac:dyDescent="0.25">
      <c r="A3" t="s">
        <v>1</v>
      </c>
      <c r="B3" s="2">
        <v>0.02</v>
      </c>
      <c r="D3" s="4" t="s">
        <v>17</v>
      </c>
      <c r="E3" s="6">
        <f>(E1^2)/B2</f>
        <v>163.35946869928614</v>
      </c>
      <c r="G3" s="4" t="s">
        <v>19</v>
      </c>
      <c r="H3">
        <f>H1-B5*SQRT(B7)</f>
        <v>0.70763124638306862</v>
      </c>
      <c r="J3" s="4" t="s">
        <v>24</v>
      </c>
      <c r="K3">
        <f>K1-B6*SQRT(B7)</f>
        <v>-1.448689814051682</v>
      </c>
      <c r="M3" s="4" t="s">
        <v>29</v>
      </c>
      <c r="N3">
        <f>H9-K9</f>
        <v>-0.24793120680570635</v>
      </c>
    </row>
    <row r="4" spans="1:14" x14ac:dyDescent="0.25">
      <c r="A4" t="s">
        <v>12</v>
      </c>
      <c r="B4" s="2">
        <v>0.01</v>
      </c>
    </row>
    <row r="5" spans="1:14" x14ac:dyDescent="0.25">
      <c r="A5" t="s">
        <v>13</v>
      </c>
      <c r="B5" s="2">
        <v>0.28000000000000003</v>
      </c>
      <c r="D5" s="4"/>
      <c r="G5" s="4" t="s">
        <v>20</v>
      </c>
      <c r="H5">
        <f>B2*EXP(-B3*B7)*_xlfn.NORM.DIST(-H3,0,1,TRUE)-B1*EXP(-B4*B7)*_xlfn.NORM.DIST(-H1,0,1,TRUE)</f>
        <v>3.3594025375715599</v>
      </c>
      <c r="J5" s="4" t="s">
        <v>25</v>
      </c>
      <c r="K5">
        <f>B1*EXP(-B4*B7)*_xlfn.NORM.DIST(K1,0,1,TRUE)-E3*EXP(-B3*B7)*_xlfn.NORM.DIST(K3,0,1,TRUE)</f>
        <v>2.1459443824194224</v>
      </c>
    </row>
    <row r="6" spans="1:14" x14ac:dyDescent="0.25">
      <c r="A6" t="s">
        <v>14</v>
      </c>
      <c r="B6" s="2">
        <v>0.21</v>
      </c>
    </row>
    <row r="7" spans="1:14" x14ac:dyDescent="0.25">
      <c r="A7" t="s">
        <v>2</v>
      </c>
      <c r="B7" s="5">
        <v>3</v>
      </c>
      <c r="D7" s="4"/>
      <c r="G7" s="4" t="s">
        <v>22</v>
      </c>
      <c r="H7">
        <f>(EXP(-B4*B7)/(B1*B5*SQRT(B7)))*(EXP(-1*POWER(H1,2)/2)/SQRT(2*PI()))</f>
        <v>3.9202372884842209E-3</v>
      </c>
      <c r="J7" s="4" t="s">
        <v>26</v>
      </c>
      <c r="K7">
        <f>(EXP(-B4*B7)/(B1*B6*SQRT(B7)))*(EXP(-1*POWER(K1,2)/2)/SQRT(2*PI()))</f>
        <v>5.9086654346849569E-3</v>
      </c>
    </row>
    <row r="8" spans="1:14" x14ac:dyDescent="0.25">
      <c r="A8" t="s">
        <v>15</v>
      </c>
      <c r="B8" s="5">
        <v>40000000</v>
      </c>
    </row>
    <row r="9" spans="1:14" x14ac:dyDescent="0.25">
      <c r="G9" s="4" t="s">
        <v>21</v>
      </c>
      <c r="H9">
        <f>EXP(-B4*B7)*(_xlfn.NORM.DIST(H1,0,1,TRUE)-1)</f>
        <v>-0.11306851196443786</v>
      </c>
      <c r="J9" s="4" t="s">
        <v>27</v>
      </c>
      <c r="K9">
        <f>EXP(-B4*B7)*_xlfn.NORM.DIST(K1,0,1,TRUE)</f>
        <v>0.1348626948412685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#1 Assignment</vt:lpstr>
      <vt:lpstr>#2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Milinkovic, Aleksandar</dc:creator>
  <cp:lastModifiedBy>Milinkovic, Aleksandar</cp:lastModifiedBy>
  <dcterms:created xsi:type="dcterms:W3CDTF">2021-12-11T19:25:19Z</dcterms:created>
  <dcterms:modified xsi:type="dcterms:W3CDTF">2021-12-12T01:44:10Z</dcterms:modified>
</cp:coreProperties>
</file>