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https://d.docs.live.net/ac10015420146cc7/Consultancies/WorldFriends/analysis/website/data/WF/clean/"/>
    </mc:Choice>
  </mc:AlternateContent>
  <xr:revisionPtr revIDLastSave="213" documentId="8_{4FF0C4FA-53C4-5848-8662-9C5209D33039}" xr6:coauthVersionLast="47" xr6:coauthVersionMax="47" xr10:uidLastSave="{E80FE760-4B06-3946-A7F6-915528871281}"/>
  <bookViews>
    <workbookView xWindow="0" yWindow="500" windowWidth="28800" windowHeight="17500" activeTab="2" xr2:uid="{00000000-000D-0000-FFFF-FFFF00000000}"/>
  </bookViews>
  <sheets>
    <sheet name="MOH 705 A-B" sheetId="1" r:id="rId1"/>
    <sheet name="MOH705A" sheetId="19" r:id="rId2"/>
    <sheet name="MOH705B" sheetId="20" r:id="rId3"/>
    <sheet name="MOH706" sheetId="2" r:id="rId4"/>
    <sheet name="MOH743" sheetId="3" r:id="rId5"/>
    <sheet name="MOH643" sheetId="4" r:id="rId6"/>
    <sheet name="MOH748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3" l="1"/>
  <c r="F126" i="3"/>
  <c r="F127" i="3"/>
  <c r="F128" i="3"/>
  <c r="F132" i="3"/>
  <c r="F135" i="3"/>
  <c r="F136" i="3"/>
  <c r="F137" i="3"/>
  <c r="E119" i="3"/>
  <c r="AG239" i="3"/>
  <c r="AG215" i="3"/>
  <c r="AE219" i="3"/>
  <c r="AE217" i="3"/>
  <c r="AE216" i="3"/>
  <c r="AE215" i="3"/>
  <c r="AG191" i="3"/>
  <c r="AG167" i="3"/>
  <c r="AG143" i="3"/>
  <c r="AG119" i="3"/>
  <c r="AG95" i="3"/>
  <c r="AI71" i="3"/>
  <c r="AG71" i="3"/>
  <c r="AG47" i="3"/>
  <c r="AG23" i="3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D83" i="1"/>
  <c r="D82" i="1"/>
  <c r="D81" i="1"/>
  <c r="P80" i="1"/>
  <c r="F80" i="1"/>
  <c r="G80" i="1"/>
  <c r="H80" i="1"/>
  <c r="I80" i="1"/>
  <c r="J80" i="1"/>
  <c r="K80" i="1"/>
  <c r="L80" i="1"/>
  <c r="M80" i="1"/>
  <c r="N80" i="1"/>
  <c r="O80" i="1"/>
  <c r="Q80" i="1"/>
  <c r="R80" i="1"/>
  <c r="S80" i="1"/>
  <c r="T80" i="1"/>
  <c r="U80" i="1"/>
  <c r="V80" i="1"/>
  <c r="W80" i="1"/>
  <c r="X80" i="1"/>
  <c r="E80" i="1"/>
  <c r="D80" i="1"/>
  <c r="N34" i="4"/>
  <c r="E243" i="3"/>
  <c r="E241" i="3"/>
  <c r="E240" i="3"/>
  <c r="E233" i="3"/>
  <c r="G232" i="3"/>
  <c r="E232" i="3"/>
  <c r="E228" i="3"/>
  <c r="E224" i="3"/>
  <c r="E223" i="3"/>
  <c r="E222" i="3"/>
  <c r="E221" i="3"/>
  <c r="AC219" i="3"/>
  <c r="E219" i="3"/>
  <c r="AC217" i="3"/>
  <c r="E217" i="3"/>
  <c r="E216" i="3"/>
  <c r="H209" i="3"/>
  <c r="E209" i="3"/>
  <c r="H208" i="3"/>
  <c r="E208" i="3"/>
  <c r="H207" i="3"/>
  <c r="H206" i="3"/>
  <c r="H205" i="3"/>
  <c r="H204" i="3"/>
  <c r="E204" i="3"/>
  <c r="H203" i="3"/>
  <c r="H202" i="3"/>
  <c r="H201" i="3"/>
  <c r="H200" i="3"/>
  <c r="E200" i="3"/>
  <c r="H199" i="3"/>
  <c r="E199" i="3"/>
  <c r="H198" i="3"/>
  <c r="H197" i="3"/>
  <c r="E176" i="3"/>
  <c r="E175" i="3"/>
  <c r="AE167" i="3"/>
  <c r="AC167" i="3"/>
  <c r="E135" i="3"/>
  <c r="AE126" i="3"/>
  <c r="E111" i="3"/>
  <c r="E89" i="3"/>
  <c r="E88" i="3"/>
  <c r="E80" i="3"/>
  <c r="E79" i="3"/>
  <c r="E78" i="3"/>
  <c r="E56" i="3"/>
  <c r="E55" i="3"/>
  <c r="E54" i="3"/>
  <c r="AE47" i="3"/>
  <c r="E41" i="3"/>
  <c r="E36" i="3"/>
  <c r="AA23" i="3"/>
  <c r="S23" i="3"/>
  <c r="O23" i="3"/>
  <c r="M23" i="3"/>
  <c r="E8" i="3"/>
  <c r="E7" i="3"/>
  <c r="E6" i="3"/>
  <c r="E5" i="3"/>
  <c r="R8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  <author>Nadia</author>
  </authors>
  <commentList>
    <comment ref="D16" authorId="0" shapeId="0" xr:uid="{9AFB0533-8A00-4AFC-AD6D-5D913E46AD19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Readable</t>
        </r>
      </text>
    </comment>
    <comment ref="D19" authorId="0" shapeId="0" xr:uid="{9472EBE8-5515-4DC2-9493-8AD8268B216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</t>
        </r>
      </text>
    </comment>
    <comment ref="O22" authorId="1" shapeId="0" xr:uid="{293BD001-F02B-494B-B3FA-4EDE9ADF0880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32</t>
        </r>
      </text>
    </comment>
    <comment ref="O23" authorId="1" shapeId="0" xr:uid="{AFF859EA-12B4-4220-B565-3DB6EC2D0562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11</t>
        </r>
      </text>
    </comment>
    <comment ref="D27" authorId="0" shapeId="0" xr:uid="{745ED60D-F3FC-4E3D-82BE-07A528252C58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Added in writing</t>
        </r>
      </text>
    </comment>
    <comment ref="B41" authorId="0" shapeId="0" xr:uid="{00000000-0006-0000-0000-000004000000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Vecchio formato</t>
        </r>
      </text>
    </comment>
    <comment ref="G58" authorId="1" shapeId="0" xr:uid="{49E78F65-8E39-48BB-9AA0-297FB031BE26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4</t>
        </r>
      </text>
    </comment>
    <comment ref="D60" authorId="0" shapeId="0" xr:uid="{D53AA41F-D57B-4B2E-9EC7-F273AFA9DB69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BUT SP USED</t>
        </r>
      </text>
    </comment>
    <comment ref="I63" authorId="1" shapeId="0" xr:uid="{CD1C0CA8-6B8F-40E5-BF2B-DF0732CC0148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sul registro: 36</t>
        </r>
      </text>
    </comment>
    <comment ref="D64" authorId="0" shapeId="0" xr:uid="{FA658101-87BE-480B-84D4-2A3617C3F49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reported/or done? To ask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  <author>Nadia</author>
  </authors>
  <commentList>
    <comment ref="C15" authorId="0" shapeId="0" xr:uid="{82FC388D-7287-E544-8002-5EF1543D2A5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Readable</t>
        </r>
      </text>
    </comment>
    <comment ref="C18" authorId="0" shapeId="0" xr:uid="{A3958F4C-B78F-3646-BEBE-B0103DE30233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</t>
        </r>
      </text>
    </comment>
    <comment ref="N21" authorId="1" shapeId="0" xr:uid="{DCD87738-6A1F-7147-96E5-2DFDA79746EF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32</t>
        </r>
      </text>
    </comment>
    <comment ref="N22" authorId="1" shapeId="0" xr:uid="{233BDD8F-A05B-444E-995D-F3CDD1430864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11</t>
        </r>
      </text>
    </comment>
    <comment ref="C26" authorId="0" shapeId="0" xr:uid="{90BF0C53-1546-B84E-9330-EC4C0239D674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Added in writing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  <author>Nadia</author>
  </authors>
  <commentList>
    <comment ref="B7" authorId="0" shapeId="0" xr:uid="{BA62D518-CB10-C94E-8359-1E30CED211AD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  <comment ref="G24" authorId="1" shapeId="0" xr:uid="{673D5618-15B3-FB43-8881-63F271FF5668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nel registro: 4</t>
        </r>
      </text>
    </comment>
    <comment ref="D26" authorId="0" shapeId="0" xr:uid="{42261074-3B73-1047-B767-0DB15418172A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BUT SP USED</t>
        </r>
      </text>
    </comment>
    <comment ref="I29" authorId="1" shapeId="0" xr:uid="{AB530FF5-861F-7148-966B-EC2741CED6F5}">
      <text>
        <r>
          <rPr>
            <b/>
            <sz val="9"/>
            <color indexed="81"/>
            <rFont val="Tahoma"/>
            <family val="2"/>
          </rPr>
          <t>Nadia:</t>
        </r>
        <r>
          <rPr>
            <sz val="9"/>
            <color indexed="81"/>
            <rFont val="Tahoma"/>
            <family val="2"/>
          </rPr>
          <t xml:space="preserve">
sul registro: 36</t>
        </r>
      </text>
    </comment>
    <comment ref="D30" authorId="0" shapeId="0" xr:uid="{D9406FC5-A47B-1249-959A-C961AC40319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reported/or done? To ask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C5" authorId="0" shapeId="0" xr:uid="{781904B4-4093-491A-BDAB-04A2DBD6DC7B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Lab Register</t>
        </r>
      </text>
    </comment>
    <comment ref="C9" authorId="0" shapeId="0" xr:uid="{E2C2D1DF-AFC9-408E-8150-09A51B35AA8D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  <comment ref="C17" authorId="0" shapeId="0" xr:uid="{761AACE5-C311-4890-9F80-4717B74A55A0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October 2014 Form</t>
        </r>
      </text>
    </comment>
    <comment ref="K19" authorId="0" shapeId="0" xr:uid="{ADAC1975-4678-464E-8926-E762596F0221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To confirm, written under BS but maybe RDT</t>
        </r>
      </text>
    </comment>
    <comment ref="C21" authorId="0" shapeId="0" xr:uid="{1E23985A-3E70-4189-85A5-125750524573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Lab Register</t>
        </r>
      </text>
    </comment>
    <comment ref="E27" authorId="0" shapeId="0" xr:uid="{DA0C9B08-CFD8-4007-8F89-23C957AE90FE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USING AN OLD VERSION OF THE REGISTER</t>
        </r>
      </text>
    </comment>
    <comment ref="AC28" authorId="0" shapeId="0" xr:uid="{E701FCB0-8005-40A3-B0B6-0CD41EBA1703}">
      <text>
        <r>
          <rPr>
            <b/>
            <sz val="9"/>
            <color indexed="81"/>
            <rFont val="Tahoma"/>
            <family val="2"/>
          </rPr>
          <t>Gabriele Paone:</t>
        </r>
        <r>
          <rPr>
            <sz val="9"/>
            <color indexed="81"/>
            <rFont val="Tahoma"/>
            <family val="2"/>
          </rPr>
          <t xml:space="preserve">
on KHIS 863</t>
        </r>
      </text>
    </comment>
    <comment ref="AD28" authorId="0" shapeId="0" xr:uid="{01D8883C-663F-4A03-BD56-447073BA9EDD}">
      <text>
        <r>
          <rPr>
            <b/>
            <sz val="9"/>
            <color indexed="81"/>
            <rFont val="Tahoma"/>
            <family val="2"/>
          </rPr>
          <t>Gabriele Paone:</t>
        </r>
        <r>
          <rPr>
            <sz val="9"/>
            <color indexed="81"/>
            <rFont val="Tahoma"/>
            <family val="2"/>
          </rPr>
          <t xml:space="preserve">
on KHIS 226</t>
        </r>
      </text>
    </comment>
    <comment ref="C29" authorId="0" shapeId="0" xr:uid="{9AEDB461-3F9B-40F4-9C99-85DCE4AF03D7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Lab Register</t>
        </r>
      </text>
    </comment>
    <comment ref="C41" authorId="0" shapeId="0" xr:uid="{919025EE-8AEE-44BE-AE68-391AF8158423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E3" authorId="0" shapeId="0" xr:uid="{C9616CEB-8701-4EA7-8496-1D97B89BB2CE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Formula=(Beginning Balance+Quantity Received)-(Quantity Dispensed + Losses+Expired)= Physical Count end of month.
</t>
        </r>
        <r>
          <rPr>
            <sz val="9"/>
            <color rgb="FF000000"/>
            <rFont val="Tahoma"/>
            <family val="2"/>
          </rPr>
          <t>In comment: Medicines with 6 months to expiry and Days of Stock out (if any)</t>
        </r>
      </text>
    </comment>
    <comment ref="D5" authorId="0" shapeId="0" xr:uid="{E842A8DE-CEAA-4F64-9470-334ACBF6F7A1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Arthemeter-Lumefantrine 20/120 Tabs (ALL AL)</t>
        </r>
      </text>
    </comment>
    <comment ref="D15" authorId="0" shapeId="0" xr:uid="{A881668C-4152-4E75-8595-3E169D42C6F0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injection</t>
        </r>
      </text>
    </comment>
    <comment ref="D16" authorId="0" shapeId="0" xr:uid="{609ECF86-8FAE-4815-9B2A-1A755E2E9511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RDTs OR NETS?? Not clear from register</t>
        </r>
      </text>
    </comment>
    <comment ref="D29" authorId="0" shapeId="0" xr:uid="{F20BBBBE-BBF4-439A-8E7C-4735058AFB2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39" authorId="0" shapeId="0" xr:uid="{927BF915-ED4F-436B-A1BA-BD2E7EED7F6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53" authorId="0" shapeId="0" xr:uid="{C2C0AA26-83F6-4A6B-81A5-28196E4660C8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E60" authorId="0" shapeId="0" xr:uid="{EFD15FCF-D909-4ABE-B4C7-8BD2B233891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errore nel calcolo dell'end of month balance or beginning balance</t>
        </r>
      </text>
    </comment>
    <comment ref="D63" authorId="0" shapeId="0" xr:uid="{A4663249-D0E6-4BCF-A861-88510A2BA191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F64" authorId="0" shapeId="0" xr:uid="{500F547E-68FA-4B2D-BF67-95B4AC62D0F0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Includes 100 positive adjustament.
Actual usage is 882</t>
        </r>
      </text>
    </comment>
    <comment ref="D77" authorId="0" shapeId="0" xr:uid="{9683821B-93C6-49BB-A881-44C4C99EB66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F77" authorId="0" shapeId="0" xr:uid="{2FDEE5F6-4D83-4465-90FF-137117D8044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1 loss included</t>
        </r>
      </text>
    </comment>
    <comment ref="F84" authorId="0" shapeId="0" xr:uid="{B8E6B0F0-52DA-499D-9A83-9D1EB5544B9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dispensed 30, exprired 50, negative adjustament 300</t>
        </r>
      </text>
    </comment>
    <comment ref="D87" authorId="0" shapeId="0" xr:uid="{DBE9336B-C40B-4F5A-8FC6-223417C3D545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F88" authorId="0" shapeId="0" xr:uid="{B47FF240-B064-4755-B131-ED0A364B6669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3 losses included</t>
        </r>
      </text>
    </comment>
    <comment ref="D101" authorId="0" shapeId="0" xr:uid="{0ED12502-BED4-440C-B9B7-F5864BB9BD85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11" authorId="0" shapeId="0" xr:uid="{8ACB4473-E2D2-46F7-98C5-489DADEA4B57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125" authorId="0" shapeId="0" xr:uid="{4951D63E-4CD4-4E1B-81D7-65DA9C2FB68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35" authorId="0" shapeId="0" xr:uid="{3EE71043-53AF-4194-8054-C1A47AC04185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E142" authorId="0" shapeId="0" xr:uid="{665E029E-65F0-4065-8AE4-07E0825E82FE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ON 743 in the appropriate section</t>
        </r>
      </text>
    </comment>
    <comment ref="E143" authorId="0" shapeId="0" xr:uid="{24D425AC-BF70-4166-9B1F-B5B15E7F3FC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ON 743 in the appropriate section</t>
        </r>
      </text>
    </comment>
    <comment ref="G143" authorId="0" shapeId="0" xr:uid="{D0F131FA-46D5-4169-AC52-68B89D315522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</t>
        </r>
      </text>
    </comment>
    <comment ref="D149" authorId="0" shapeId="0" xr:uid="{2B6D8311-095F-402A-856A-A8BB56F5541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59" authorId="0" shapeId="0" xr:uid="{76E0C670-9D02-497F-BE56-990EBFDF9A1A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E167" authorId="0" shapeId="0" xr:uid="{73411B63-977A-407E-A2D0-A8C763BE1D2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NOT REPORTED ON 743 IN THE APPROPRIATE SECTION</t>
        </r>
      </text>
    </comment>
    <comment ref="D173" authorId="0" shapeId="0" xr:uid="{9FE12807-F309-44E3-A65E-7332FA4C407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183" authorId="0" shapeId="0" xr:uid="{C13E8E46-5138-46C3-A00A-1A406AD6500E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197" authorId="0" shapeId="0" xr:uid="{2AC44C89-2993-4E9E-9BCB-F75D2EE1D577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Arthemeter-Lumefantrine 20/120 Tabs (ALL AL)</t>
        </r>
      </text>
    </comment>
    <comment ref="D207" authorId="0" shapeId="0" xr:uid="{3E86D5EB-DC07-445D-A4C2-A354729229F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D216" authorId="0" shapeId="0" xr:uid="{CDC72A84-DC36-49B6-AC09-0DCEBE02680F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Microscopy + RDT</t>
        </r>
      </text>
    </comment>
    <comment ref="D221" authorId="0" shapeId="0" xr:uid="{38C045C1-CF88-46FD-A9B4-D2398235CA1D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Arthemeter-Lumefantrine 20/120 Tabs (ALL AL)</t>
        </r>
      </text>
    </comment>
    <comment ref="D231" authorId="0" shapeId="0" xr:uid="{8F07EB00-312A-42FB-8B3E-1F110002FEBB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injection</t>
        </r>
      </text>
    </comment>
    <comment ref="F232" authorId="0" shapeId="0" xr:uid="{060334F8-47A2-4D19-A887-6643B1547C7D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896 dispensed, 50 negative adjustment, requested 2500</t>
        </r>
      </text>
    </comment>
    <comment ref="G232" authorId="0" shapeId="0" xr:uid="{C6857251-8C45-47C8-8F0C-6A98EFA26DA8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E' 0 ma 100 ricevuti da supplier (?) e 200 da positive adjustament (altro dispensario?)</t>
        </r>
      </text>
    </comment>
    <comment ref="D240" authorId="0" shapeId="0" xr:uid="{329DEFFB-592B-4E30-8D31-67A1B3E852B7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Microscopy + RDT</t>
        </r>
      </text>
    </comment>
    <comment ref="E244" authorId="0" shapeId="0" xr:uid="{2C6495BA-6DDD-4C22-8867-76DC295024CC}">
      <text>
        <r>
          <rPr>
            <b/>
            <sz val="9"/>
            <rFont val="Tahoma"/>
            <family val="2"/>
          </rPr>
          <t>Gabriele Paone:</t>
        </r>
        <r>
          <rPr>
            <sz val="9"/>
            <rFont val="Tahoma"/>
            <family val="2"/>
          </rPr>
          <t xml:space="preserve">
clinically treated on AL because lab tech was absent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Gabriele Paone</author>
  </authors>
  <commentList>
    <comment ref="B39" authorId="0" shapeId="0" xr:uid="{015DC64D-2E5E-43CC-9B8C-B5E25ADCEC99}">
      <text>
        <r>
          <rPr>
            <b/>
            <sz val="9"/>
            <color rgb="FF000000"/>
            <rFont val="Tahoma"/>
            <family val="2"/>
          </rPr>
          <t>Gabriele Paone: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vecchio formato</t>
        </r>
      </text>
    </comment>
  </commentList>
</comments>
</file>

<file path=xl/sharedStrings.xml><?xml version="1.0" encoding="utf-8"?>
<sst xmlns="http://schemas.openxmlformats.org/spreadsheetml/2006/main" count="1644" uniqueCount="121">
  <si>
    <t>MOH 705 A</t>
  </si>
  <si>
    <t>SubCounty</t>
  </si>
  <si>
    <t>Dispensary</t>
  </si>
  <si>
    <t>Data</t>
  </si>
  <si>
    <t>KF North</t>
  </si>
  <si>
    <t>Kiwandani</t>
  </si>
  <si>
    <t>Suspected</t>
  </si>
  <si>
    <t>Confirmed</t>
  </si>
  <si>
    <t>Tested</t>
  </si>
  <si>
    <t>Kadzinuni</t>
  </si>
  <si>
    <t>KF South</t>
  </si>
  <si>
    <t>Pingilikani</t>
  </si>
  <si>
    <t>Tunzanani</t>
  </si>
  <si>
    <t>Rabai</t>
  </si>
  <si>
    <t>Lenga</t>
  </si>
  <si>
    <t>Makanzani</t>
  </si>
  <si>
    <t>Kaloleni</t>
  </si>
  <si>
    <t>Mgamboni</t>
  </si>
  <si>
    <t>Kinarani</t>
  </si>
  <si>
    <t>Ganze</t>
  </si>
  <si>
    <t>Ganze H/C</t>
  </si>
  <si>
    <t>Jaribuni</t>
  </si>
  <si>
    <t>MOH 705 B</t>
  </si>
  <si>
    <t>Malaria in pregnancy</t>
  </si>
  <si>
    <t>NA</t>
  </si>
  <si>
    <t>not filled</t>
  </si>
  <si>
    <t>TOTAL 705 A/B</t>
  </si>
  <si>
    <t>z</t>
  </si>
  <si>
    <t>MOH 706</t>
  </si>
  <si>
    <t>Sub-County</t>
  </si>
  <si>
    <t>Positive</t>
  </si>
  <si>
    <t>Malaria BS (Under 5)</t>
  </si>
  <si>
    <t>Malaria BS (Over 5)</t>
  </si>
  <si>
    <t>Malaria RDT (Under 5)</t>
  </si>
  <si>
    <t>Malaria RDT (Over 5)</t>
  </si>
  <si>
    <t>MOH 743</t>
  </si>
  <si>
    <t>Beginning Balance</t>
  </si>
  <si>
    <t>End of Month Stock</t>
  </si>
  <si>
    <t>Malaria Commodities</t>
  </si>
  <si>
    <t>AL 6s</t>
  </si>
  <si>
    <t>AL 12s</t>
  </si>
  <si>
    <t>AL 18s</t>
  </si>
  <si>
    <t>AL 24s</t>
  </si>
  <si>
    <t>Quinine Tabs (200mg)</t>
  </si>
  <si>
    <t>Quinine Tabs (300mg)</t>
  </si>
  <si>
    <t>Quinine Tabs (600mg/2ml)</t>
  </si>
  <si>
    <t>SP</t>
  </si>
  <si>
    <t>DP 160mg</t>
  </si>
  <si>
    <t>DP 320mg</t>
  </si>
  <si>
    <t>Artesunate 60mg</t>
  </si>
  <si>
    <t>RDTs</t>
  </si>
  <si>
    <t>LLINs</t>
  </si>
  <si>
    <t>Patients on AL by weight Band Summary</t>
  </si>
  <si>
    <t>5 to 14 KG (under 3 y/o)</t>
  </si>
  <si>
    <t>15 to 25 KG(3 to 8 y/o)</t>
  </si>
  <si>
    <t>25 to 35 KG (8 to 12 y/o)</t>
  </si>
  <si>
    <t>35+ KG (over 12 y/o)</t>
  </si>
  <si>
    <t>Other Data</t>
  </si>
  <si>
    <t>Number of days of AL stock out</t>
  </si>
  <si>
    <t>Women receiving IPTP</t>
  </si>
  <si>
    <t>Negative</t>
  </si>
  <si>
    <t>Invalid</t>
  </si>
  <si>
    <t>Total Tested</t>
  </si>
  <si>
    <t>Not Tested</t>
  </si>
  <si>
    <t>not clear</t>
  </si>
  <si>
    <t>MOH 643</t>
  </si>
  <si>
    <t>Received from KEMSA</t>
  </si>
  <si>
    <t>Received from others</t>
  </si>
  <si>
    <t>RDT Used</t>
  </si>
  <si>
    <t>Test done</t>
  </si>
  <si>
    <t>Repeats</t>
  </si>
  <si>
    <t>Losses/Wastage</t>
  </si>
  <si>
    <t>Adjustments</t>
  </si>
  <si>
    <t>End of month stock</t>
  </si>
  <si>
    <t>Expiring in 6 months</t>
  </si>
  <si>
    <t>Days out of stock</t>
  </si>
  <si>
    <t>Quantity Requested</t>
  </si>
  <si>
    <t>(+)300/(-)0</t>
  </si>
  <si>
    <t>(+)0/(-)150</t>
  </si>
  <si>
    <t>(+)58/(-)65</t>
  </si>
  <si>
    <t>705A</t>
  </si>
  <si>
    <t>Ganze Health Center (MWAEBA)</t>
  </si>
  <si>
    <t>Jaribuni Dispensary</t>
  </si>
  <si>
    <t>Kinarani Dispensary</t>
  </si>
  <si>
    <t>Mgamboni Dispensary</t>
  </si>
  <si>
    <r>
      <t> </t>
    </r>
    <r>
      <rPr>
        <u/>
        <sz val="12"/>
        <color rgb="FF222222"/>
        <rFont val="Times New Roman"/>
        <family val="1"/>
      </rPr>
      <t>Lenga Dispensary</t>
    </r>
    <r>
      <rPr>
        <sz val="12"/>
        <color rgb="FF222222"/>
        <rFont val="Times New Roman"/>
        <family val="1"/>
      </rPr>
      <t> </t>
    </r>
  </si>
  <si>
    <t>Makanzani Dispensary</t>
  </si>
  <si>
    <t>Tunzanani Dispensary</t>
  </si>
  <si>
    <r>
      <rPr>
        <u/>
        <sz val="12"/>
        <color rgb="FF222222"/>
        <rFont val="Times New Roman"/>
        <family val="1"/>
      </rPr>
      <t>Pingilikani Dispensary</t>
    </r>
    <r>
      <rPr>
        <sz val="12"/>
        <color rgb="FF222222"/>
        <rFont val="Times New Roman"/>
        <family val="1"/>
      </rPr>
      <t> </t>
    </r>
  </si>
  <si>
    <t>Kadzinuni Dispensary</t>
  </si>
  <si>
    <t>Kiwandani Dispensary</t>
  </si>
  <si>
    <t>AL 6s received</t>
  </si>
  <si>
    <t>AL 6s used</t>
  </si>
  <si>
    <t>AL 6s balance</t>
  </si>
  <si>
    <t>AL 12s received</t>
  </si>
  <si>
    <t>AL 12s used</t>
  </si>
  <si>
    <t>AL 12s balance</t>
  </si>
  <si>
    <t>AL 18s received</t>
  </si>
  <si>
    <t>AL 18s used</t>
  </si>
  <si>
    <t>AL 18s balance</t>
  </si>
  <si>
    <t>AL 24s received</t>
  </si>
  <si>
    <t>AL 24s used</t>
  </si>
  <si>
    <t>AL 24s balance</t>
  </si>
  <si>
    <t>RDT received</t>
  </si>
  <si>
    <t>RDT used</t>
  </si>
  <si>
    <t>RDT Balance</t>
  </si>
  <si>
    <t>Commodities</t>
  </si>
  <si>
    <t>Therapies</t>
  </si>
  <si>
    <t>5 to &lt;15 kg &lt;3 yrs)</t>
  </si>
  <si>
    <t>15 to &lt;25 kg (3 to &lt;8 yrs)</t>
  </si>
  <si>
    <t>25 to &lt;35 kg (8 to &lt;12 yrs)</t>
  </si>
  <si>
    <r>
      <t xml:space="preserve">≥ 35 kg </t>
    </r>
    <r>
      <rPr>
        <i/>
        <sz val="10"/>
        <color theme="1"/>
        <rFont val="Gill Sans MT"/>
        <family val="2"/>
      </rPr>
      <t>(≥ 12 yrs)</t>
    </r>
  </si>
  <si>
    <t>POSITIVE &lt;5 Yrs</t>
  </si>
  <si>
    <t>NEGATIVE &lt;5 Yrs</t>
  </si>
  <si>
    <t>NOT TESTED &lt;5 Yrs</t>
  </si>
  <si>
    <t>INVALID &lt;5 Yrs</t>
  </si>
  <si>
    <t>POSITIVE ≥ 5 Yrs</t>
  </si>
  <si>
    <t>NEGATIVE ≥ 5 Yrs</t>
  </si>
  <si>
    <t>NOT TESTED ≥ 5 Yrs</t>
  </si>
  <si>
    <t>INVALID ≥ 5 Yrs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</si>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</sst>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222222"/>
      <name val="Times New Roman"/>
      <family val="1"/>
    </font>
    <font>
      <u/>
      <sz val="12"/>
      <color rgb="FF222222"/>
      <name val="Times New Roman"/>
      <family val="1"/>
    </font>
    <font>
      <sz val="10"/>
      <color theme="1"/>
      <name val="Gill Sans MT"/>
      <family val="2"/>
    </font>
    <font>
      <i/>
      <sz val="10"/>
      <color theme="1"/>
      <name val="Gill Sans MT"/>
      <family val="2"/>
    </font>
    <font>
      <sz val="1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4">
    <xf numFmtId="0" fontId="0" fillId="0" borderId="0" xfId="0"/>
    <xf numFmtId="0" fontId="0" fillId="0" borderId="2" xfId="0" applyBorder="1"/>
    <xf numFmtId="0" fontId="0" fillId="0" borderId="3" xfId="0" applyBorder="1"/>
    <xf numFmtId="17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 vertical="center"/>
    </xf>
    <xf numFmtId="17" fontId="0" fillId="0" borderId="23" xfId="0" applyNumberFormat="1" applyBorder="1"/>
    <xf numFmtId="17" fontId="0" fillId="0" borderId="18" xfId="0" applyNumberFormat="1" applyBorder="1"/>
    <xf numFmtId="0" fontId="0" fillId="6" borderId="6" xfId="0" applyFill="1" applyBorder="1" applyAlignment="1">
      <alignment horizontal="left" vertical="center"/>
    </xf>
    <xf numFmtId="0" fontId="0" fillId="6" borderId="6" xfId="0" applyFill="1" applyBorder="1"/>
    <xf numFmtId="0" fontId="0" fillId="6" borderId="7" xfId="0" applyFill="1" applyBorder="1"/>
    <xf numFmtId="0" fontId="0" fillId="6" borderId="25" xfId="0" applyFill="1" applyBorder="1"/>
    <xf numFmtId="0" fontId="0" fillId="6" borderId="2" xfId="0" applyFill="1" applyBorder="1" applyAlignment="1">
      <alignment horizontal="left" vertical="center"/>
    </xf>
    <xf numFmtId="0" fontId="0" fillId="6" borderId="2" xfId="0" applyFill="1" applyBorder="1"/>
    <xf numFmtId="0" fontId="0" fillId="6" borderId="9" xfId="0" applyFill="1" applyBorder="1"/>
    <xf numFmtId="0" fontId="0" fillId="6" borderId="27" xfId="0" applyFill="1" applyBorder="1"/>
    <xf numFmtId="0" fontId="0" fillId="6" borderId="11" xfId="0" applyFill="1" applyBorder="1" applyAlignment="1">
      <alignment horizontal="left" vertical="center"/>
    </xf>
    <xf numFmtId="0" fontId="0" fillId="6" borderId="12" xfId="0" applyFill="1" applyBorder="1"/>
    <xf numFmtId="0" fontId="0" fillId="6" borderId="28" xfId="0" applyFill="1" applyBorder="1"/>
    <xf numFmtId="0" fontId="0" fillId="6" borderId="6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7" borderId="6" xfId="0" applyFill="1" applyBorder="1" applyAlignment="1">
      <alignment horizontal="left" vertical="center"/>
    </xf>
    <xf numFmtId="0" fontId="0" fillId="7" borderId="6" xfId="0" applyFill="1" applyBorder="1"/>
    <xf numFmtId="0" fontId="0" fillId="7" borderId="7" xfId="0" applyFill="1" applyBorder="1"/>
    <xf numFmtId="0" fontId="0" fillId="7" borderId="25" xfId="0" applyFill="1" applyBorder="1"/>
    <xf numFmtId="0" fontId="0" fillId="7" borderId="2" xfId="0" applyFill="1" applyBorder="1" applyAlignment="1">
      <alignment horizontal="left" vertical="center"/>
    </xf>
    <xf numFmtId="0" fontId="0" fillId="7" borderId="2" xfId="0" applyFill="1" applyBorder="1"/>
    <xf numFmtId="0" fontId="0" fillId="7" borderId="9" xfId="0" applyFill="1" applyBorder="1"/>
    <xf numFmtId="0" fontId="0" fillId="7" borderId="27" xfId="0" applyFill="1" applyBorder="1"/>
    <xf numFmtId="0" fontId="0" fillId="7" borderId="11" xfId="0" applyFill="1" applyBorder="1" applyAlignment="1">
      <alignment horizontal="left" vertical="center"/>
    </xf>
    <xf numFmtId="0" fontId="0" fillId="7" borderId="11" xfId="0" applyFill="1" applyBorder="1"/>
    <xf numFmtId="0" fontId="0" fillId="7" borderId="12" xfId="0" applyFill="1" applyBorder="1"/>
    <xf numFmtId="0" fontId="0" fillId="7" borderId="28" xfId="0" applyFill="1" applyBorder="1"/>
    <xf numFmtId="0" fontId="0" fillId="7" borderId="6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0" fillId="8" borderId="6" xfId="0" applyFill="1" applyBorder="1" applyAlignment="1">
      <alignment horizontal="left" vertical="center"/>
    </xf>
    <xf numFmtId="0" fontId="0" fillId="8" borderId="6" xfId="0" applyFill="1" applyBorder="1"/>
    <xf numFmtId="0" fontId="0" fillId="8" borderId="7" xfId="0" applyFill="1" applyBorder="1"/>
    <xf numFmtId="0" fontId="0" fillId="8" borderId="25" xfId="0" applyFill="1" applyBorder="1"/>
    <xf numFmtId="0" fontId="0" fillId="8" borderId="2" xfId="0" applyFill="1" applyBorder="1" applyAlignment="1">
      <alignment horizontal="left" vertical="center"/>
    </xf>
    <xf numFmtId="0" fontId="0" fillId="8" borderId="2" xfId="0" applyFill="1" applyBorder="1"/>
    <xf numFmtId="0" fontId="0" fillId="8" borderId="9" xfId="0" applyFill="1" applyBorder="1"/>
    <xf numFmtId="0" fontId="0" fillId="8" borderId="27" xfId="0" applyFill="1" applyBorder="1"/>
    <xf numFmtId="0" fontId="0" fillId="8" borderId="11" xfId="0" applyFill="1" applyBorder="1" applyAlignment="1">
      <alignment horizontal="left" vertical="center"/>
    </xf>
    <xf numFmtId="0" fontId="0" fillId="8" borderId="11" xfId="0" applyFill="1" applyBorder="1"/>
    <xf numFmtId="0" fontId="0" fillId="8" borderId="12" xfId="0" applyFill="1" applyBorder="1"/>
    <xf numFmtId="0" fontId="0" fillId="8" borderId="28" xfId="0" applyFill="1" applyBorder="1"/>
    <xf numFmtId="0" fontId="0" fillId="8" borderId="6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9" borderId="6" xfId="0" applyFill="1" applyBorder="1" applyAlignment="1">
      <alignment horizontal="left" vertical="center"/>
    </xf>
    <xf numFmtId="0" fontId="0" fillId="9" borderId="6" xfId="0" applyFill="1" applyBorder="1"/>
    <xf numFmtId="0" fontId="0" fillId="9" borderId="7" xfId="0" applyFill="1" applyBorder="1"/>
    <xf numFmtId="0" fontId="0" fillId="9" borderId="25" xfId="0" applyFill="1" applyBorder="1"/>
    <xf numFmtId="0" fontId="0" fillId="9" borderId="2" xfId="0" applyFill="1" applyBorder="1" applyAlignment="1">
      <alignment horizontal="left" vertical="center"/>
    </xf>
    <xf numFmtId="0" fontId="0" fillId="9" borderId="2" xfId="0" applyFill="1" applyBorder="1"/>
    <xf numFmtId="0" fontId="0" fillId="9" borderId="9" xfId="0" applyFill="1" applyBorder="1"/>
    <xf numFmtId="0" fontId="0" fillId="9" borderId="27" xfId="0" applyFill="1" applyBorder="1"/>
    <xf numFmtId="0" fontId="0" fillId="9" borderId="11" xfId="0" applyFill="1" applyBorder="1" applyAlignment="1">
      <alignment horizontal="left" vertical="center"/>
    </xf>
    <xf numFmtId="0" fontId="0" fillId="9" borderId="11" xfId="0" applyFill="1" applyBorder="1"/>
    <xf numFmtId="0" fontId="0" fillId="9" borderId="12" xfId="0" applyFill="1" applyBorder="1"/>
    <xf numFmtId="0" fontId="0" fillId="9" borderId="28" xfId="0" applyFill="1" applyBorder="1"/>
    <xf numFmtId="0" fontId="0" fillId="9" borderId="6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0" fillId="9" borderId="11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/>
    </xf>
    <xf numFmtId="0" fontId="0" fillId="10" borderId="6" xfId="0" applyFill="1" applyBorder="1"/>
    <xf numFmtId="0" fontId="0" fillId="10" borderId="7" xfId="0" applyFill="1" applyBorder="1"/>
    <xf numFmtId="0" fontId="0" fillId="10" borderId="25" xfId="0" applyFill="1" applyBorder="1"/>
    <xf numFmtId="0" fontId="0" fillId="10" borderId="2" xfId="0" applyFill="1" applyBorder="1" applyAlignment="1">
      <alignment horizontal="left" vertical="center"/>
    </xf>
    <xf numFmtId="0" fontId="0" fillId="10" borderId="2" xfId="0" applyFill="1" applyBorder="1"/>
    <xf numFmtId="0" fontId="0" fillId="10" borderId="9" xfId="0" applyFill="1" applyBorder="1"/>
    <xf numFmtId="0" fontId="0" fillId="10" borderId="27" xfId="0" applyFill="1" applyBorder="1"/>
    <xf numFmtId="0" fontId="0" fillId="10" borderId="11" xfId="0" applyFill="1" applyBorder="1" applyAlignment="1">
      <alignment horizontal="left" vertical="center"/>
    </xf>
    <xf numFmtId="0" fontId="0" fillId="10" borderId="11" xfId="0" applyFill="1" applyBorder="1"/>
    <xf numFmtId="0" fontId="0" fillId="10" borderId="12" xfId="0" applyFill="1" applyBorder="1"/>
    <xf numFmtId="0" fontId="0" fillId="10" borderId="28" xfId="0" applyFill="1" applyBorder="1"/>
    <xf numFmtId="0" fontId="0" fillId="10" borderId="21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 wrapText="1"/>
    </xf>
    <xf numFmtId="0" fontId="0" fillId="10" borderId="2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/>
    </xf>
    <xf numFmtId="0" fontId="0" fillId="11" borderId="6" xfId="0" applyFill="1" applyBorder="1"/>
    <xf numFmtId="0" fontId="0" fillId="11" borderId="7" xfId="0" applyFill="1" applyBorder="1"/>
    <xf numFmtId="0" fontId="0" fillId="11" borderId="25" xfId="0" applyFill="1" applyBorder="1"/>
    <xf numFmtId="0" fontId="0" fillId="11" borderId="2" xfId="0" applyFill="1" applyBorder="1" applyAlignment="1">
      <alignment horizontal="left" vertical="center"/>
    </xf>
    <xf numFmtId="0" fontId="0" fillId="11" borderId="2" xfId="0" applyFill="1" applyBorder="1"/>
    <xf numFmtId="0" fontId="0" fillId="11" borderId="9" xfId="0" applyFill="1" applyBorder="1"/>
    <xf numFmtId="0" fontId="0" fillId="11" borderId="27" xfId="0" applyFill="1" applyBorder="1"/>
    <xf numFmtId="0" fontId="0" fillId="11" borderId="11" xfId="0" applyFill="1" applyBorder="1" applyAlignment="1">
      <alignment horizontal="left" vertical="center"/>
    </xf>
    <xf numFmtId="0" fontId="0" fillId="11" borderId="11" xfId="0" applyFill="1" applyBorder="1"/>
    <xf numFmtId="0" fontId="0" fillId="11" borderId="12" xfId="0" applyFill="1" applyBorder="1"/>
    <xf numFmtId="0" fontId="0" fillId="11" borderId="28" xfId="0" applyFill="1" applyBorder="1"/>
    <xf numFmtId="0" fontId="0" fillId="11" borderId="21" xfId="0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 wrapText="1"/>
    </xf>
    <xf numFmtId="0" fontId="0" fillId="11" borderId="2" xfId="0" applyFill="1" applyBorder="1" applyAlignment="1">
      <alignment horizontal="left" vertical="center" wrapText="1"/>
    </xf>
    <xf numFmtId="0" fontId="0" fillId="11" borderId="11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/>
    </xf>
    <xf numFmtId="0" fontId="0" fillId="5" borderId="7" xfId="0" applyFill="1" applyBorder="1"/>
    <xf numFmtId="0" fontId="0" fillId="5" borderId="25" xfId="0" applyFill="1" applyBorder="1"/>
    <xf numFmtId="0" fontId="0" fillId="5" borderId="2" xfId="0" applyFill="1" applyBorder="1" applyAlignment="1">
      <alignment horizontal="left" vertical="center"/>
    </xf>
    <xf numFmtId="0" fontId="0" fillId="5" borderId="9" xfId="0" applyFill="1" applyBorder="1"/>
    <xf numFmtId="0" fontId="0" fillId="5" borderId="27" xfId="0" applyFill="1" applyBorder="1"/>
    <xf numFmtId="0" fontId="0" fillId="5" borderId="11" xfId="0" applyFill="1" applyBorder="1" applyAlignment="1">
      <alignment horizontal="left" vertical="center"/>
    </xf>
    <xf numFmtId="0" fontId="0" fillId="5" borderId="12" xfId="0" applyFill="1" applyBorder="1"/>
    <xf numFmtId="0" fontId="0" fillId="5" borderId="28" xfId="0" applyFill="1" applyBorder="1"/>
    <xf numFmtId="0" fontId="0" fillId="5" borderId="6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25" xfId="0" applyFill="1" applyBorder="1"/>
    <xf numFmtId="0" fontId="0" fillId="12" borderId="2" xfId="0" applyFill="1" applyBorder="1" applyAlignment="1">
      <alignment horizontal="left" vertical="center"/>
    </xf>
    <xf numFmtId="0" fontId="0" fillId="12" borderId="2" xfId="0" applyFill="1" applyBorder="1"/>
    <xf numFmtId="0" fontId="0" fillId="12" borderId="9" xfId="0" applyFill="1" applyBorder="1"/>
    <xf numFmtId="0" fontId="0" fillId="12" borderId="27" xfId="0" applyFill="1" applyBorder="1"/>
    <xf numFmtId="0" fontId="0" fillId="12" borderId="11" xfId="0" applyFill="1" applyBorder="1" applyAlignment="1">
      <alignment horizontal="left" vertical="center"/>
    </xf>
    <xf numFmtId="0" fontId="0" fillId="12" borderId="11" xfId="0" applyFill="1" applyBorder="1"/>
    <xf numFmtId="0" fontId="0" fillId="12" borderId="12" xfId="0" applyFill="1" applyBorder="1"/>
    <xf numFmtId="0" fontId="0" fillId="12" borderId="28" xfId="0" applyFill="1" applyBorder="1"/>
    <xf numFmtId="0" fontId="0" fillId="12" borderId="6" xfId="0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5" xfId="0" applyFill="1" applyBorder="1"/>
    <xf numFmtId="0" fontId="0" fillId="2" borderId="2" xfId="0" applyFill="1" applyBorder="1" applyAlignment="1">
      <alignment horizontal="left" vertical="center"/>
    </xf>
    <xf numFmtId="0" fontId="0" fillId="2" borderId="2" xfId="0" applyFill="1" applyBorder="1"/>
    <xf numFmtId="0" fontId="0" fillId="2" borderId="9" xfId="0" applyFill="1" applyBorder="1"/>
    <xf numFmtId="0" fontId="0" fillId="2" borderId="27" xfId="0" applyFill="1" applyBorder="1"/>
    <xf numFmtId="0" fontId="0" fillId="2" borderId="11" xfId="0" applyFill="1" applyBorder="1" applyAlignment="1">
      <alignment horizontal="left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28" xfId="0" applyFill="1" applyBorder="1"/>
    <xf numFmtId="0" fontId="0" fillId="2" borderId="2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14" borderId="6" xfId="0" applyFill="1" applyBorder="1" applyAlignment="1">
      <alignment horizontal="left" vertical="center"/>
    </xf>
    <xf numFmtId="0" fontId="0" fillId="14" borderId="6" xfId="0" applyFill="1" applyBorder="1"/>
    <xf numFmtId="0" fontId="0" fillId="14" borderId="7" xfId="0" applyFill="1" applyBorder="1"/>
    <xf numFmtId="0" fontId="0" fillId="14" borderId="25" xfId="0" applyFill="1" applyBorder="1"/>
    <xf numFmtId="0" fontId="0" fillId="14" borderId="2" xfId="0" applyFill="1" applyBorder="1" applyAlignment="1">
      <alignment horizontal="left" vertical="center"/>
    </xf>
    <xf numFmtId="0" fontId="0" fillId="14" borderId="2" xfId="0" applyFill="1" applyBorder="1"/>
    <xf numFmtId="0" fontId="0" fillId="14" borderId="9" xfId="0" applyFill="1" applyBorder="1"/>
    <xf numFmtId="0" fontId="0" fillId="14" borderId="27" xfId="0" applyFill="1" applyBorder="1"/>
    <xf numFmtId="0" fontId="0" fillId="14" borderId="11" xfId="0" applyFill="1" applyBorder="1" applyAlignment="1">
      <alignment horizontal="left" vertical="center"/>
    </xf>
    <xf numFmtId="0" fontId="0" fillId="14" borderId="11" xfId="0" applyFill="1" applyBorder="1"/>
    <xf numFmtId="0" fontId="0" fillId="14" borderId="12" xfId="0" applyFill="1" applyBorder="1"/>
    <xf numFmtId="0" fontId="0" fillId="14" borderId="28" xfId="0" applyFill="1" applyBorder="1"/>
    <xf numFmtId="0" fontId="0" fillId="14" borderId="6" xfId="0" applyFill="1" applyBorder="1" applyAlignment="1">
      <alignment horizontal="left" vertical="center" wrapText="1"/>
    </xf>
    <xf numFmtId="0" fontId="0" fillId="14" borderId="2" xfId="0" applyFill="1" applyBorder="1" applyAlignment="1">
      <alignment horizontal="left" vertical="center" wrapText="1"/>
    </xf>
    <xf numFmtId="0" fontId="0" fillId="14" borderId="11" xfId="0" applyFill="1" applyBorder="1" applyAlignment="1">
      <alignment horizontal="left" vertical="center" wrapText="1"/>
    </xf>
    <xf numFmtId="0" fontId="0" fillId="0" borderId="27" xfId="0" applyBorder="1"/>
    <xf numFmtId="0" fontId="0" fillId="3" borderId="2" xfId="0" applyFill="1" applyBorder="1"/>
    <xf numFmtId="0" fontId="0" fillId="3" borderId="9" xfId="0" applyFill="1" applyBorder="1"/>
    <xf numFmtId="0" fontId="0" fillId="3" borderId="27" xfId="0" applyFill="1" applyBorder="1"/>
    <xf numFmtId="0" fontId="0" fillId="3" borderId="3" xfId="0" applyFill="1" applyBorder="1"/>
    <xf numFmtId="0" fontId="0" fillId="3" borderId="23" xfId="0" applyFill="1" applyBorder="1"/>
    <xf numFmtId="0" fontId="0" fillId="3" borderId="18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5" xfId="0" applyFill="1" applyBorder="1"/>
    <xf numFmtId="0" fontId="0" fillId="0" borderId="28" xfId="0" applyBorder="1"/>
    <xf numFmtId="0" fontId="0" fillId="0" borderId="25" xfId="0" applyBorder="1"/>
    <xf numFmtId="0" fontId="0" fillId="3" borderId="11" xfId="0" applyFill="1" applyBorder="1"/>
    <xf numFmtId="0" fontId="0" fillId="3" borderId="12" xfId="0" applyFill="1" applyBorder="1"/>
    <xf numFmtId="0" fontId="0" fillId="3" borderId="28" xfId="0" applyFill="1" applyBorder="1"/>
    <xf numFmtId="0" fontId="0" fillId="0" borderId="41" xfId="0" applyBorder="1"/>
    <xf numFmtId="0" fontId="0" fillId="0" borderId="23" xfId="0" applyBorder="1"/>
    <xf numFmtId="0" fontId="0" fillId="0" borderId="42" xfId="0" applyBorder="1"/>
    <xf numFmtId="0" fontId="0" fillId="0" borderId="39" xfId="0" applyBorder="1"/>
    <xf numFmtId="0" fontId="0" fillId="0" borderId="18" xfId="0" applyBorder="1"/>
    <xf numFmtId="0" fontId="0" fillId="0" borderId="40" xfId="0" applyBorder="1"/>
    <xf numFmtId="0" fontId="0" fillId="0" borderId="45" xfId="0" applyBorder="1"/>
    <xf numFmtId="0" fontId="0" fillId="0" borderId="30" xfId="0" applyBorder="1"/>
    <xf numFmtId="0" fontId="0" fillId="0" borderId="46" xfId="0" applyBorder="1"/>
    <xf numFmtId="0" fontId="0" fillId="0" borderId="19" xfId="0" applyBorder="1"/>
    <xf numFmtId="0" fontId="0" fillId="0" borderId="47" xfId="0" applyBorder="1"/>
    <xf numFmtId="0" fontId="0" fillId="0" borderId="33" xfId="0" applyBorder="1"/>
    <xf numFmtId="0" fontId="0" fillId="0" borderId="21" xfId="0" applyBorder="1"/>
    <xf numFmtId="0" fontId="0" fillId="0" borderId="43" xfId="0" applyBorder="1"/>
    <xf numFmtId="0" fontId="0" fillId="0" borderId="48" xfId="0" applyBorder="1"/>
    <xf numFmtId="0" fontId="0" fillId="0" borderId="37" xfId="0" applyBorder="1"/>
    <xf numFmtId="0" fontId="0" fillId="15" borderId="30" xfId="0" applyFill="1" applyBorder="1"/>
    <xf numFmtId="0" fontId="0" fillId="15" borderId="19" xfId="0" applyFill="1" applyBorder="1"/>
    <xf numFmtId="0" fontId="0" fillId="15" borderId="33" xfId="0" applyFill="1" applyBorder="1"/>
    <xf numFmtId="0" fontId="0" fillId="0" borderId="11" xfId="0" applyBorder="1" applyAlignment="1">
      <alignment wrapText="1"/>
    </xf>
    <xf numFmtId="17" fontId="0" fillId="0" borderId="2" xfId="0" applyNumberFormat="1" applyBorder="1"/>
    <xf numFmtId="0" fontId="0" fillId="0" borderId="2" xfId="0" applyBorder="1" applyAlignment="1">
      <alignment wrapText="1"/>
    </xf>
    <xf numFmtId="0" fontId="0" fillId="16" borderId="19" xfId="0" applyFill="1" applyBorder="1"/>
    <xf numFmtId="0" fontId="0" fillId="16" borderId="33" xfId="0" applyFill="1" applyBorder="1"/>
    <xf numFmtId="0" fontId="0" fillId="16" borderId="30" xfId="0" applyFill="1" applyBorder="1"/>
    <xf numFmtId="0" fontId="0" fillId="16" borderId="46" xfId="0" applyFill="1" applyBorder="1"/>
    <xf numFmtId="0" fontId="0" fillId="16" borderId="9" xfId="0" applyFill="1" applyBorder="1"/>
    <xf numFmtId="0" fontId="5" fillId="0" borderId="33" xfId="0" applyFont="1" applyBorder="1"/>
    <xf numFmtId="0" fontId="0" fillId="13" borderId="7" xfId="0" applyFill="1" applyBorder="1"/>
    <xf numFmtId="0" fontId="0" fillId="13" borderId="9" xfId="0" applyFill="1" applyBorder="1"/>
    <xf numFmtId="0" fontId="0" fillId="13" borderId="12" xfId="0" applyFill="1" applyBorder="1"/>
    <xf numFmtId="0" fontId="0" fillId="13" borderId="6" xfId="0" applyFill="1" applyBorder="1"/>
    <xf numFmtId="0" fontId="0" fillId="13" borderId="2" xfId="0" applyFill="1" applyBorder="1"/>
    <xf numFmtId="0" fontId="0" fillId="16" borderId="27" xfId="0" applyFill="1" applyBorder="1"/>
    <xf numFmtId="0" fontId="0" fillId="16" borderId="12" xfId="0" applyFill="1" applyBorder="1"/>
    <xf numFmtId="0" fontId="0" fillId="16" borderId="6" xfId="0" applyFill="1" applyBorder="1"/>
    <xf numFmtId="0" fontId="0" fillId="16" borderId="2" xfId="0" applyFill="1" applyBorder="1"/>
    <xf numFmtId="0" fontId="0" fillId="16" borderId="11" xfId="0" applyFill="1" applyBorder="1"/>
    <xf numFmtId="0" fontId="0" fillId="13" borderId="11" xfId="0" applyFill="1" applyBorder="1"/>
    <xf numFmtId="0" fontId="0" fillId="0" borderId="35" xfId="0" applyBorder="1" applyAlignment="1">
      <alignment horizontal="center"/>
    </xf>
    <xf numFmtId="0" fontId="0" fillId="16" borderId="47" xfId="0" applyFill="1" applyBorder="1"/>
    <xf numFmtId="0" fontId="0" fillId="16" borderId="45" xfId="0" applyFill="1" applyBorder="1"/>
    <xf numFmtId="0" fontId="6" fillId="16" borderId="33" xfId="0" applyFont="1" applyFill="1" applyBorder="1"/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7" fontId="0" fillId="0" borderId="23" xfId="0" applyNumberFormat="1" applyBorder="1" applyProtection="1">
      <protection locked="0"/>
    </xf>
    <xf numFmtId="17" fontId="0" fillId="0" borderId="44" xfId="0" applyNumberFormat="1" applyBorder="1" applyProtection="1">
      <protection locked="0"/>
    </xf>
    <xf numFmtId="17" fontId="0" fillId="0" borderId="18" xfId="0" applyNumberFormat="1" applyBorder="1" applyProtection="1">
      <protection locked="0"/>
    </xf>
    <xf numFmtId="0" fontId="0" fillId="17" borderId="25" xfId="0" applyFill="1" applyBorder="1"/>
    <xf numFmtId="0" fontId="0" fillId="17" borderId="7" xfId="0" applyFill="1" applyBorder="1"/>
    <xf numFmtId="0" fontId="0" fillId="17" borderId="27" xfId="0" applyFill="1" applyBorder="1"/>
    <xf numFmtId="0" fontId="0" fillId="17" borderId="9" xfId="0" applyFill="1" applyBorder="1"/>
    <xf numFmtId="0" fontId="0" fillId="17" borderId="28" xfId="0" applyFill="1" applyBorder="1"/>
    <xf numFmtId="0" fontId="0" fillId="17" borderId="12" xfId="0" applyFill="1" applyBorder="1"/>
    <xf numFmtId="0" fontId="0" fillId="18" borderId="25" xfId="0" applyFill="1" applyBorder="1"/>
    <xf numFmtId="0" fontId="0" fillId="18" borderId="7" xfId="0" applyFill="1" applyBorder="1"/>
    <xf numFmtId="0" fontId="0" fillId="18" borderId="27" xfId="0" applyFill="1" applyBorder="1"/>
    <xf numFmtId="0" fontId="0" fillId="18" borderId="9" xfId="0" applyFill="1" applyBorder="1"/>
    <xf numFmtId="0" fontId="0" fillId="18" borderId="28" xfId="0" applyFill="1" applyBorder="1"/>
    <xf numFmtId="0" fontId="0" fillId="18" borderId="12" xfId="0" applyFill="1" applyBorder="1"/>
    <xf numFmtId="0" fontId="0" fillId="6" borderId="0" xfId="0" applyFill="1"/>
    <xf numFmtId="0" fontId="0" fillId="20" borderId="2" xfId="0" applyFill="1" applyBorder="1"/>
    <xf numFmtId="0" fontId="0" fillId="20" borderId="9" xfId="0" applyFill="1" applyBorder="1"/>
    <xf numFmtId="1" fontId="0" fillId="9" borderId="9" xfId="0" applyNumberFormat="1" applyFill="1" applyBorder="1"/>
    <xf numFmtId="1" fontId="0" fillId="10" borderId="9" xfId="0" applyNumberFormat="1" applyFill="1" applyBorder="1"/>
    <xf numFmtId="0" fontId="0" fillId="18" borderId="0" xfId="0" applyFill="1"/>
    <xf numFmtId="0" fontId="0" fillId="21" borderId="7" xfId="0" applyFill="1" applyBorder="1"/>
    <xf numFmtId="0" fontId="0" fillId="21" borderId="27" xfId="0" applyFill="1" applyBorder="1"/>
    <xf numFmtId="0" fontId="0" fillId="21" borderId="9" xfId="0" applyFill="1" applyBorder="1"/>
    <xf numFmtId="0" fontId="0" fillId="21" borderId="28" xfId="0" applyFill="1" applyBorder="1"/>
    <xf numFmtId="0" fontId="0" fillId="21" borderId="12" xfId="0" applyFill="1" applyBorder="1"/>
    <xf numFmtId="0" fontId="0" fillId="22" borderId="25" xfId="0" applyFill="1" applyBorder="1"/>
    <xf numFmtId="0" fontId="0" fillId="22" borderId="7" xfId="0" applyFill="1" applyBorder="1"/>
    <xf numFmtId="0" fontId="0" fillId="22" borderId="27" xfId="0" applyFill="1" applyBorder="1"/>
    <xf numFmtId="0" fontId="0" fillId="22" borderId="9" xfId="0" applyFill="1" applyBorder="1"/>
    <xf numFmtId="0" fontId="0" fillId="22" borderId="28" xfId="0" applyFill="1" applyBorder="1"/>
    <xf numFmtId="0" fontId="0" fillId="22" borderId="12" xfId="0" applyFill="1" applyBorder="1"/>
    <xf numFmtId="0" fontId="0" fillId="23" borderId="25" xfId="0" applyFill="1" applyBorder="1"/>
    <xf numFmtId="0" fontId="0" fillId="23" borderId="7" xfId="0" applyFill="1" applyBorder="1"/>
    <xf numFmtId="0" fontId="0" fillId="23" borderId="27" xfId="0" applyFill="1" applyBorder="1"/>
    <xf numFmtId="0" fontId="0" fillId="23" borderId="9" xfId="0" applyFill="1" applyBorder="1"/>
    <xf numFmtId="0" fontId="0" fillId="23" borderId="28" xfId="0" applyFill="1" applyBorder="1"/>
    <xf numFmtId="0" fontId="0" fillId="23" borderId="12" xfId="0" applyFill="1" applyBorder="1"/>
    <xf numFmtId="0" fontId="0" fillId="24" borderId="25" xfId="0" applyFill="1" applyBorder="1"/>
    <xf numFmtId="0" fontId="0" fillId="24" borderId="7" xfId="0" applyFill="1" applyBorder="1"/>
    <xf numFmtId="0" fontId="0" fillId="24" borderId="27" xfId="0" applyFill="1" applyBorder="1"/>
    <xf numFmtId="0" fontId="0" fillId="24" borderId="9" xfId="0" applyFill="1" applyBorder="1"/>
    <xf numFmtId="0" fontId="0" fillId="24" borderId="28" xfId="0" applyFill="1" applyBorder="1"/>
    <xf numFmtId="0" fontId="0" fillId="24" borderId="12" xfId="0" applyFill="1" applyBorder="1"/>
    <xf numFmtId="0" fontId="0" fillId="0" borderId="2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right"/>
    </xf>
    <xf numFmtId="0" fontId="2" fillId="0" borderId="30" xfId="0" applyFont="1" applyBorder="1"/>
    <xf numFmtId="0" fontId="0" fillId="0" borderId="30" xfId="0" applyBorder="1" applyAlignment="1">
      <alignment horizontal="right"/>
    </xf>
    <xf numFmtId="0" fontId="2" fillId="16" borderId="19" xfId="0" applyFont="1" applyFill="1" applyBorder="1" applyAlignment="1">
      <alignment horizontal="center"/>
    </xf>
    <xf numFmtId="0" fontId="9" fillId="3" borderId="6" xfId="0" applyFont="1" applyFill="1" applyBorder="1"/>
    <xf numFmtId="1" fontId="0" fillId="10" borderId="27" xfId="0" applyNumberFormat="1" applyFill="1" applyBorder="1"/>
    <xf numFmtId="0" fontId="2" fillId="21" borderId="25" xfId="0" applyFont="1" applyFill="1" applyBorder="1"/>
    <xf numFmtId="0" fontId="2" fillId="23" borderId="9" xfId="0" applyFont="1" applyFill="1" applyBorder="1"/>
    <xf numFmtId="0" fontId="2" fillId="13" borderId="9" xfId="0" applyFont="1" applyFill="1" applyBorder="1"/>
    <xf numFmtId="0" fontId="0" fillId="4" borderId="28" xfId="0" applyFill="1" applyBorder="1"/>
    <xf numFmtId="0" fontId="0" fillId="4" borderId="25" xfId="0" applyFill="1" applyBorder="1"/>
    <xf numFmtId="0" fontId="0" fillId="4" borderId="7" xfId="0" applyFill="1" applyBorder="1"/>
    <xf numFmtId="0" fontId="0" fillId="4" borderId="27" xfId="0" applyFill="1" applyBorder="1"/>
    <xf numFmtId="0" fontId="0" fillId="4" borderId="9" xfId="0" applyFill="1" applyBorder="1"/>
    <xf numFmtId="0" fontId="0" fillId="4" borderId="12" xfId="0" applyFill="1" applyBorder="1"/>
    <xf numFmtId="0" fontId="11" fillId="0" borderId="17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14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36" xfId="0" applyBorder="1" applyAlignment="1">
      <alignment vertical="center"/>
    </xf>
    <xf numFmtId="14" fontId="0" fillId="0" borderId="23" xfId="0" applyNumberFormat="1" applyBorder="1" applyProtection="1">
      <protection locked="0"/>
    </xf>
    <xf numFmtId="14" fontId="0" fillId="0" borderId="44" xfId="0" applyNumberFormat="1" applyBorder="1" applyProtection="1">
      <protection locked="0"/>
    </xf>
    <xf numFmtId="14" fontId="0" fillId="0" borderId="18" xfId="0" applyNumberFormat="1" applyBorder="1" applyProtection="1">
      <protection locked="0"/>
    </xf>
    <xf numFmtId="0" fontId="0" fillId="0" borderId="2" xfId="0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7" borderId="35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14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/>
    </xf>
    <xf numFmtId="0" fontId="0" fillId="8" borderId="5" xfId="0" applyFill="1" applyBorder="1" applyAlignment="1">
      <alignment vertical="center" wrapText="1"/>
    </xf>
    <xf numFmtId="0" fontId="0" fillId="8" borderId="5" xfId="0" applyFill="1" applyBorder="1" applyAlignment="1">
      <alignment vertical="center"/>
    </xf>
    <xf numFmtId="0" fontId="0" fillId="9" borderId="5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10" borderId="5" xfId="0" applyFill="1" applyBorder="1" applyAlignment="1">
      <alignment vertical="center" wrapText="1"/>
    </xf>
    <xf numFmtId="0" fontId="0" fillId="10" borderId="36" xfId="0" applyFill="1" applyBorder="1" applyAlignment="1">
      <alignment vertical="center" wrapText="1"/>
    </xf>
    <xf numFmtId="0" fontId="0" fillId="10" borderId="5" xfId="0" applyFill="1" applyBorder="1" applyAlignment="1">
      <alignment vertical="center"/>
    </xf>
    <xf numFmtId="0" fontId="0" fillId="11" borderId="5" xfId="0" applyFill="1" applyBorder="1" applyAlignment="1">
      <alignment vertical="center" wrapText="1"/>
    </xf>
    <xf numFmtId="0" fontId="0" fillId="11" borderId="36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0" fontId="0" fillId="12" borderId="5" xfId="0" applyFill="1" applyBorder="1" applyAlignment="1">
      <alignment vertical="center" wrapText="1"/>
    </xf>
    <xf numFmtId="0" fontId="0" fillId="12" borderId="5" xfId="0" applyFill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14" borderId="5" xfId="0" applyFill="1" applyBorder="1" applyAlignment="1">
      <alignment vertical="center" wrapText="1"/>
    </xf>
    <xf numFmtId="0" fontId="0" fillId="14" borderId="5" xfId="0" applyFill="1" applyBorder="1" applyAlignment="1">
      <alignment vertical="center"/>
    </xf>
    <xf numFmtId="17" fontId="0" fillId="0" borderId="4" xfId="0" applyNumberFormat="1" applyBorder="1"/>
    <xf numFmtId="17" fontId="0" fillId="0" borderId="19" xfId="0" applyNumberFormat="1" applyBorder="1"/>
    <xf numFmtId="17" fontId="0" fillId="0" borderId="20" xfId="0" applyNumberFormat="1" applyBorder="1"/>
    <xf numFmtId="17" fontId="0" fillId="0" borderId="27" xfId="0" applyNumberFormat="1" applyBorder="1"/>
    <xf numFmtId="0" fontId="0" fillId="0" borderId="35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" fontId="0" fillId="0" borderId="27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2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1" borderId="38" xfId="0" applyFill="1" applyBorder="1" applyAlignment="1">
      <alignment horizontal="center"/>
    </xf>
    <xf numFmtId="0" fontId="0" fillId="11" borderId="37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0" fillId="24" borderId="19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24" borderId="34" xfId="0" applyFill="1" applyBorder="1" applyAlignment="1">
      <alignment horizontal="center"/>
    </xf>
    <xf numFmtId="0" fontId="0" fillId="24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3" borderId="34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0" fillId="17" borderId="34" xfId="0" applyFill="1" applyBorder="1" applyAlignment="1">
      <alignment horizontal="center"/>
    </xf>
    <xf numFmtId="0" fontId="0" fillId="17" borderId="33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0" fillId="23" borderId="19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0" fillId="18" borderId="33" xfId="0" applyFill="1" applyBorder="1" applyAlignment="1">
      <alignment horizontal="center"/>
    </xf>
    <xf numFmtId="0" fontId="0" fillId="11" borderId="32" xfId="0" applyFill="1" applyBorder="1" applyAlignment="1">
      <alignment horizontal="center"/>
    </xf>
    <xf numFmtId="0" fontId="0" fillId="21" borderId="34" xfId="0" applyFill="1" applyBorder="1" applyAlignment="1">
      <alignment horizontal="center"/>
    </xf>
    <xf numFmtId="0" fontId="0" fillId="21" borderId="33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21" borderId="38" xfId="0" applyFill="1" applyBorder="1" applyAlignment="1">
      <alignment horizontal="center"/>
    </xf>
    <xf numFmtId="0" fontId="0" fillId="21" borderId="37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20" borderId="34" xfId="0" applyFill="1" applyBorder="1" applyAlignment="1">
      <alignment horizontal="center"/>
    </xf>
    <xf numFmtId="0" fontId="0" fillId="20" borderId="3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0" fontId="0" fillId="20" borderId="30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8" borderId="38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31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21" borderId="19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21" borderId="31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0" xfId="0" applyFill="1" applyBorder="1" applyAlignment="1">
      <alignment horizontal="center"/>
    </xf>
    <xf numFmtId="0" fontId="2" fillId="23" borderId="31" xfId="0" applyFont="1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20" xfId="0" applyFill="1" applyBorder="1" applyAlignment="1">
      <alignment horizontal="center"/>
    </xf>
    <xf numFmtId="0" fontId="0" fillId="22" borderId="19" xfId="0" applyFill="1" applyBorder="1" applyAlignment="1">
      <alignment horizontal="center"/>
    </xf>
    <xf numFmtId="0" fontId="0" fillId="22" borderId="34" xfId="0" applyFill="1" applyBorder="1" applyAlignment="1">
      <alignment horizontal="center"/>
    </xf>
    <xf numFmtId="0" fontId="0" fillId="22" borderId="33" xfId="0" applyFill="1" applyBorder="1" applyAlignment="1">
      <alignment horizontal="center"/>
    </xf>
    <xf numFmtId="0" fontId="0" fillId="22" borderId="31" xfId="0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17" fontId="10" fillId="0" borderId="4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textRotation="90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3"/>
  <sheetViews>
    <sheetView topLeftCell="B2" zoomScale="70" zoomScaleNormal="70" workbookViewId="0">
      <pane xSplit="2" ySplit="1" topLeftCell="D53" activePane="bottomRight" state="frozen"/>
      <selection activeCell="B2" sqref="B2"/>
      <selection pane="topRight" activeCell="D2" sqref="D2"/>
      <selection pane="bottomLeft" activeCell="B3" sqref="B3"/>
      <selection pane="bottomRight" activeCell="D87" sqref="D87"/>
    </sheetView>
  </sheetViews>
  <sheetFormatPr baseColWidth="10" defaultColWidth="9" defaultRowHeight="15" x14ac:dyDescent="0.2"/>
  <cols>
    <col min="1" max="1" width="10.33203125" customWidth="1"/>
    <col min="2" max="2" width="10.5" customWidth="1"/>
    <col min="3" max="3" width="22.83203125" customWidth="1"/>
    <col min="4" max="4" width="10.33203125" customWidth="1"/>
    <col min="5" max="6" width="8.83203125" customWidth="1"/>
    <col min="7" max="7" width="10.33203125" customWidth="1"/>
  </cols>
  <sheetData>
    <row r="1" spans="1:24" hidden="1" x14ac:dyDescent="0.2">
      <c r="A1" s="344" t="s">
        <v>0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24" x14ac:dyDescent="0.2">
      <c r="A2" s="216"/>
      <c r="B2" s="353" t="s">
        <v>80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  <c r="Q2" s="353"/>
    </row>
    <row r="3" spans="1:24" ht="16" thickBot="1" x14ac:dyDescent="0.25">
      <c r="A3" s="220" t="s">
        <v>1</v>
      </c>
      <c r="B3" s="221" t="s">
        <v>2</v>
      </c>
      <c r="C3" s="221" t="s">
        <v>3</v>
      </c>
      <c r="D3" s="222">
        <v>45170</v>
      </c>
      <c r="E3" s="223">
        <v>45200</v>
      </c>
      <c r="F3" s="223">
        <v>45231</v>
      </c>
      <c r="G3" s="224">
        <v>45261</v>
      </c>
      <c r="H3" s="223">
        <v>45292</v>
      </c>
      <c r="I3" s="224">
        <v>45323</v>
      </c>
      <c r="J3" s="223">
        <v>45352</v>
      </c>
      <c r="K3" s="224">
        <v>45383</v>
      </c>
      <c r="L3" s="223">
        <v>45413</v>
      </c>
      <c r="M3" s="224">
        <v>45444</v>
      </c>
      <c r="N3" s="223">
        <v>45474</v>
      </c>
      <c r="O3" s="224">
        <v>45505</v>
      </c>
      <c r="P3" s="223">
        <v>45536</v>
      </c>
      <c r="Q3" s="224">
        <v>45566</v>
      </c>
      <c r="R3" s="222">
        <v>45597</v>
      </c>
      <c r="S3" s="223">
        <v>45627</v>
      </c>
      <c r="T3" s="223">
        <v>45658</v>
      </c>
      <c r="U3" s="224">
        <v>45689</v>
      </c>
      <c r="V3" s="223">
        <v>45717</v>
      </c>
      <c r="W3" s="224">
        <v>45748</v>
      </c>
      <c r="X3" s="223">
        <v>45778</v>
      </c>
    </row>
    <row r="4" spans="1:24" ht="16" thickTop="1" x14ac:dyDescent="0.2">
      <c r="A4" s="348" t="s">
        <v>4</v>
      </c>
      <c r="B4" s="349" t="s">
        <v>5</v>
      </c>
      <c r="C4" s="4" t="s">
        <v>6</v>
      </c>
      <c r="D4" s="5">
        <v>23</v>
      </c>
      <c r="E4" s="183">
        <v>9</v>
      </c>
      <c r="F4" s="183">
        <v>0</v>
      </c>
      <c r="G4" s="184">
        <v>45</v>
      </c>
      <c r="H4" s="184">
        <v>26</v>
      </c>
      <c r="I4" s="184">
        <v>26</v>
      </c>
      <c r="J4" s="184">
        <v>26</v>
      </c>
      <c r="K4" s="184">
        <v>3</v>
      </c>
      <c r="L4" s="184">
        <v>3</v>
      </c>
      <c r="M4" s="184">
        <v>18</v>
      </c>
      <c r="N4" s="184">
        <v>42</v>
      </c>
      <c r="O4" s="184">
        <v>69</v>
      </c>
      <c r="P4" s="184">
        <v>65</v>
      </c>
      <c r="Q4" s="184">
        <v>53</v>
      </c>
      <c r="R4" s="5">
        <v>62</v>
      </c>
      <c r="S4" s="183"/>
      <c r="T4" s="183"/>
      <c r="U4" s="184"/>
      <c r="V4" s="184"/>
      <c r="W4" s="184"/>
      <c r="X4" s="193"/>
    </row>
    <row r="5" spans="1:24" x14ac:dyDescent="0.2">
      <c r="A5" s="348"/>
      <c r="B5" s="350"/>
      <c r="C5" s="1" t="s">
        <v>7</v>
      </c>
      <c r="D5" s="6">
        <v>0</v>
      </c>
      <c r="E5" s="185">
        <v>0</v>
      </c>
      <c r="F5" s="185">
        <v>0</v>
      </c>
      <c r="G5" s="186">
        <v>0</v>
      </c>
      <c r="H5" s="186">
        <v>0</v>
      </c>
      <c r="I5" s="186">
        <v>0</v>
      </c>
      <c r="J5" s="186">
        <v>0</v>
      </c>
      <c r="K5" s="186">
        <v>0</v>
      </c>
      <c r="L5" s="199"/>
      <c r="M5" s="186">
        <v>0</v>
      </c>
      <c r="N5" s="186">
        <v>2</v>
      </c>
      <c r="O5" s="186">
        <v>1</v>
      </c>
      <c r="P5" s="186">
        <v>2</v>
      </c>
      <c r="Q5" s="199"/>
      <c r="R5" s="6">
        <v>2</v>
      </c>
      <c r="S5" s="185"/>
      <c r="T5" s="185"/>
      <c r="U5" s="186"/>
      <c r="V5" s="186"/>
      <c r="W5" s="186"/>
      <c r="X5" s="194"/>
    </row>
    <row r="6" spans="1:24" ht="16" thickBot="1" x14ac:dyDescent="0.25">
      <c r="A6" s="348"/>
      <c r="B6" s="351"/>
      <c r="C6" s="7" t="s">
        <v>8</v>
      </c>
      <c r="D6" s="8">
        <v>23</v>
      </c>
      <c r="E6" s="187">
        <v>0</v>
      </c>
      <c r="F6" s="187">
        <v>0</v>
      </c>
      <c r="G6" s="188">
        <v>4</v>
      </c>
      <c r="H6" s="188">
        <v>0</v>
      </c>
      <c r="I6" s="188">
        <v>26</v>
      </c>
      <c r="J6" s="188">
        <v>26</v>
      </c>
      <c r="K6" s="188">
        <v>3</v>
      </c>
      <c r="L6" s="188">
        <v>3</v>
      </c>
      <c r="M6" s="188">
        <v>18</v>
      </c>
      <c r="N6" s="188">
        <v>42</v>
      </c>
      <c r="O6" s="188">
        <v>69</v>
      </c>
      <c r="P6" s="188">
        <v>65</v>
      </c>
      <c r="Q6" s="188">
        <v>53</v>
      </c>
      <c r="R6" s="8">
        <v>62</v>
      </c>
      <c r="S6" s="187"/>
      <c r="T6" s="187"/>
      <c r="U6" s="188"/>
      <c r="V6" s="188"/>
      <c r="W6" s="188"/>
      <c r="X6" s="195"/>
    </row>
    <row r="7" spans="1:24" ht="16" thickTop="1" x14ac:dyDescent="0.2">
      <c r="A7" s="348"/>
      <c r="B7" s="349" t="s">
        <v>9</v>
      </c>
      <c r="C7" s="4" t="s">
        <v>6</v>
      </c>
      <c r="D7" s="5">
        <v>164</v>
      </c>
      <c r="E7" s="183">
        <v>60</v>
      </c>
      <c r="F7" s="183">
        <v>48</v>
      </c>
      <c r="G7" s="184">
        <v>74</v>
      </c>
      <c r="H7" s="184">
        <v>105</v>
      </c>
      <c r="I7" s="184">
        <v>50</v>
      </c>
      <c r="J7" s="184">
        <v>41</v>
      </c>
      <c r="K7" s="184">
        <v>73</v>
      </c>
      <c r="L7" s="184">
        <v>104</v>
      </c>
      <c r="M7" s="184">
        <v>208</v>
      </c>
      <c r="N7" s="184">
        <v>185</v>
      </c>
      <c r="O7" s="184">
        <v>217</v>
      </c>
      <c r="P7" s="184">
        <v>317</v>
      </c>
      <c r="Q7" s="184">
        <v>347</v>
      </c>
      <c r="R7" s="5">
        <v>167</v>
      </c>
      <c r="S7" s="183"/>
      <c r="T7" s="183"/>
      <c r="U7" s="193"/>
      <c r="V7" s="193"/>
      <c r="W7" s="193"/>
      <c r="X7" s="193"/>
    </row>
    <row r="8" spans="1:24" x14ac:dyDescent="0.2">
      <c r="A8" s="348"/>
      <c r="B8" s="350"/>
      <c r="C8" s="1" t="s">
        <v>7</v>
      </c>
      <c r="D8" s="6">
        <v>40</v>
      </c>
      <c r="E8" s="185">
        <v>0</v>
      </c>
      <c r="F8" s="185">
        <v>0</v>
      </c>
      <c r="G8" s="186">
        <v>4</v>
      </c>
      <c r="H8" s="186">
        <v>45</v>
      </c>
      <c r="I8" s="186">
        <v>1</v>
      </c>
      <c r="J8" s="186">
        <v>11</v>
      </c>
      <c r="K8" s="186">
        <v>23</v>
      </c>
      <c r="L8" s="186">
        <v>37</v>
      </c>
      <c r="M8" s="186">
        <v>88</v>
      </c>
      <c r="N8" s="186">
        <v>93</v>
      </c>
      <c r="O8" s="186">
        <v>14</v>
      </c>
      <c r="P8" s="186">
        <v>147</v>
      </c>
      <c r="Q8" s="186">
        <v>184</v>
      </c>
      <c r="R8" s="203"/>
      <c r="S8" s="185"/>
      <c r="T8" s="185"/>
      <c r="U8" s="194"/>
      <c r="V8" s="194"/>
      <c r="W8" s="194"/>
      <c r="X8" s="194"/>
    </row>
    <row r="9" spans="1:24" ht="16" thickBot="1" x14ac:dyDescent="0.25">
      <c r="A9" s="348"/>
      <c r="B9" s="351"/>
      <c r="C9" s="7" t="s">
        <v>8</v>
      </c>
      <c r="D9" s="8">
        <v>110</v>
      </c>
      <c r="E9" s="187">
        <v>0</v>
      </c>
      <c r="F9" s="187">
        <v>0</v>
      </c>
      <c r="G9" s="188">
        <v>6</v>
      </c>
      <c r="H9" s="188">
        <v>105</v>
      </c>
      <c r="I9" s="188">
        <v>10</v>
      </c>
      <c r="J9" s="188">
        <v>41</v>
      </c>
      <c r="K9" s="188">
        <v>73</v>
      </c>
      <c r="L9" s="188">
        <v>104</v>
      </c>
      <c r="M9" s="188">
        <v>208</v>
      </c>
      <c r="N9" s="188">
        <v>185</v>
      </c>
      <c r="O9" s="188">
        <v>217</v>
      </c>
      <c r="P9" s="188">
        <v>317</v>
      </c>
      <c r="Q9" s="188">
        <v>347</v>
      </c>
      <c r="R9" s="8">
        <v>167</v>
      </c>
      <c r="S9" s="187"/>
      <c r="T9" s="187"/>
      <c r="U9" s="195"/>
      <c r="V9" s="195"/>
      <c r="W9" s="195"/>
      <c r="X9" s="195"/>
    </row>
    <row r="10" spans="1:24" ht="16" thickTop="1" x14ac:dyDescent="0.2">
      <c r="A10" s="348" t="s">
        <v>10</v>
      </c>
      <c r="B10" s="349" t="s">
        <v>11</v>
      </c>
      <c r="C10" s="4" t="s">
        <v>6</v>
      </c>
      <c r="D10" s="5">
        <v>87</v>
      </c>
      <c r="E10" s="183">
        <v>167</v>
      </c>
      <c r="F10" s="183">
        <v>123</v>
      </c>
      <c r="G10" s="184">
        <v>166</v>
      </c>
      <c r="H10" s="184">
        <v>189</v>
      </c>
      <c r="I10" s="184">
        <v>133</v>
      </c>
      <c r="J10" s="184">
        <v>145</v>
      </c>
      <c r="K10" s="184">
        <v>73</v>
      </c>
      <c r="L10" s="184">
        <v>96</v>
      </c>
      <c r="M10" s="184">
        <v>179</v>
      </c>
      <c r="N10" s="184">
        <v>347</v>
      </c>
      <c r="O10" s="184">
        <v>216</v>
      </c>
      <c r="P10" s="184">
        <v>270</v>
      </c>
      <c r="Q10" s="184">
        <v>333</v>
      </c>
      <c r="R10" s="5">
        <v>253</v>
      </c>
      <c r="S10" s="183"/>
      <c r="T10" s="183"/>
      <c r="U10" s="184"/>
      <c r="V10" s="184"/>
      <c r="W10" s="184"/>
      <c r="X10" s="193"/>
    </row>
    <row r="11" spans="1:24" x14ac:dyDescent="0.2">
      <c r="A11" s="348"/>
      <c r="B11" s="350"/>
      <c r="C11" s="1" t="s">
        <v>7</v>
      </c>
      <c r="D11" s="6">
        <v>40</v>
      </c>
      <c r="E11" s="185">
        <v>38</v>
      </c>
      <c r="F11" s="185">
        <v>123</v>
      </c>
      <c r="G11" s="186">
        <v>42</v>
      </c>
      <c r="H11" s="186">
        <v>83</v>
      </c>
      <c r="I11" s="186">
        <v>68</v>
      </c>
      <c r="J11" s="186">
        <v>35</v>
      </c>
      <c r="K11" s="186">
        <v>23</v>
      </c>
      <c r="L11" s="186">
        <v>43</v>
      </c>
      <c r="M11" s="186">
        <v>31</v>
      </c>
      <c r="N11" s="186">
        <v>130</v>
      </c>
      <c r="O11" s="186">
        <v>114</v>
      </c>
      <c r="P11" s="186">
        <v>154</v>
      </c>
      <c r="Q11" s="186">
        <v>180</v>
      </c>
      <c r="R11" s="6">
        <v>81</v>
      </c>
      <c r="S11" s="185"/>
      <c r="T11" s="185"/>
      <c r="U11" s="186"/>
      <c r="V11" s="186"/>
      <c r="W11" s="186"/>
      <c r="X11" s="194"/>
    </row>
    <row r="12" spans="1:24" ht="16" thickBot="1" x14ac:dyDescent="0.25">
      <c r="A12" s="348"/>
      <c r="B12" s="351"/>
      <c r="C12" s="7" t="s">
        <v>8</v>
      </c>
      <c r="D12" s="8">
        <v>37</v>
      </c>
      <c r="E12" s="187">
        <v>167</v>
      </c>
      <c r="F12" s="187">
        <v>25</v>
      </c>
      <c r="G12" s="188">
        <v>166</v>
      </c>
      <c r="H12" s="188">
        <v>189</v>
      </c>
      <c r="I12" s="188">
        <v>133</v>
      </c>
      <c r="J12" s="188">
        <v>145</v>
      </c>
      <c r="K12" s="188">
        <v>73</v>
      </c>
      <c r="L12" s="188">
        <v>96</v>
      </c>
      <c r="M12" s="188">
        <v>179</v>
      </c>
      <c r="N12" s="188">
        <v>347</v>
      </c>
      <c r="O12" s="188">
        <v>216</v>
      </c>
      <c r="P12" s="188">
        <v>270</v>
      </c>
      <c r="Q12" s="188">
        <v>333</v>
      </c>
      <c r="R12" s="8">
        <v>253</v>
      </c>
      <c r="S12" s="187"/>
      <c r="T12" s="187"/>
      <c r="U12" s="188"/>
      <c r="V12" s="188"/>
      <c r="W12" s="188"/>
      <c r="X12" s="195"/>
    </row>
    <row r="13" spans="1:24" ht="16" thickTop="1" x14ac:dyDescent="0.2">
      <c r="A13" s="348"/>
      <c r="B13" s="352" t="s">
        <v>12</v>
      </c>
      <c r="C13" s="189" t="s">
        <v>6</v>
      </c>
      <c r="D13" s="190">
        <v>67</v>
      </c>
      <c r="E13" s="191">
        <v>29</v>
      </c>
      <c r="F13" s="191">
        <v>16</v>
      </c>
      <c r="G13" s="192">
        <v>13</v>
      </c>
      <c r="H13" s="192">
        <v>31</v>
      </c>
      <c r="I13" s="192">
        <v>20</v>
      </c>
      <c r="J13" s="192">
        <v>21</v>
      </c>
      <c r="K13" s="192">
        <v>24</v>
      </c>
      <c r="L13" s="192">
        <v>37</v>
      </c>
      <c r="M13" s="192">
        <v>56</v>
      </c>
      <c r="N13" s="192">
        <v>84</v>
      </c>
      <c r="O13" s="192">
        <v>79</v>
      </c>
      <c r="P13" s="192">
        <v>91</v>
      </c>
      <c r="Q13" s="192">
        <v>111</v>
      </c>
      <c r="R13" s="5">
        <v>93</v>
      </c>
      <c r="S13" s="183"/>
      <c r="T13" s="183"/>
      <c r="U13" s="193"/>
      <c r="V13" s="193"/>
      <c r="W13" s="193"/>
      <c r="X13" s="193"/>
    </row>
    <row r="14" spans="1:24" x14ac:dyDescent="0.2">
      <c r="A14" s="348"/>
      <c r="B14" s="350"/>
      <c r="C14" s="1" t="s">
        <v>7</v>
      </c>
      <c r="D14" s="6">
        <v>16</v>
      </c>
      <c r="E14" s="185">
        <v>7</v>
      </c>
      <c r="F14" s="185">
        <v>8</v>
      </c>
      <c r="G14" s="186">
        <v>9</v>
      </c>
      <c r="H14" s="186">
        <v>0</v>
      </c>
      <c r="I14" s="186">
        <v>0</v>
      </c>
      <c r="J14" s="186">
        <v>3</v>
      </c>
      <c r="K14" s="186">
        <v>6</v>
      </c>
      <c r="L14" s="186">
        <v>6</v>
      </c>
      <c r="M14" s="186">
        <v>24</v>
      </c>
      <c r="N14" s="186">
        <v>32</v>
      </c>
      <c r="O14" s="186">
        <v>32</v>
      </c>
      <c r="P14" s="186">
        <v>28</v>
      </c>
      <c r="Q14" s="186">
        <v>42</v>
      </c>
      <c r="R14" s="6">
        <v>19</v>
      </c>
      <c r="S14" s="185"/>
      <c r="T14" s="185"/>
      <c r="U14" s="194"/>
      <c r="V14" s="194"/>
      <c r="W14" s="194"/>
      <c r="X14" s="194"/>
    </row>
    <row r="15" spans="1:24" ht="16" thickBot="1" x14ac:dyDescent="0.25">
      <c r="A15" s="348"/>
      <c r="B15" s="351"/>
      <c r="C15" s="7" t="s">
        <v>8</v>
      </c>
      <c r="D15" s="8">
        <v>67</v>
      </c>
      <c r="E15" s="187">
        <v>29</v>
      </c>
      <c r="F15" s="187">
        <v>16</v>
      </c>
      <c r="G15" s="188">
        <v>11</v>
      </c>
      <c r="H15" s="188">
        <v>0</v>
      </c>
      <c r="I15" s="188">
        <v>0</v>
      </c>
      <c r="J15" s="188">
        <v>21</v>
      </c>
      <c r="K15" s="188">
        <v>24</v>
      </c>
      <c r="L15" s="188">
        <v>37</v>
      </c>
      <c r="M15" s="188">
        <v>56</v>
      </c>
      <c r="N15" s="188">
        <v>84</v>
      </c>
      <c r="O15" s="188">
        <v>79</v>
      </c>
      <c r="P15" s="188">
        <v>91</v>
      </c>
      <c r="Q15" s="188">
        <v>111</v>
      </c>
      <c r="R15" s="8">
        <v>93</v>
      </c>
      <c r="S15" s="187"/>
      <c r="T15" s="187"/>
      <c r="U15" s="195"/>
      <c r="V15" s="195"/>
      <c r="W15" s="195"/>
      <c r="X15" s="195"/>
    </row>
    <row r="16" spans="1:24" ht="16" thickTop="1" x14ac:dyDescent="0.2">
      <c r="A16" s="348" t="s">
        <v>13</v>
      </c>
      <c r="B16" s="349" t="s">
        <v>14</v>
      </c>
      <c r="C16" s="4" t="s">
        <v>6</v>
      </c>
      <c r="D16" s="5">
        <v>9</v>
      </c>
      <c r="E16" s="183">
        <v>7</v>
      </c>
      <c r="F16" s="183">
        <v>13</v>
      </c>
      <c r="G16" s="184">
        <v>8</v>
      </c>
      <c r="H16" s="184">
        <v>25</v>
      </c>
      <c r="I16" s="184">
        <v>10</v>
      </c>
      <c r="J16" s="184">
        <v>17</v>
      </c>
      <c r="K16" s="184">
        <v>10</v>
      </c>
      <c r="L16" s="201"/>
      <c r="M16" s="184">
        <v>0</v>
      </c>
      <c r="N16" s="184">
        <v>33</v>
      </c>
      <c r="O16" s="184">
        <v>42</v>
      </c>
      <c r="P16" s="184">
        <v>33</v>
      </c>
      <c r="Q16" s="184">
        <v>47</v>
      </c>
      <c r="R16" s="5">
        <v>18</v>
      </c>
      <c r="S16" s="183"/>
      <c r="T16" s="183"/>
      <c r="U16" s="184"/>
      <c r="V16" s="184"/>
      <c r="W16" s="184"/>
      <c r="X16" s="193"/>
    </row>
    <row r="17" spans="1:24" x14ac:dyDescent="0.2">
      <c r="A17" s="348"/>
      <c r="B17" s="350"/>
      <c r="C17" s="1" t="s">
        <v>7</v>
      </c>
      <c r="D17" s="6">
        <v>0</v>
      </c>
      <c r="E17" s="185">
        <v>0</v>
      </c>
      <c r="F17" s="185">
        <v>2</v>
      </c>
      <c r="G17" s="199"/>
      <c r="H17" s="186">
        <v>1</v>
      </c>
      <c r="I17" s="186">
        <v>1</v>
      </c>
      <c r="J17" s="186">
        <v>2</v>
      </c>
      <c r="K17" s="186">
        <v>1</v>
      </c>
      <c r="L17" s="186">
        <v>7</v>
      </c>
      <c r="M17" s="186">
        <v>7</v>
      </c>
      <c r="N17" s="186">
        <v>16</v>
      </c>
      <c r="O17" s="186">
        <v>23</v>
      </c>
      <c r="P17" s="186">
        <v>13</v>
      </c>
      <c r="Q17" s="186">
        <v>21</v>
      </c>
      <c r="R17" s="6">
        <v>9</v>
      </c>
      <c r="S17" s="185"/>
      <c r="T17" s="185"/>
      <c r="U17" s="186"/>
      <c r="V17" s="186"/>
      <c r="W17" s="186"/>
      <c r="X17" s="194"/>
    </row>
    <row r="18" spans="1:24" ht="16" thickBot="1" x14ac:dyDescent="0.25">
      <c r="A18" s="348"/>
      <c r="B18" s="351"/>
      <c r="C18" s="7" t="s">
        <v>8</v>
      </c>
      <c r="D18" s="8">
        <v>1</v>
      </c>
      <c r="E18" s="187">
        <v>7</v>
      </c>
      <c r="F18" s="187">
        <v>13</v>
      </c>
      <c r="G18" s="200"/>
      <c r="H18" s="188">
        <v>25</v>
      </c>
      <c r="I18" s="188">
        <v>8</v>
      </c>
      <c r="J18" s="188">
        <v>17</v>
      </c>
      <c r="K18" s="188">
        <v>10</v>
      </c>
      <c r="L18" s="200"/>
      <c r="M18" s="188">
        <v>0</v>
      </c>
      <c r="N18" s="188">
        <v>33</v>
      </c>
      <c r="O18" s="188">
        <v>42</v>
      </c>
      <c r="P18" s="188">
        <v>33</v>
      </c>
      <c r="Q18" s="188">
        <v>47</v>
      </c>
      <c r="R18" s="8">
        <v>18</v>
      </c>
      <c r="S18" s="187"/>
      <c r="T18" s="187"/>
      <c r="U18" s="188"/>
      <c r="V18" s="188"/>
      <c r="W18" s="188"/>
      <c r="X18" s="195"/>
    </row>
    <row r="19" spans="1:24" ht="17" thickTop="1" thickBot="1" x14ac:dyDescent="0.25">
      <c r="A19" s="348"/>
      <c r="B19" s="349" t="s">
        <v>15</v>
      </c>
      <c r="C19" s="4" t="s">
        <v>6</v>
      </c>
      <c r="D19" s="5">
        <v>0</v>
      </c>
      <c r="E19" s="183">
        <v>0</v>
      </c>
      <c r="F19" s="183">
        <v>0</v>
      </c>
      <c r="G19" s="184">
        <v>50</v>
      </c>
      <c r="H19" s="184">
        <v>22</v>
      </c>
      <c r="I19" s="184">
        <v>0</v>
      </c>
      <c r="J19" s="184">
        <v>8</v>
      </c>
      <c r="K19" s="184">
        <v>2</v>
      </c>
      <c r="L19" s="184">
        <v>16</v>
      </c>
      <c r="M19" s="184">
        <v>20</v>
      </c>
      <c r="N19" s="184">
        <v>0</v>
      </c>
      <c r="O19" s="184">
        <v>4</v>
      </c>
      <c r="P19" s="184">
        <v>0</v>
      </c>
      <c r="Q19" s="184">
        <v>43</v>
      </c>
      <c r="R19" s="5">
        <v>30</v>
      </c>
      <c r="S19" s="183"/>
      <c r="T19" s="183"/>
      <c r="U19" s="193"/>
      <c r="V19" s="193"/>
      <c r="W19" s="193"/>
      <c r="X19" s="193"/>
    </row>
    <row r="20" spans="1:24" ht="17" thickTop="1" thickBot="1" x14ac:dyDescent="0.25">
      <c r="A20" s="348"/>
      <c r="B20" s="350"/>
      <c r="C20" s="1" t="s">
        <v>7</v>
      </c>
      <c r="D20" s="6">
        <v>15</v>
      </c>
      <c r="E20" s="185">
        <v>4</v>
      </c>
      <c r="F20" s="185">
        <v>2</v>
      </c>
      <c r="G20" s="186">
        <v>4</v>
      </c>
      <c r="H20" s="186">
        <v>6</v>
      </c>
      <c r="I20" s="186">
        <v>2</v>
      </c>
      <c r="J20" s="186">
        <v>0</v>
      </c>
      <c r="K20" s="186">
        <v>0</v>
      </c>
      <c r="L20" s="186">
        <v>1</v>
      </c>
      <c r="M20" s="184">
        <v>0</v>
      </c>
      <c r="N20" s="186">
        <v>0</v>
      </c>
      <c r="O20" s="186">
        <v>4</v>
      </c>
      <c r="P20" s="186">
        <v>2</v>
      </c>
      <c r="Q20" s="186">
        <v>1</v>
      </c>
      <c r="R20" s="203"/>
      <c r="S20" s="185"/>
      <c r="T20" s="185"/>
      <c r="U20" s="194"/>
      <c r="V20" s="194"/>
      <c r="W20" s="194"/>
      <c r="X20" s="194"/>
    </row>
    <row r="21" spans="1:24" ht="17" thickTop="1" thickBot="1" x14ac:dyDescent="0.25">
      <c r="A21" s="348"/>
      <c r="B21" s="351"/>
      <c r="C21" s="7" t="s">
        <v>8</v>
      </c>
      <c r="D21" s="8">
        <v>3</v>
      </c>
      <c r="E21" s="187">
        <v>11</v>
      </c>
      <c r="F21" s="187">
        <v>18</v>
      </c>
      <c r="G21" s="188">
        <v>1</v>
      </c>
      <c r="H21" s="188">
        <v>22</v>
      </c>
      <c r="I21" s="188">
        <v>2</v>
      </c>
      <c r="J21" s="188">
        <v>8</v>
      </c>
      <c r="K21" s="188">
        <v>2</v>
      </c>
      <c r="L21" s="188">
        <v>16</v>
      </c>
      <c r="M21" s="184">
        <v>0</v>
      </c>
      <c r="N21" s="204">
        <v>1</v>
      </c>
      <c r="O21" s="188">
        <v>4</v>
      </c>
      <c r="P21" s="188">
        <v>2</v>
      </c>
      <c r="Q21" s="188">
        <v>0</v>
      </c>
      <c r="R21" s="8">
        <v>30</v>
      </c>
      <c r="S21" s="187"/>
      <c r="T21" s="187"/>
      <c r="U21" s="195"/>
      <c r="V21" s="195"/>
      <c r="W21" s="195"/>
      <c r="X21" s="195"/>
    </row>
    <row r="22" spans="1:24" ht="16" thickTop="1" x14ac:dyDescent="0.2">
      <c r="A22" s="348" t="s">
        <v>16</v>
      </c>
      <c r="B22" s="349" t="s">
        <v>17</v>
      </c>
      <c r="C22" s="4" t="s">
        <v>6</v>
      </c>
      <c r="D22" s="5">
        <v>19</v>
      </c>
      <c r="E22" s="183">
        <v>31</v>
      </c>
      <c r="F22" s="183">
        <v>16</v>
      </c>
      <c r="G22" s="184">
        <v>34</v>
      </c>
      <c r="H22" s="184">
        <v>25</v>
      </c>
      <c r="I22" s="184">
        <v>18</v>
      </c>
      <c r="J22" s="184">
        <v>25</v>
      </c>
      <c r="K22" s="184">
        <v>26</v>
      </c>
      <c r="L22" s="184">
        <v>63</v>
      </c>
      <c r="M22" s="184">
        <v>44</v>
      </c>
      <c r="N22" s="184">
        <v>48</v>
      </c>
      <c r="O22" s="184">
        <v>36</v>
      </c>
      <c r="P22" s="184">
        <v>80</v>
      </c>
      <c r="Q22" s="184">
        <v>122</v>
      </c>
      <c r="R22" s="5">
        <v>71</v>
      </c>
      <c r="S22" s="183"/>
      <c r="T22" s="183"/>
      <c r="U22" s="184"/>
      <c r="V22" s="184"/>
      <c r="W22" s="184"/>
      <c r="X22" s="193"/>
    </row>
    <row r="23" spans="1:24" x14ac:dyDescent="0.2">
      <c r="A23" s="348"/>
      <c r="B23" s="350"/>
      <c r="C23" s="1" t="s">
        <v>7</v>
      </c>
      <c r="D23" s="6">
        <v>1</v>
      </c>
      <c r="E23" s="185">
        <v>3</v>
      </c>
      <c r="F23" s="185">
        <v>2</v>
      </c>
      <c r="G23" s="199"/>
      <c r="H23" s="186">
        <v>1</v>
      </c>
      <c r="I23" s="186">
        <v>1</v>
      </c>
      <c r="J23" s="186">
        <v>16</v>
      </c>
      <c r="K23" s="186">
        <v>14</v>
      </c>
      <c r="L23" s="186">
        <v>29</v>
      </c>
      <c r="M23" s="199"/>
      <c r="N23" s="199"/>
      <c r="O23" s="186">
        <v>1</v>
      </c>
      <c r="P23" s="186">
        <v>48</v>
      </c>
      <c r="Q23" s="186">
        <v>77</v>
      </c>
      <c r="R23" s="203"/>
      <c r="S23" s="185"/>
      <c r="T23" s="185"/>
      <c r="U23" s="186"/>
      <c r="V23" s="186"/>
      <c r="W23" s="186"/>
      <c r="X23" s="194"/>
    </row>
    <row r="24" spans="1:24" ht="16" thickBot="1" x14ac:dyDescent="0.25">
      <c r="A24" s="348"/>
      <c r="B24" s="351"/>
      <c r="C24" s="7" t="s">
        <v>8</v>
      </c>
      <c r="D24" s="272">
        <v>3</v>
      </c>
      <c r="E24" s="272">
        <v>31</v>
      </c>
      <c r="F24" s="272">
        <v>16</v>
      </c>
      <c r="G24" s="272">
        <v>10</v>
      </c>
      <c r="H24" s="272">
        <v>10</v>
      </c>
      <c r="I24" s="188">
        <v>1</v>
      </c>
      <c r="J24" s="188">
        <v>25</v>
      </c>
      <c r="K24" s="188">
        <v>26</v>
      </c>
      <c r="L24" s="188">
        <v>63</v>
      </c>
      <c r="M24" s="188">
        <v>25</v>
      </c>
      <c r="N24" s="188">
        <v>28</v>
      </c>
      <c r="O24" s="188">
        <v>36</v>
      </c>
      <c r="P24" s="188">
        <v>69</v>
      </c>
      <c r="Q24" s="188">
        <v>122</v>
      </c>
      <c r="R24" s="8">
        <v>56</v>
      </c>
      <c r="S24" s="187"/>
      <c r="T24" s="187"/>
      <c r="U24" s="188"/>
      <c r="V24" s="188"/>
      <c r="W24" s="188"/>
      <c r="X24" s="195"/>
    </row>
    <row r="25" spans="1:24" ht="16" thickTop="1" x14ac:dyDescent="0.2">
      <c r="A25" s="348"/>
      <c r="B25" s="352" t="s">
        <v>18</v>
      </c>
      <c r="C25" s="189" t="s">
        <v>6</v>
      </c>
      <c r="D25" s="190">
        <v>35</v>
      </c>
      <c r="E25" s="191">
        <v>25</v>
      </c>
      <c r="F25" s="191">
        <v>24</v>
      </c>
      <c r="G25" s="192">
        <v>25</v>
      </c>
      <c r="H25" s="192">
        <v>23</v>
      </c>
      <c r="I25" s="192">
        <v>52</v>
      </c>
      <c r="J25" s="192">
        <v>44</v>
      </c>
      <c r="K25" s="192">
        <v>38</v>
      </c>
      <c r="L25" s="192">
        <v>50</v>
      </c>
      <c r="M25" s="192">
        <v>56</v>
      </c>
      <c r="N25" s="192">
        <v>77</v>
      </c>
      <c r="O25" s="192">
        <v>64</v>
      </c>
      <c r="P25" s="192">
        <v>87</v>
      </c>
      <c r="Q25" s="192">
        <v>135</v>
      </c>
      <c r="R25" s="5">
        <v>139</v>
      </c>
      <c r="S25" s="183"/>
      <c r="T25" s="183"/>
      <c r="U25" s="193"/>
      <c r="V25" s="193"/>
      <c r="W25" s="193"/>
      <c r="X25" s="193"/>
    </row>
    <row r="26" spans="1:24" x14ac:dyDescent="0.2">
      <c r="A26" s="348"/>
      <c r="B26" s="350"/>
      <c r="C26" s="1" t="s">
        <v>7</v>
      </c>
      <c r="D26" s="6">
        <v>0</v>
      </c>
      <c r="E26" s="185">
        <v>0</v>
      </c>
      <c r="F26" s="185">
        <v>0</v>
      </c>
      <c r="G26" s="186">
        <v>0</v>
      </c>
      <c r="H26" s="186">
        <v>1</v>
      </c>
      <c r="I26" s="186">
        <v>2</v>
      </c>
      <c r="J26" s="186">
        <v>2</v>
      </c>
      <c r="K26" s="186">
        <v>5</v>
      </c>
      <c r="L26" s="186">
        <v>6</v>
      </c>
      <c r="M26" s="186">
        <v>12</v>
      </c>
      <c r="N26" s="186">
        <v>44</v>
      </c>
      <c r="O26" s="186">
        <v>16</v>
      </c>
      <c r="P26" s="186">
        <v>17</v>
      </c>
      <c r="Q26" s="186">
        <v>18</v>
      </c>
      <c r="R26" s="6">
        <v>35</v>
      </c>
      <c r="S26" s="185"/>
      <c r="T26" s="185"/>
      <c r="U26" s="194"/>
      <c r="V26" s="194"/>
      <c r="W26" s="194"/>
      <c r="X26" s="194"/>
    </row>
    <row r="27" spans="1:24" ht="16" thickBot="1" x14ac:dyDescent="0.25">
      <c r="A27" s="348"/>
      <c r="B27" s="351"/>
      <c r="C27" s="7" t="s">
        <v>8</v>
      </c>
      <c r="D27" s="8">
        <v>35</v>
      </c>
      <c r="E27" s="187">
        <v>0</v>
      </c>
      <c r="F27" s="187">
        <v>0</v>
      </c>
      <c r="G27" s="188">
        <v>0</v>
      </c>
      <c r="H27" s="188">
        <v>12</v>
      </c>
      <c r="I27" s="188">
        <v>31</v>
      </c>
      <c r="J27" s="188">
        <v>44</v>
      </c>
      <c r="K27" s="188">
        <v>38</v>
      </c>
      <c r="L27" s="188">
        <v>50</v>
      </c>
      <c r="M27" s="188">
        <v>56</v>
      </c>
      <c r="N27" s="188">
        <v>77</v>
      </c>
      <c r="O27" s="188">
        <v>22</v>
      </c>
      <c r="P27" s="188">
        <v>64</v>
      </c>
      <c r="Q27" s="188">
        <v>135</v>
      </c>
      <c r="R27" s="8">
        <v>139</v>
      </c>
      <c r="S27" s="187"/>
      <c r="T27" s="187"/>
      <c r="U27" s="195"/>
      <c r="V27" s="195"/>
      <c r="W27" s="195"/>
      <c r="X27" s="195"/>
    </row>
    <row r="28" spans="1:24" ht="16" thickTop="1" x14ac:dyDescent="0.2">
      <c r="A28" s="348" t="s">
        <v>19</v>
      </c>
      <c r="B28" s="349" t="s">
        <v>20</v>
      </c>
      <c r="C28" s="4" t="s">
        <v>6</v>
      </c>
      <c r="D28" s="5">
        <v>26</v>
      </c>
      <c r="E28" s="183">
        <v>31</v>
      </c>
      <c r="F28" s="183">
        <v>24</v>
      </c>
      <c r="G28" s="184">
        <v>111</v>
      </c>
      <c r="H28" s="184">
        <v>186</v>
      </c>
      <c r="I28" s="184">
        <v>92</v>
      </c>
      <c r="J28" s="193">
        <v>32</v>
      </c>
      <c r="K28" s="184">
        <v>4</v>
      </c>
      <c r="L28" s="184">
        <v>0</v>
      </c>
      <c r="M28" s="184">
        <v>0</v>
      </c>
      <c r="N28" s="184">
        <v>10</v>
      </c>
      <c r="O28" s="184">
        <v>21</v>
      </c>
      <c r="P28" s="184">
        <v>54</v>
      </c>
      <c r="Q28" s="184">
        <v>42</v>
      </c>
      <c r="R28" s="5">
        <v>23</v>
      </c>
      <c r="S28" s="183"/>
      <c r="T28" s="183"/>
      <c r="U28" s="184"/>
      <c r="V28" s="184"/>
      <c r="W28" s="184"/>
      <c r="X28" s="193"/>
    </row>
    <row r="29" spans="1:24" x14ac:dyDescent="0.2">
      <c r="A29" s="348"/>
      <c r="B29" s="350"/>
      <c r="C29" s="1" t="s">
        <v>7</v>
      </c>
      <c r="D29" s="6">
        <v>2</v>
      </c>
      <c r="E29" s="185">
        <v>1</v>
      </c>
      <c r="F29" s="185">
        <v>1</v>
      </c>
      <c r="G29" s="186">
        <v>21</v>
      </c>
      <c r="H29" s="186">
        <v>12</v>
      </c>
      <c r="I29" s="186">
        <v>2</v>
      </c>
      <c r="J29" s="194">
        <v>10</v>
      </c>
      <c r="K29" s="186">
        <v>0</v>
      </c>
      <c r="L29" s="186">
        <v>0</v>
      </c>
      <c r="M29" s="186">
        <v>0</v>
      </c>
      <c r="N29" s="186">
        <v>0</v>
      </c>
      <c r="O29" s="186">
        <v>4</v>
      </c>
      <c r="P29" s="186">
        <v>4</v>
      </c>
      <c r="Q29" s="186">
        <v>5</v>
      </c>
      <c r="R29" s="6">
        <v>3</v>
      </c>
      <c r="S29" s="185"/>
      <c r="T29" s="185"/>
      <c r="U29" s="186"/>
      <c r="V29" s="186"/>
      <c r="W29" s="186"/>
      <c r="X29" s="194"/>
    </row>
    <row r="30" spans="1:24" ht="16" thickBot="1" x14ac:dyDescent="0.25">
      <c r="A30" s="348"/>
      <c r="B30" s="351"/>
      <c r="C30" s="7" t="s">
        <v>8</v>
      </c>
      <c r="D30" s="8">
        <v>2</v>
      </c>
      <c r="E30" s="187">
        <v>31</v>
      </c>
      <c r="F30" s="187">
        <v>24</v>
      </c>
      <c r="G30" s="188">
        <v>111</v>
      </c>
      <c r="H30" s="188">
        <v>186</v>
      </c>
      <c r="I30" s="188">
        <v>92</v>
      </c>
      <c r="J30" s="195">
        <v>32</v>
      </c>
      <c r="K30" s="188">
        <v>4</v>
      </c>
      <c r="L30" s="188">
        <v>0</v>
      </c>
      <c r="M30" s="188">
        <v>0</v>
      </c>
      <c r="N30" s="188">
        <v>10</v>
      </c>
      <c r="O30" s="188">
        <v>21</v>
      </c>
      <c r="P30" s="188">
        <v>54</v>
      </c>
      <c r="Q30" s="188">
        <v>42</v>
      </c>
      <c r="R30" s="8">
        <v>23</v>
      </c>
      <c r="S30" s="187"/>
      <c r="T30" s="187"/>
      <c r="U30" s="188"/>
      <c r="V30" s="188"/>
      <c r="W30" s="188"/>
      <c r="X30" s="195"/>
    </row>
    <row r="31" spans="1:24" ht="16" thickTop="1" x14ac:dyDescent="0.2">
      <c r="A31" s="348"/>
      <c r="B31" s="349" t="s">
        <v>21</v>
      </c>
      <c r="C31" s="4" t="s">
        <v>6</v>
      </c>
      <c r="D31" s="5">
        <v>166</v>
      </c>
      <c r="E31" s="183">
        <v>100</v>
      </c>
      <c r="F31" s="183">
        <v>90</v>
      </c>
      <c r="G31" s="193">
        <v>129</v>
      </c>
      <c r="H31" s="193">
        <v>166</v>
      </c>
      <c r="I31" s="193">
        <v>110</v>
      </c>
      <c r="J31" s="193">
        <v>115</v>
      </c>
      <c r="K31" s="193">
        <v>54</v>
      </c>
      <c r="L31" s="193">
        <v>83</v>
      </c>
      <c r="M31" s="193">
        <v>13</v>
      </c>
      <c r="N31" s="193">
        <v>128</v>
      </c>
      <c r="O31" s="184">
        <v>195</v>
      </c>
      <c r="P31" s="184">
        <v>120</v>
      </c>
      <c r="Q31" s="193">
        <v>175</v>
      </c>
      <c r="R31" s="5">
        <v>152</v>
      </c>
      <c r="S31" s="183">
        <v>146</v>
      </c>
      <c r="T31" s="183"/>
      <c r="U31" s="193"/>
      <c r="V31" s="193"/>
      <c r="W31" s="193"/>
      <c r="X31" s="193"/>
    </row>
    <row r="32" spans="1:24" x14ac:dyDescent="0.2">
      <c r="A32" s="348"/>
      <c r="B32" s="350"/>
      <c r="C32" s="1" t="s">
        <v>7</v>
      </c>
      <c r="D32" s="6">
        <v>59</v>
      </c>
      <c r="E32" s="185">
        <v>24</v>
      </c>
      <c r="F32" s="185">
        <v>29</v>
      </c>
      <c r="G32" s="194">
        <v>7</v>
      </c>
      <c r="H32" s="194">
        <v>0</v>
      </c>
      <c r="I32" s="194">
        <v>8</v>
      </c>
      <c r="J32" s="194">
        <v>17</v>
      </c>
      <c r="K32" s="194">
        <v>10</v>
      </c>
      <c r="L32" s="194">
        <v>8</v>
      </c>
      <c r="M32" s="194">
        <v>3</v>
      </c>
      <c r="N32" s="194">
        <v>23</v>
      </c>
      <c r="O32" s="186">
        <v>42</v>
      </c>
      <c r="P32" s="186">
        <v>21</v>
      </c>
      <c r="Q32" s="194">
        <v>46</v>
      </c>
      <c r="R32" s="6">
        <v>47</v>
      </c>
      <c r="S32" s="185">
        <v>32</v>
      </c>
      <c r="T32" s="185"/>
      <c r="U32" s="194"/>
      <c r="V32" s="194"/>
      <c r="W32" s="194"/>
      <c r="X32" s="194"/>
    </row>
    <row r="33" spans="1:24" ht="16" thickBot="1" x14ac:dyDescent="0.25">
      <c r="A33" s="348"/>
      <c r="B33" s="351"/>
      <c r="C33" s="7" t="s">
        <v>8</v>
      </c>
      <c r="D33" s="8">
        <v>159</v>
      </c>
      <c r="E33" s="187">
        <v>76</v>
      </c>
      <c r="F33" s="187">
        <v>59</v>
      </c>
      <c r="G33" s="195">
        <v>9</v>
      </c>
      <c r="H33" s="195">
        <v>0</v>
      </c>
      <c r="I33" s="195">
        <v>4</v>
      </c>
      <c r="J33" s="195">
        <v>115</v>
      </c>
      <c r="K33" s="195">
        <v>54</v>
      </c>
      <c r="L33" s="195">
        <v>83</v>
      </c>
      <c r="M33" s="195">
        <v>13</v>
      </c>
      <c r="N33" s="195">
        <v>128</v>
      </c>
      <c r="O33" s="188">
        <v>195</v>
      </c>
      <c r="P33" s="188">
        <v>120</v>
      </c>
      <c r="Q33" s="195">
        <v>175</v>
      </c>
      <c r="R33" s="8">
        <v>152</v>
      </c>
      <c r="S33" s="187">
        <v>146</v>
      </c>
      <c r="T33" s="187"/>
      <c r="U33" s="195"/>
      <c r="V33" s="195"/>
      <c r="W33" s="195"/>
      <c r="X33" s="195"/>
    </row>
    <row r="34" spans="1:24" ht="16" thickTop="1" x14ac:dyDescent="0.2"/>
    <row r="35" spans="1:24" x14ac:dyDescent="0.2">
      <c r="A35" s="346" t="s">
        <v>22</v>
      </c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</row>
    <row r="36" spans="1:24" ht="16" thickBot="1" x14ac:dyDescent="0.25">
      <c r="A36" s="26" t="s">
        <v>1</v>
      </c>
      <c r="B36" s="9" t="s">
        <v>2</v>
      </c>
      <c r="C36" s="9" t="s">
        <v>3</v>
      </c>
      <c r="D36" s="10">
        <v>45170</v>
      </c>
      <c r="E36" s="11">
        <v>45200</v>
      </c>
      <c r="F36" s="10">
        <v>45231</v>
      </c>
      <c r="G36" s="11">
        <v>45261</v>
      </c>
      <c r="H36" s="10">
        <v>45292</v>
      </c>
      <c r="I36" s="11">
        <v>45323</v>
      </c>
      <c r="J36" s="10">
        <v>45352</v>
      </c>
      <c r="K36" s="11">
        <v>45383</v>
      </c>
      <c r="L36" s="10">
        <v>45413</v>
      </c>
      <c r="M36" s="11">
        <v>45444</v>
      </c>
      <c r="N36" s="10">
        <v>45474</v>
      </c>
      <c r="O36" s="11">
        <v>45505</v>
      </c>
      <c r="P36" s="10">
        <v>45536</v>
      </c>
      <c r="Q36" s="11">
        <v>45566</v>
      </c>
      <c r="R36" s="11">
        <v>45597</v>
      </c>
      <c r="S36" s="10">
        <v>45627</v>
      </c>
      <c r="T36" s="11">
        <v>45658</v>
      </c>
      <c r="U36" s="10">
        <v>45689</v>
      </c>
      <c r="V36" s="11">
        <v>45717</v>
      </c>
      <c r="W36" s="11">
        <v>45748</v>
      </c>
      <c r="X36" s="10">
        <v>45778</v>
      </c>
    </row>
    <row r="37" spans="1:24" ht="16" thickTop="1" x14ac:dyDescent="0.2">
      <c r="A37" s="354" t="s">
        <v>4</v>
      </c>
      <c r="B37" s="356" t="s">
        <v>5</v>
      </c>
      <c r="C37" s="4" t="s">
        <v>6</v>
      </c>
      <c r="D37" s="5">
        <v>147</v>
      </c>
      <c r="E37" s="183">
        <v>48</v>
      </c>
      <c r="F37" s="184">
        <v>0</v>
      </c>
      <c r="G37" s="184">
        <v>31</v>
      </c>
      <c r="H37" s="184">
        <v>440</v>
      </c>
      <c r="I37" s="184">
        <v>88</v>
      </c>
      <c r="J37" s="184">
        <v>104</v>
      </c>
      <c r="K37" s="184">
        <v>88</v>
      </c>
      <c r="L37" s="184">
        <v>56</v>
      </c>
      <c r="M37" s="184">
        <v>148</v>
      </c>
      <c r="N37" s="184">
        <v>193</v>
      </c>
      <c r="O37" s="184">
        <v>193</v>
      </c>
      <c r="P37" s="184">
        <v>242</v>
      </c>
      <c r="Q37" s="184">
        <v>192</v>
      </c>
      <c r="R37" s="184">
        <v>176</v>
      </c>
      <c r="S37" s="184"/>
      <c r="T37" s="184"/>
      <c r="U37" s="184"/>
      <c r="V37" s="184"/>
      <c r="W37" s="184"/>
      <c r="X37" s="184"/>
    </row>
    <row r="38" spans="1:24" x14ac:dyDescent="0.2">
      <c r="A38" s="354"/>
      <c r="B38" s="357"/>
      <c r="C38" s="1" t="s">
        <v>7</v>
      </c>
      <c r="D38" s="6">
        <v>6</v>
      </c>
      <c r="E38" s="185">
        <v>2</v>
      </c>
      <c r="F38" s="186">
        <v>0</v>
      </c>
      <c r="G38" s="186">
        <v>0</v>
      </c>
      <c r="H38" s="186">
        <v>0</v>
      </c>
      <c r="I38" s="186">
        <v>6</v>
      </c>
      <c r="J38" s="186">
        <v>4</v>
      </c>
      <c r="K38" s="186">
        <v>6</v>
      </c>
      <c r="L38" s="199"/>
      <c r="M38" s="186">
        <v>5</v>
      </c>
      <c r="N38" s="186">
        <v>14</v>
      </c>
      <c r="O38" s="186">
        <v>12</v>
      </c>
      <c r="P38" s="186">
        <v>10</v>
      </c>
      <c r="Q38" s="186">
        <v>10</v>
      </c>
      <c r="R38" s="186">
        <v>7</v>
      </c>
      <c r="S38" s="186"/>
      <c r="T38" s="186"/>
      <c r="U38" s="186"/>
      <c r="V38" s="186"/>
      <c r="W38" s="186"/>
      <c r="X38" s="186"/>
    </row>
    <row r="39" spans="1:24" x14ac:dyDescent="0.2">
      <c r="A39" s="354"/>
      <c r="B39" s="357"/>
      <c r="C39" s="1" t="s">
        <v>8</v>
      </c>
      <c r="D39" s="6">
        <v>147</v>
      </c>
      <c r="E39" s="185">
        <v>48</v>
      </c>
      <c r="F39" s="186">
        <v>0</v>
      </c>
      <c r="G39" s="186">
        <v>31</v>
      </c>
      <c r="H39" s="186">
        <v>0</v>
      </c>
      <c r="I39" s="186">
        <v>88</v>
      </c>
      <c r="J39" s="186">
        <v>104</v>
      </c>
      <c r="K39" s="186">
        <v>88</v>
      </c>
      <c r="L39" s="186">
        <v>56</v>
      </c>
      <c r="M39" s="186">
        <v>148</v>
      </c>
      <c r="N39" s="186">
        <v>193</v>
      </c>
      <c r="O39" s="186">
        <v>193</v>
      </c>
      <c r="P39" s="186">
        <v>242</v>
      </c>
      <c r="Q39" s="186">
        <v>0</v>
      </c>
      <c r="R39" s="186">
        <v>176</v>
      </c>
      <c r="S39" s="186"/>
      <c r="T39" s="186"/>
      <c r="U39" s="186"/>
      <c r="V39" s="186"/>
      <c r="W39" s="186"/>
      <c r="X39" s="186"/>
    </row>
    <row r="40" spans="1:24" ht="17" thickBot="1" x14ac:dyDescent="0.25">
      <c r="A40" s="354"/>
      <c r="B40" s="358"/>
      <c r="C40" s="196" t="s">
        <v>23</v>
      </c>
      <c r="D40" s="8">
        <v>0</v>
      </c>
      <c r="E40" s="187">
        <v>0</v>
      </c>
      <c r="F40" s="188">
        <v>0</v>
      </c>
      <c r="G40" s="188">
        <v>0</v>
      </c>
      <c r="H40" s="188">
        <v>0</v>
      </c>
      <c r="I40" s="188">
        <v>0</v>
      </c>
      <c r="J40" s="188">
        <v>0</v>
      </c>
      <c r="K40" s="188">
        <v>0</v>
      </c>
      <c r="L40" s="188">
        <v>2</v>
      </c>
      <c r="M40" s="200"/>
      <c r="N40" s="188">
        <v>1</v>
      </c>
      <c r="O40" s="188">
        <v>0</v>
      </c>
      <c r="P40" s="188">
        <v>0</v>
      </c>
      <c r="Q40" s="188">
        <v>0</v>
      </c>
      <c r="R40" s="188">
        <v>0</v>
      </c>
      <c r="S40" s="188"/>
      <c r="T40" s="188"/>
      <c r="U40" s="188"/>
      <c r="V40" s="188"/>
      <c r="W40" s="188"/>
      <c r="X40" s="188"/>
    </row>
    <row r="41" spans="1:24" ht="16" thickTop="1" x14ac:dyDescent="0.2">
      <c r="A41" s="354"/>
      <c r="B41" s="356" t="s">
        <v>9</v>
      </c>
      <c r="C41" s="4" t="s">
        <v>6</v>
      </c>
      <c r="D41" s="5">
        <v>529</v>
      </c>
      <c r="E41" s="183">
        <v>179</v>
      </c>
      <c r="F41" s="184">
        <v>180</v>
      </c>
      <c r="G41" s="184">
        <v>250</v>
      </c>
      <c r="H41" s="273">
        <v>350</v>
      </c>
      <c r="I41" s="184">
        <v>217</v>
      </c>
      <c r="J41" s="184">
        <v>293</v>
      </c>
      <c r="K41" s="184">
        <v>249</v>
      </c>
      <c r="L41" s="184">
        <v>553</v>
      </c>
      <c r="M41" s="184">
        <v>666</v>
      </c>
      <c r="N41" s="184">
        <v>426</v>
      </c>
      <c r="O41" s="184">
        <v>925</v>
      </c>
      <c r="P41" s="184">
        <v>1376</v>
      </c>
      <c r="Q41" s="184">
        <v>1420</v>
      </c>
      <c r="R41" s="184">
        <v>898</v>
      </c>
      <c r="S41" s="184"/>
      <c r="T41" s="184"/>
      <c r="U41" s="184"/>
      <c r="V41" s="184"/>
      <c r="W41" s="184"/>
      <c r="X41" s="184"/>
    </row>
    <row r="42" spans="1:24" x14ac:dyDescent="0.2">
      <c r="A42" s="354"/>
      <c r="B42" s="357"/>
      <c r="C42" s="1" t="s">
        <v>7</v>
      </c>
      <c r="D42" s="6">
        <v>107</v>
      </c>
      <c r="E42" s="202"/>
      <c r="F42" s="199"/>
      <c r="G42" s="186">
        <v>17</v>
      </c>
      <c r="H42" s="186">
        <v>1</v>
      </c>
      <c r="I42" s="186">
        <v>5</v>
      </c>
      <c r="J42" s="186">
        <v>126</v>
      </c>
      <c r="K42" s="186">
        <v>186</v>
      </c>
      <c r="L42" s="186">
        <v>200</v>
      </c>
      <c r="M42" s="186">
        <v>226</v>
      </c>
      <c r="N42" s="186">
        <v>404</v>
      </c>
      <c r="O42" s="186">
        <v>541</v>
      </c>
      <c r="P42" s="186">
        <v>732</v>
      </c>
      <c r="Q42" s="186">
        <v>963</v>
      </c>
      <c r="R42" s="186">
        <v>627</v>
      </c>
      <c r="S42" s="186"/>
      <c r="T42" s="186"/>
      <c r="U42" s="186"/>
      <c r="V42" s="186"/>
      <c r="W42" s="186"/>
      <c r="X42" s="186"/>
    </row>
    <row r="43" spans="1:24" x14ac:dyDescent="0.2">
      <c r="A43" s="354"/>
      <c r="B43" s="357"/>
      <c r="C43" s="1" t="s">
        <v>8</v>
      </c>
      <c r="D43" s="203"/>
      <c r="E43" s="202"/>
      <c r="F43" s="199"/>
      <c r="G43" s="199"/>
      <c r="H43" s="199"/>
      <c r="I43" s="199"/>
      <c r="J43" s="186">
        <v>293</v>
      </c>
      <c r="K43" s="186">
        <v>249</v>
      </c>
      <c r="L43" s="186">
        <v>553</v>
      </c>
      <c r="M43" s="186">
        <v>666</v>
      </c>
      <c r="N43" s="186">
        <v>426</v>
      </c>
      <c r="O43" s="186">
        <v>925</v>
      </c>
      <c r="P43" s="186">
        <v>1376</v>
      </c>
      <c r="Q43" s="186">
        <v>1420</v>
      </c>
      <c r="R43" s="186">
        <v>898</v>
      </c>
      <c r="S43" s="186"/>
      <c r="T43" s="186"/>
      <c r="U43" s="186"/>
      <c r="V43" s="186"/>
      <c r="W43" s="186"/>
      <c r="X43" s="186"/>
    </row>
    <row r="44" spans="1:24" ht="17" thickBot="1" x14ac:dyDescent="0.25">
      <c r="A44" s="354"/>
      <c r="B44" s="358"/>
      <c r="C44" s="196" t="s">
        <v>23</v>
      </c>
      <c r="D44" s="211"/>
      <c r="E44" s="217"/>
      <c r="F44" s="200"/>
      <c r="G44" s="200"/>
      <c r="H44" s="200"/>
      <c r="I44" s="188">
        <v>1</v>
      </c>
      <c r="J44" s="188">
        <v>0</v>
      </c>
      <c r="K44" s="188">
        <v>0</v>
      </c>
      <c r="L44" s="188">
        <v>0</v>
      </c>
      <c r="M44" s="188">
        <v>0</v>
      </c>
      <c r="N44" s="188">
        <v>0</v>
      </c>
      <c r="O44" s="188">
        <v>0</v>
      </c>
      <c r="P44" s="195">
        <v>2</v>
      </c>
      <c r="Q44" s="188">
        <v>1</v>
      </c>
      <c r="R44" s="188">
        <v>1</v>
      </c>
      <c r="S44" s="188"/>
      <c r="T44" s="188"/>
      <c r="U44" s="188"/>
      <c r="V44" s="188"/>
      <c r="W44" s="188"/>
      <c r="X44" s="188"/>
    </row>
    <row r="45" spans="1:24" ht="16" thickTop="1" x14ac:dyDescent="0.2">
      <c r="A45" s="354" t="s">
        <v>10</v>
      </c>
      <c r="B45" s="356" t="s">
        <v>11</v>
      </c>
      <c r="C45" s="4" t="s">
        <v>6</v>
      </c>
      <c r="D45" s="5">
        <v>405</v>
      </c>
      <c r="E45" s="183">
        <v>427</v>
      </c>
      <c r="F45" s="184">
        <v>355</v>
      </c>
      <c r="G45" s="184">
        <v>433</v>
      </c>
      <c r="H45" s="184">
        <v>561</v>
      </c>
      <c r="I45" s="274">
        <v>426</v>
      </c>
      <c r="J45" s="184">
        <v>296</v>
      </c>
      <c r="K45" s="184">
        <v>217</v>
      </c>
      <c r="L45" s="184">
        <v>349</v>
      </c>
      <c r="M45" s="184">
        <v>583</v>
      </c>
      <c r="N45" s="184">
        <v>1183</v>
      </c>
      <c r="O45" s="184">
        <v>744</v>
      </c>
      <c r="P45" s="184">
        <v>790</v>
      </c>
      <c r="Q45" s="184">
        <v>970</v>
      </c>
      <c r="R45" s="184">
        <v>823</v>
      </c>
      <c r="S45" s="184"/>
      <c r="T45" s="184"/>
      <c r="U45" s="184"/>
      <c r="V45" s="184"/>
      <c r="W45" s="184"/>
      <c r="X45" s="184"/>
    </row>
    <row r="46" spans="1:24" x14ac:dyDescent="0.2">
      <c r="A46" s="354"/>
      <c r="B46" s="357"/>
      <c r="C46" s="1" t="s">
        <v>7</v>
      </c>
      <c r="D46" s="6">
        <v>161</v>
      </c>
      <c r="E46" s="185">
        <v>141</v>
      </c>
      <c r="F46" s="186">
        <v>108</v>
      </c>
      <c r="G46" s="186">
        <v>158</v>
      </c>
      <c r="H46" s="186">
        <v>384</v>
      </c>
      <c r="I46" s="186">
        <v>265</v>
      </c>
      <c r="J46" s="186">
        <v>99</v>
      </c>
      <c r="K46" s="186">
        <v>35</v>
      </c>
      <c r="L46" s="186">
        <v>127</v>
      </c>
      <c r="M46" s="186">
        <v>252</v>
      </c>
      <c r="N46" s="186">
        <v>414</v>
      </c>
      <c r="O46" s="186">
        <v>388</v>
      </c>
      <c r="P46" s="186">
        <v>472</v>
      </c>
      <c r="Q46" s="186">
        <v>587</v>
      </c>
      <c r="R46" s="186">
        <v>274</v>
      </c>
      <c r="S46" s="186"/>
      <c r="T46" s="186"/>
      <c r="U46" s="186"/>
      <c r="V46" s="186"/>
      <c r="W46" s="186"/>
      <c r="X46" s="186"/>
    </row>
    <row r="47" spans="1:24" x14ac:dyDescent="0.2">
      <c r="A47" s="354"/>
      <c r="B47" s="357"/>
      <c r="C47" s="1" t="s">
        <v>8</v>
      </c>
      <c r="D47" s="6">
        <v>405</v>
      </c>
      <c r="E47" s="202"/>
      <c r="F47" s="186">
        <v>355</v>
      </c>
      <c r="G47" s="186">
        <v>433</v>
      </c>
      <c r="H47" s="186">
        <v>561</v>
      </c>
      <c r="I47" s="186">
        <v>426</v>
      </c>
      <c r="J47" s="186">
        <v>296</v>
      </c>
      <c r="K47" s="186">
        <v>217</v>
      </c>
      <c r="L47" s="186">
        <v>349</v>
      </c>
      <c r="M47" s="186">
        <v>583</v>
      </c>
      <c r="N47" s="186">
        <v>1183</v>
      </c>
      <c r="O47" s="186">
        <v>744</v>
      </c>
      <c r="P47" s="186">
        <v>790</v>
      </c>
      <c r="Q47" s="186">
        <v>963</v>
      </c>
      <c r="R47" s="186">
        <v>823</v>
      </c>
      <c r="S47" s="186"/>
      <c r="T47" s="186"/>
      <c r="U47" s="186"/>
      <c r="V47" s="186"/>
      <c r="W47" s="186"/>
      <c r="X47" s="186"/>
    </row>
    <row r="48" spans="1:24" ht="17" thickBot="1" x14ac:dyDescent="0.25">
      <c r="A48" s="354"/>
      <c r="B48" s="358"/>
      <c r="C48" s="196" t="s">
        <v>23</v>
      </c>
      <c r="D48" s="8">
        <v>6</v>
      </c>
      <c r="E48" s="187">
        <v>0</v>
      </c>
      <c r="F48" s="200"/>
      <c r="G48" s="188">
        <v>2</v>
      </c>
      <c r="H48" s="188">
        <v>7</v>
      </c>
      <c r="I48" s="188">
        <v>1</v>
      </c>
      <c r="J48" s="188">
        <v>1</v>
      </c>
      <c r="K48" s="200"/>
      <c r="L48" s="188">
        <v>6</v>
      </c>
      <c r="M48" s="188">
        <v>1</v>
      </c>
      <c r="N48" s="188">
        <v>0</v>
      </c>
      <c r="O48" s="188">
        <v>0</v>
      </c>
      <c r="P48" s="188">
        <v>2</v>
      </c>
      <c r="Q48" s="188">
        <v>5</v>
      </c>
      <c r="R48" s="188">
        <v>0</v>
      </c>
      <c r="S48" s="188"/>
      <c r="T48" s="188"/>
      <c r="U48" s="188"/>
      <c r="V48" s="188"/>
      <c r="W48" s="188"/>
      <c r="X48" s="188"/>
    </row>
    <row r="49" spans="1:24" ht="16" thickTop="1" x14ac:dyDescent="0.2">
      <c r="A49" s="354"/>
      <c r="B49" s="356" t="s">
        <v>12</v>
      </c>
      <c r="C49" s="4" t="s">
        <v>6</v>
      </c>
      <c r="D49" s="5">
        <v>127</v>
      </c>
      <c r="E49" s="183">
        <v>67</v>
      </c>
      <c r="F49" s="184">
        <v>25</v>
      </c>
      <c r="G49" s="184">
        <v>39</v>
      </c>
      <c r="H49" s="184">
        <v>68</v>
      </c>
      <c r="I49" s="184">
        <v>121</v>
      </c>
      <c r="J49" s="184">
        <v>47</v>
      </c>
      <c r="K49" s="184">
        <v>49</v>
      </c>
      <c r="L49" s="184">
        <v>164</v>
      </c>
      <c r="M49" s="184">
        <v>174</v>
      </c>
      <c r="N49" s="184">
        <v>273</v>
      </c>
      <c r="O49" s="184">
        <v>228</v>
      </c>
      <c r="P49" s="184">
        <v>320</v>
      </c>
      <c r="Q49" s="184">
        <v>209</v>
      </c>
      <c r="R49" s="184">
        <v>301</v>
      </c>
      <c r="S49" s="184"/>
      <c r="T49" s="184"/>
      <c r="U49" s="184"/>
      <c r="V49" s="184"/>
      <c r="W49" s="184"/>
      <c r="X49" s="184"/>
    </row>
    <row r="50" spans="1:24" x14ac:dyDescent="0.2">
      <c r="A50" s="354"/>
      <c r="B50" s="357"/>
      <c r="C50" s="1" t="s">
        <v>7</v>
      </c>
      <c r="D50" s="6">
        <v>51</v>
      </c>
      <c r="E50" s="185">
        <v>29</v>
      </c>
      <c r="F50" s="186">
        <v>16</v>
      </c>
      <c r="G50" s="186">
        <v>29</v>
      </c>
      <c r="H50" s="186">
        <v>20</v>
      </c>
      <c r="I50" s="186">
        <v>8</v>
      </c>
      <c r="J50" s="186">
        <v>12</v>
      </c>
      <c r="K50" s="186">
        <v>9</v>
      </c>
      <c r="L50" s="186">
        <v>54</v>
      </c>
      <c r="M50" s="186">
        <v>62</v>
      </c>
      <c r="N50" s="186">
        <v>9</v>
      </c>
      <c r="O50" s="186">
        <v>101</v>
      </c>
      <c r="P50" s="186">
        <v>121</v>
      </c>
      <c r="Q50" s="186">
        <v>86</v>
      </c>
      <c r="R50" s="186">
        <v>80</v>
      </c>
      <c r="S50" s="186"/>
      <c r="T50" s="186"/>
      <c r="U50" s="186"/>
      <c r="V50" s="186"/>
      <c r="W50" s="186"/>
      <c r="X50" s="186"/>
    </row>
    <row r="51" spans="1:24" x14ac:dyDescent="0.2">
      <c r="A51" s="354"/>
      <c r="B51" s="357"/>
      <c r="C51" s="1" t="s">
        <v>8</v>
      </c>
      <c r="D51" s="6">
        <v>0</v>
      </c>
      <c r="E51" s="185">
        <v>75</v>
      </c>
      <c r="F51" s="186">
        <v>25</v>
      </c>
      <c r="G51" s="186">
        <v>39</v>
      </c>
      <c r="H51" s="186">
        <v>68</v>
      </c>
      <c r="I51" s="186">
        <v>114</v>
      </c>
      <c r="J51" s="186">
        <v>0</v>
      </c>
      <c r="K51" s="186">
        <v>49</v>
      </c>
      <c r="L51" s="186">
        <v>164</v>
      </c>
      <c r="M51" s="186">
        <v>174</v>
      </c>
      <c r="N51" s="186">
        <v>273</v>
      </c>
      <c r="O51" s="186">
        <v>228</v>
      </c>
      <c r="P51" s="186">
        <v>320</v>
      </c>
      <c r="Q51" s="186">
        <v>209</v>
      </c>
      <c r="R51" s="186">
        <v>301</v>
      </c>
      <c r="S51" s="186"/>
      <c r="T51" s="186"/>
      <c r="U51" s="186"/>
      <c r="V51" s="186"/>
      <c r="W51" s="186"/>
      <c r="X51" s="186"/>
    </row>
    <row r="52" spans="1:24" ht="17" thickBot="1" x14ac:dyDescent="0.25">
      <c r="A52" s="354"/>
      <c r="B52" s="358"/>
      <c r="C52" s="196" t="s">
        <v>23</v>
      </c>
      <c r="D52" s="8">
        <v>0</v>
      </c>
      <c r="E52" s="187">
        <v>1</v>
      </c>
      <c r="F52" s="188">
        <v>0</v>
      </c>
      <c r="G52" s="188">
        <v>0</v>
      </c>
      <c r="H52" s="188">
        <v>0</v>
      </c>
      <c r="I52" s="188">
        <v>0</v>
      </c>
      <c r="J52" s="188">
        <v>0</v>
      </c>
      <c r="K52" s="200"/>
      <c r="L52" s="188">
        <v>0</v>
      </c>
      <c r="M52" s="188">
        <v>0</v>
      </c>
      <c r="N52" s="188">
        <v>0</v>
      </c>
      <c r="O52" s="188">
        <v>0</v>
      </c>
      <c r="P52" s="188">
        <v>0</v>
      </c>
      <c r="Q52" s="200"/>
      <c r="R52" s="188">
        <v>1</v>
      </c>
      <c r="S52" s="188"/>
      <c r="T52" s="188"/>
      <c r="U52" s="188"/>
      <c r="V52" s="188"/>
      <c r="W52" s="188"/>
      <c r="X52" s="188"/>
    </row>
    <row r="53" spans="1:24" ht="17" thickTop="1" thickBot="1" x14ac:dyDescent="0.25">
      <c r="A53" s="354" t="s">
        <v>13</v>
      </c>
      <c r="B53" s="356" t="s">
        <v>14</v>
      </c>
      <c r="C53" s="4" t="s">
        <v>6</v>
      </c>
      <c r="D53" s="5">
        <v>121</v>
      </c>
      <c r="E53" s="183">
        <v>81</v>
      </c>
      <c r="F53" s="184">
        <v>55</v>
      </c>
      <c r="G53" s="184">
        <v>53</v>
      </c>
      <c r="H53" s="184">
        <v>171</v>
      </c>
      <c r="I53" s="184">
        <v>93</v>
      </c>
      <c r="J53" s="184">
        <v>101</v>
      </c>
      <c r="K53" s="184">
        <v>49</v>
      </c>
      <c r="L53" s="184">
        <v>0</v>
      </c>
      <c r="M53" s="201"/>
      <c r="N53" s="184">
        <v>277</v>
      </c>
      <c r="O53" s="184">
        <v>258</v>
      </c>
      <c r="P53" s="184">
        <v>295</v>
      </c>
      <c r="Q53" s="184">
        <v>334</v>
      </c>
      <c r="R53" s="184">
        <v>108</v>
      </c>
      <c r="S53" s="184"/>
      <c r="T53" s="184"/>
      <c r="U53" s="184"/>
      <c r="V53" s="184"/>
      <c r="W53" s="184"/>
      <c r="X53" s="184"/>
    </row>
    <row r="54" spans="1:24" ht="17" thickTop="1" thickBot="1" x14ac:dyDescent="0.25">
      <c r="A54" s="354"/>
      <c r="B54" s="357"/>
      <c r="C54" s="1" t="s">
        <v>7</v>
      </c>
      <c r="D54" s="6">
        <v>19</v>
      </c>
      <c r="E54" s="185">
        <v>8</v>
      </c>
      <c r="F54" s="186">
        <v>10</v>
      </c>
      <c r="G54" s="186">
        <v>4</v>
      </c>
      <c r="H54" s="186">
        <v>62</v>
      </c>
      <c r="I54" s="186">
        <v>36</v>
      </c>
      <c r="J54" s="186">
        <v>22</v>
      </c>
      <c r="K54" s="186">
        <v>13</v>
      </c>
      <c r="L54" s="184">
        <v>1</v>
      </c>
      <c r="M54" s="186">
        <v>42</v>
      </c>
      <c r="N54" s="186">
        <v>188</v>
      </c>
      <c r="O54" s="186">
        <v>146</v>
      </c>
      <c r="P54" s="186">
        <v>152</v>
      </c>
      <c r="Q54" s="186">
        <v>195</v>
      </c>
      <c r="R54" s="186">
        <v>53</v>
      </c>
      <c r="S54" s="186"/>
      <c r="T54" s="186"/>
      <c r="U54" s="186"/>
      <c r="V54" s="186"/>
      <c r="W54" s="186"/>
      <c r="X54" s="186"/>
    </row>
    <row r="55" spans="1:24" ht="17" thickTop="1" thickBot="1" x14ac:dyDescent="0.25">
      <c r="A55" s="354"/>
      <c r="B55" s="357"/>
      <c r="C55" s="1" t="s">
        <v>8</v>
      </c>
      <c r="D55" s="203"/>
      <c r="E55" s="202"/>
      <c r="F55" s="186">
        <v>55</v>
      </c>
      <c r="G55" s="186">
        <v>53</v>
      </c>
      <c r="H55" s="186">
        <v>171</v>
      </c>
      <c r="I55" s="186">
        <v>60</v>
      </c>
      <c r="J55" s="186">
        <v>101</v>
      </c>
      <c r="K55" s="186">
        <v>49</v>
      </c>
      <c r="L55" s="184">
        <v>2</v>
      </c>
      <c r="M55" s="199"/>
      <c r="N55" s="186">
        <v>277</v>
      </c>
      <c r="O55" s="186">
        <v>258</v>
      </c>
      <c r="P55" s="186">
        <v>295</v>
      </c>
      <c r="Q55" s="186">
        <v>334</v>
      </c>
      <c r="R55" s="186">
        <v>108</v>
      </c>
      <c r="S55" s="186"/>
      <c r="T55" s="186"/>
      <c r="U55" s="186"/>
      <c r="V55" s="186"/>
      <c r="W55" s="186"/>
      <c r="X55" s="186"/>
    </row>
    <row r="56" spans="1:24" ht="18" thickTop="1" thickBot="1" x14ac:dyDescent="0.25">
      <c r="A56" s="354"/>
      <c r="B56" s="358"/>
      <c r="C56" s="196" t="s">
        <v>23</v>
      </c>
      <c r="D56" s="211"/>
      <c r="E56" s="217"/>
      <c r="F56" s="188">
        <v>0</v>
      </c>
      <c r="G56" s="188">
        <v>0</v>
      </c>
      <c r="H56" s="188">
        <v>0</v>
      </c>
      <c r="I56" s="188">
        <v>0</v>
      </c>
      <c r="J56" s="188">
        <v>0</v>
      </c>
      <c r="K56" s="188">
        <v>0</v>
      </c>
      <c r="L56" s="184">
        <v>3</v>
      </c>
      <c r="M56" s="200"/>
      <c r="N56" s="188">
        <v>0</v>
      </c>
      <c r="O56" s="200"/>
      <c r="P56" s="200"/>
      <c r="Q56" s="200"/>
      <c r="R56" s="188">
        <v>0</v>
      </c>
      <c r="S56" s="188"/>
      <c r="T56" s="188"/>
      <c r="U56" s="188"/>
      <c r="V56" s="188"/>
      <c r="W56" s="188"/>
      <c r="X56" s="188"/>
    </row>
    <row r="57" spans="1:24" ht="17" thickTop="1" thickBot="1" x14ac:dyDescent="0.25">
      <c r="A57" s="354"/>
      <c r="B57" s="356" t="s">
        <v>15</v>
      </c>
      <c r="C57" s="4" t="s">
        <v>6</v>
      </c>
      <c r="D57" s="5">
        <v>84</v>
      </c>
      <c r="E57" s="183">
        <v>322</v>
      </c>
      <c r="F57" s="184">
        <v>1</v>
      </c>
      <c r="G57" s="184">
        <v>58</v>
      </c>
      <c r="H57" s="184">
        <v>90</v>
      </c>
      <c r="I57" s="184">
        <v>3</v>
      </c>
      <c r="J57" s="184">
        <v>56</v>
      </c>
      <c r="K57" s="184">
        <v>15</v>
      </c>
      <c r="L57" s="184">
        <v>80</v>
      </c>
      <c r="M57" s="184">
        <v>79</v>
      </c>
      <c r="N57" s="184">
        <v>0</v>
      </c>
      <c r="O57" s="184">
        <v>22</v>
      </c>
      <c r="P57" s="184">
        <v>19</v>
      </c>
      <c r="Q57" s="184">
        <v>151</v>
      </c>
      <c r="R57" s="184">
        <v>87</v>
      </c>
      <c r="S57" s="184"/>
      <c r="T57" s="184"/>
      <c r="U57" s="184"/>
      <c r="V57" s="184"/>
      <c r="W57" s="184"/>
      <c r="X57" s="184"/>
    </row>
    <row r="58" spans="1:24" ht="17" thickTop="1" thickBot="1" x14ac:dyDescent="0.25">
      <c r="A58" s="354"/>
      <c r="B58" s="357"/>
      <c r="C58" s="1" t="s">
        <v>7</v>
      </c>
      <c r="D58" s="6">
        <v>8</v>
      </c>
      <c r="E58" s="185">
        <v>48</v>
      </c>
      <c r="F58" s="186">
        <v>1</v>
      </c>
      <c r="G58" s="186">
        <v>6</v>
      </c>
      <c r="H58" s="186">
        <v>18</v>
      </c>
      <c r="I58" s="186">
        <v>1</v>
      </c>
      <c r="J58" s="186">
        <v>1</v>
      </c>
      <c r="K58" s="186">
        <v>0</v>
      </c>
      <c r="L58" s="186">
        <v>21</v>
      </c>
      <c r="M58" s="186">
        <v>6</v>
      </c>
      <c r="N58" s="184">
        <v>11</v>
      </c>
      <c r="O58" s="186">
        <v>22</v>
      </c>
      <c r="P58" s="186">
        <v>19</v>
      </c>
      <c r="Q58" s="186">
        <v>2</v>
      </c>
      <c r="R58" s="186">
        <v>4</v>
      </c>
      <c r="S58" s="186"/>
      <c r="T58" s="186"/>
      <c r="U58" s="186"/>
      <c r="V58" s="186"/>
      <c r="W58" s="186"/>
      <c r="X58" s="186"/>
    </row>
    <row r="59" spans="1:24" ht="17" thickTop="1" thickBot="1" x14ac:dyDescent="0.25">
      <c r="A59" s="354"/>
      <c r="B59" s="357"/>
      <c r="C59" s="1" t="s">
        <v>8</v>
      </c>
      <c r="D59" s="6">
        <v>72</v>
      </c>
      <c r="E59" s="185">
        <v>322</v>
      </c>
      <c r="F59" s="186">
        <v>37</v>
      </c>
      <c r="G59" s="186">
        <v>58</v>
      </c>
      <c r="H59" s="186">
        <v>90</v>
      </c>
      <c r="I59" s="186">
        <v>3</v>
      </c>
      <c r="J59" s="186">
        <v>56</v>
      </c>
      <c r="K59" s="186">
        <v>15</v>
      </c>
      <c r="L59" s="186">
        <v>80</v>
      </c>
      <c r="M59" s="186">
        <v>79</v>
      </c>
      <c r="N59" s="184">
        <v>0</v>
      </c>
      <c r="O59" s="186">
        <v>22</v>
      </c>
      <c r="P59" s="186">
        <v>0</v>
      </c>
      <c r="Q59" s="186">
        <v>151</v>
      </c>
      <c r="R59" s="186">
        <v>87</v>
      </c>
      <c r="S59" s="186"/>
      <c r="T59" s="186"/>
      <c r="U59" s="186"/>
      <c r="V59" s="186"/>
      <c r="W59" s="186"/>
      <c r="X59" s="186"/>
    </row>
    <row r="60" spans="1:24" ht="18" thickTop="1" thickBot="1" x14ac:dyDescent="0.25">
      <c r="A60" s="354"/>
      <c r="B60" s="358"/>
      <c r="C60" s="196" t="s">
        <v>23</v>
      </c>
      <c r="D60" s="8">
        <v>0</v>
      </c>
      <c r="E60" s="187">
        <v>1</v>
      </c>
      <c r="F60" s="188">
        <v>0</v>
      </c>
      <c r="G60" s="188">
        <v>0</v>
      </c>
      <c r="H60" s="188">
        <v>0</v>
      </c>
      <c r="I60" s="188">
        <v>0</v>
      </c>
      <c r="J60" s="188">
        <v>0</v>
      </c>
      <c r="K60" s="188">
        <v>0</v>
      </c>
      <c r="L60" s="188">
        <v>0</v>
      </c>
      <c r="M60" s="188">
        <v>0</v>
      </c>
      <c r="N60" s="184">
        <v>0</v>
      </c>
      <c r="O60" s="188">
        <v>0</v>
      </c>
      <c r="P60" s="188">
        <v>0</v>
      </c>
      <c r="Q60" s="188">
        <v>0</v>
      </c>
      <c r="R60" s="188">
        <v>0</v>
      </c>
      <c r="S60" s="188"/>
      <c r="T60" s="188"/>
      <c r="U60" s="188"/>
      <c r="V60" s="188"/>
      <c r="W60" s="188"/>
      <c r="X60" s="188"/>
    </row>
    <row r="61" spans="1:24" ht="16" thickTop="1" x14ac:dyDescent="0.2">
      <c r="A61" s="354" t="s">
        <v>16</v>
      </c>
      <c r="B61" s="356" t="s">
        <v>17</v>
      </c>
      <c r="C61" s="4" t="s">
        <v>6</v>
      </c>
      <c r="D61" s="5">
        <v>180</v>
      </c>
      <c r="E61" s="218"/>
      <c r="F61" s="184">
        <v>100</v>
      </c>
      <c r="G61" s="184">
        <v>150</v>
      </c>
      <c r="H61" s="184">
        <v>158</v>
      </c>
      <c r="I61" s="184">
        <v>134</v>
      </c>
      <c r="J61" s="184">
        <v>201</v>
      </c>
      <c r="K61" s="184">
        <v>153</v>
      </c>
      <c r="L61" s="184">
        <v>405</v>
      </c>
      <c r="M61" s="184">
        <v>470</v>
      </c>
      <c r="N61" s="184">
        <v>495</v>
      </c>
      <c r="O61" s="184">
        <v>194</v>
      </c>
      <c r="P61" s="184">
        <v>483</v>
      </c>
      <c r="Q61" s="184">
        <v>675</v>
      </c>
      <c r="R61" s="184">
        <v>400</v>
      </c>
      <c r="S61" s="184"/>
      <c r="T61" s="184"/>
      <c r="U61" s="184"/>
      <c r="V61" s="184"/>
      <c r="W61" s="184"/>
      <c r="X61" s="184"/>
    </row>
    <row r="62" spans="1:24" x14ac:dyDescent="0.2">
      <c r="A62" s="354"/>
      <c r="B62" s="357"/>
      <c r="C62" s="1" t="s">
        <v>7</v>
      </c>
      <c r="D62" s="6">
        <v>23</v>
      </c>
      <c r="E62" s="185">
        <v>13</v>
      </c>
      <c r="F62" s="186">
        <v>17</v>
      </c>
      <c r="G62" s="186">
        <v>70</v>
      </c>
      <c r="H62" s="186">
        <v>57</v>
      </c>
      <c r="I62" s="186">
        <v>5</v>
      </c>
      <c r="J62" s="186">
        <v>108</v>
      </c>
      <c r="K62" s="186">
        <v>82</v>
      </c>
      <c r="L62" s="186">
        <v>215</v>
      </c>
      <c r="M62" s="186">
        <v>248</v>
      </c>
      <c r="N62" s="186">
        <v>240</v>
      </c>
      <c r="O62" s="186">
        <v>4</v>
      </c>
      <c r="P62" s="186">
        <v>236</v>
      </c>
      <c r="Q62" s="186">
        <v>425</v>
      </c>
      <c r="R62" s="186">
        <v>267</v>
      </c>
      <c r="S62" s="186"/>
      <c r="T62" s="186"/>
      <c r="U62" s="186"/>
      <c r="V62" s="186"/>
      <c r="W62" s="186"/>
      <c r="X62" s="186"/>
    </row>
    <row r="63" spans="1:24" x14ac:dyDescent="0.2">
      <c r="A63" s="354"/>
      <c r="B63" s="357"/>
      <c r="C63" s="1" t="s">
        <v>8</v>
      </c>
      <c r="D63" s="203"/>
      <c r="E63" s="202"/>
      <c r="F63" s="186">
        <v>100</v>
      </c>
      <c r="G63" s="199"/>
      <c r="H63" s="186">
        <v>158</v>
      </c>
      <c r="I63" s="186">
        <v>134</v>
      </c>
      <c r="J63" s="186">
        <v>201</v>
      </c>
      <c r="K63" s="186">
        <v>153</v>
      </c>
      <c r="L63" s="186">
        <v>405</v>
      </c>
      <c r="M63" s="186">
        <v>470</v>
      </c>
      <c r="N63" s="186">
        <v>495</v>
      </c>
      <c r="O63" s="275"/>
      <c r="P63" s="186">
        <v>363</v>
      </c>
      <c r="Q63" s="186">
        <v>629</v>
      </c>
      <c r="R63" s="186">
        <v>400</v>
      </c>
      <c r="S63" s="186"/>
      <c r="T63" s="186"/>
      <c r="U63" s="186"/>
      <c r="V63" s="186"/>
      <c r="W63" s="186"/>
      <c r="X63" s="186"/>
    </row>
    <row r="64" spans="1:24" ht="17" thickBot="1" x14ac:dyDescent="0.25">
      <c r="A64" s="354"/>
      <c r="B64" s="358"/>
      <c r="C64" s="196" t="s">
        <v>23</v>
      </c>
      <c r="D64" s="211"/>
      <c r="E64" s="217"/>
      <c r="F64" s="219"/>
      <c r="G64" s="188">
        <v>0</v>
      </c>
      <c r="H64" s="188">
        <v>0</v>
      </c>
      <c r="I64" s="188">
        <v>0</v>
      </c>
      <c r="J64" s="188">
        <v>0</v>
      </c>
      <c r="K64" s="188">
        <v>0</v>
      </c>
      <c r="L64" s="188">
        <v>0</v>
      </c>
      <c r="M64" s="188">
        <v>1</v>
      </c>
      <c r="N64" s="188">
        <v>1</v>
      </c>
      <c r="O64" s="188">
        <v>0</v>
      </c>
      <c r="P64" s="188">
        <v>2</v>
      </c>
      <c r="Q64" s="188">
        <v>0</v>
      </c>
      <c r="R64" s="188">
        <v>0</v>
      </c>
      <c r="S64" s="188"/>
      <c r="T64" s="188"/>
      <c r="U64" s="188"/>
      <c r="V64" s="188"/>
      <c r="W64" s="188"/>
      <c r="X64" s="188"/>
    </row>
    <row r="65" spans="1:24" ht="16" thickTop="1" x14ac:dyDescent="0.2">
      <c r="A65" s="354"/>
      <c r="B65" s="356" t="s">
        <v>18</v>
      </c>
      <c r="C65" s="4" t="s">
        <v>6</v>
      </c>
      <c r="D65" s="5">
        <v>150</v>
      </c>
      <c r="E65" s="183">
        <v>56</v>
      </c>
      <c r="F65" s="184">
        <v>41</v>
      </c>
      <c r="G65" s="184">
        <v>77</v>
      </c>
      <c r="H65" s="184">
        <v>111</v>
      </c>
      <c r="I65" s="184">
        <v>120</v>
      </c>
      <c r="J65" s="184">
        <v>131</v>
      </c>
      <c r="K65" s="184">
        <v>97</v>
      </c>
      <c r="L65" s="184">
        <v>179</v>
      </c>
      <c r="M65" s="184">
        <v>301</v>
      </c>
      <c r="N65" s="184">
        <v>270</v>
      </c>
      <c r="O65" s="184">
        <v>183</v>
      </c>
      <c r="P65" s="184">
        <v>339</v>
      </c>
      <c r="Q65" s="184">
        <v>421</v>
      </c>
      <c r="R65" s="184">
        <v>296</v>
      </c>
      <c r="S65" s="184"/>
      <c r="T65" s="184"/>
      <c r="U65" s="184"/>
      <c r="V65" s="184"/>
      <c r="W65" s="184"/>
      <c r="X65" s="184"/>
    </row>
    <row r="66" spans="1:24" x14ac:dyDescent="0.2">
      <c r="A66" s="354"/>
      <c r="B66" s="357"/>
      <c r="C66" s="1" t="s">
        <v>7</v>
      </c>
      <c r="D66" s="6">
        <v>4</v>
      </c>
      <c r="E66" s="185">
        <v>2</v>
      </c>
      <c r="F66" s="186">
        <v>0</v>
      </c>
      <c r="G66" s="186">
        <v>0</v>
      </c>
      <c r="H66" s="186">
        <v>13</v>
      </c>
      <c r="I66" s="186">
        <v>11</v>
      </c>
      <c r="J66" s="186">
        <v>10</v>
      </c>
      <c r="K66" s="186">
        <v>17</v>
      </c>
      <c r="L66" s="186">
        <v>30</v>
      </c>
      <c r="M66" s="186">
        <v>62</v>
      </c>
      <c r="N66" s="186">
        <v>55</v>
      </c>
      <c r="O66" s="186">
        <v>26</v>
      </c>
      <c r="P66" s="186">
        <v>58</v>
      </c>
      <c r="Q66" s="186">
        <v>110</v>
      </c>
      <c r="R66" s="186">
        <v>75</v>
      </c>
      <c r="S66" s="186"/>
      <c r="T66" s="186"/>
      <c r="U66" s="186"/>
      <c r="V66" s="186"/>
      <c r="W66" s="186"/>
      <c r="X66" s="186"/>
    </row>
    <row r="67" spans="1:24" x14ac:dyDescent="0.2">
      <c r="A67" s="354"/>
      <c r="B67" s="357"/>
      <c r="C67" s="1" t="s">
        <v>8</v>
      </c>
      <c r="D67" s="6">
        <v>150</v>
      </c>
      <c r="E67" s="185">
        <v>27</v>
      </c>
      <c r="F67" s="186">
        <v>0</v>
      </c>
      <c r="G67" s="186">
        <v>0</v>
      </c>
      <c r="H67" s="186">
        <v>54</v>
      </c>
      <c r="I67" s="186">
        <v>99</v>
      </c>
      <c r="J67" s="186">
        <v>131</v>
      </c>
      <c r="K67" s="186">
        <v>97</v>
      </c>
      <c r="L67" s="186">
        <v>179</v>
      </c>
      <c r="M67" s="186">
        <v>301</v>
      </c>
      <c r="N67" s="186">
        <v>270</v>
      </c>
      <c r="O67" s="186">
        <v>183</v>
      </c>
      <c r="P67" s="186">
        <v>239</v>
      </c>
      <c r="Q67" s="186">
        <v>421</v>
      </c>
      <c r="R67" s="186">
        <v>296</v>
      </c>
      <c r="S67" s="186"/>
      <c r="T67" s="186"/>
      <c r="U67" s="186"/>
      <c r="V67" s="186"/>
      <c r="W67" s="186"/>
      <c r="X67" s="186"/>
    </row>
    <row r="68" spans="1:24" ht="17" thickBot="1" x14ac:dyDescent="0.25">
      <c r="A68" s="354"/>
      <c r="B68" s="358"/>
      <c r="C68" s="196" t="s">
        <v>23</v>
      </c>
      <c r="D68" s="8">
        <v>0</v>
      </c>
      <c r="E68" s="187">
        <v>0</v>
      </c>
      <c r="F68" s="188">
        <v>0</v>
      </c>
      <c r="G68" s="188">
        <v>0</v>
      </c>
      <c r="H68" s="188">
        <v>0</v>
      </c>
      <c r="I68" s="188">
        <v>0</v>
      </c>
      <c r="J68" s="188">
        <v>1</v>
      </c>
      <c r="K68" s="188">
        <v>0</v>
      </c>
      <c r="L68" s="188">
        <v>0</v>
      </c>
      <c r="M68" s="188">
        <v>1</v>
      </c>
      <c r="N68" s="188">
        <v>0</v>
      </c>
      <c r="O68" s="188">
        <v>1</v>
      </c>
      <c r="P68" s="188">
        <v>0</v>
      </c>
      <c r="Q68" s="188">
        <v>1</v>
      </c>
      <c r="R68" s="188">
        <v>0</v>
      </c>
      <c r="S68" s="188"/>
      <c r="T68" s="188"/>
      <c r="U68" s="188"/>
      <c r="V68" s="188"/>
      <c r="W68" s="188"/>
      <c r="X68" s="188"/>
    </row>
    <row r="69" spans="1:24" ht="16" thickTop="1" x14ac:dyDescent="0.2">
      <c r="A69" s="354" t="s">
        <v>19</v>
      </c>
      <c r="B69" s="356" t="s">
        <v>20</v>
      </c>
      <c r="C69" s="4" t="s">
        <v>6</v>
      </c>
      <c r="D69" s="5">
        <v>136</v>
      </c>
      <c r="E69" s="183">
        <v>91</v>
      </c>
      <c r="F69" s="184">
        <v>118</v>
      </c>
      <c r="G69" s="184">
        <v>532</v>
      </c>
      <c r="H69" s="184">
        <v>691</v>
      </c>
      <c r="I69" s="184">
        <v>328</v>
      </c>
      <c r="J69" s="184">
        <v>169</v>
      </c>
      <c r="K69" s="184">
        <v>1</v>
      </c>
      <c r="L69" s="184">
        <v>4</v>
      </c>
      <c r="M69" s="184">
        <v>1</v>
      </c>
      <c r="N69" s="184">
        <v>46</v>
      </c>
      <c r="O69" s="184">
        <v>74</v>
      </c>
      <c r="P69" s="184">
        <v>213</v>
      </c>
      <c r="Q69" s="184">
        <v>169</v>
      </c>
      <c r="R69" s="184">
        <v>138</v>
      </c>
      <c r="S69" s="184"/>
      <c r="T69" s="184"/>
      <c r="U69" s="184"/>
      <c r="V69" s="184"/>
      <c r="W69" s="184"/>
      <c r="X69" s="184"/>
    </row>
    <row r="70" spans="1:24" x14ac:dyDescent="0.2">
      <c r="A70" s="354"/>
      <c r="B70" s="357"/>
      <c r="C70" s="1" t="s">
        <v>7</v>
      </c>
      <c r="D70" s="6">
        <v>16</v>
      </c>
      <c r="E70" s="185">
        <v>6</v>
      </c>
      <c r="F70" s="186">
        <v>30</v>
      </c>
      <c r="G70" s="186">
        <v>214</v>
      </c>
      <c r="H70" s="186">
        <v>157</v>
      </c>
      <c r="I70" s="186">
        <v>66</v>
      </c>
      <c r="J70" s="186">
        <v>31</v>
      </c>
      <c r="K70" s="186">
        <v>1</v>
      </c>
      <c r="L70" s="186">
        <v>4</v>
      </c>
      <c r="M70" s="186">
        <v>0</v>
      </c>
      <c r="N70" s="186">
        <v>2</v>
      </c>
      <c r="O70" s="186">
        <v>10</v>
      </c>
      <c r="P70" s="186">
        <v>18</v>
      </c>
      <c r="Q70" s="186">
        <v>11</v>
      </c>
      <c r="R70" s="186">
        <v>10</v>
      </c>
      <c r="S70" s="186"/>
      <c r="T70" s="186"/>
      <c r="U70" s="186"/>
      <c r="V70" s="186"/>
      <c r="W70" s="186"/>
      <c r="X70" s="186"/>
    </row>
    <row r="71" spans="1:24" x14ac:dyDescent="0.2">
      <c r="A71" s="354"/>
      <c r="B71" s="357"/>
      <c r="C71" s="1" t="s">
        <v>8</v>
      </c>
      <c r="D71" s="6">
        <v>136</v>
      </c>
      <c r="E71" s="185">
        <v>91</v>
      </c>
      <c r="F71" s="186">
        <v>118</v>
      </c>
      <c r="G71" s="186">
        <v>532</v>
      </c>
      <c r="H71" s="186">
        <v>691</v>
      </c>
      <c r="I71" s="186">
        <v>328</v>
      </c>
      <c r="J71" s="194">
        <v>169</v>
      </c>
      <c r="K71" s="186">
        <v>1</v>
      </c>
      <c r="L71" s="186">
        <v>4</v>
      </c>
      <c r="M71" s="186">
        <v>1</v>
      </c>
      <c r="N71" s="186">
        <v>46</v>
      </c>
      <c r="O71" s="186">
        <v>74</v>
      </c>
      <c r="P71" s="186">
        <v>213</v>
      </c>
      <c r="Q71" s="186">
        <v>169</v>
      </c>
      <c r="R71" s="186">
        <v>138</v>
      </c>
      <c r="S71" s="186"/>
      <c r="T71" s="186"/>
      <c r="U71" s="186"/>
      <c r="V71" s="186"/>
      <c r="W71" s="186"/>
      <c r="X71" s="186"/>
    </row>
    <row r="72" spans="1:24" ht="17" thickBot="1" x14ac:dyDescent="0.25">
      <c r="A72" s="354"/>
      <c r="B72" s="358"/>
      <c r="C72" s="196" t="s">
        <v>23</v>
      </c>
      <c r="D72" s="8">
        <v>1</v>
      </c>
      <c r="E72" s="187">
        <v>0</v>
      </c>
      <c r="F72" s="188">
        <v>0</v>
      </c>
      <c r="G72" s="188">
        <v>0</v>
      </c>
      <c r="H72" s="188"/>
      <c r="I72" s="188">
        <v>0</v>
      </c>
      <c r="J72" s="188">
        <v>0</v>
      </c>
      <c r="K72" s="188">
        <v>0</v>
      </c>
      <c r="L72" s="188">
        <v>0</v>
      </c>
      <c r="M72" s="188">
        <v>0</v>
      </c>
      <c r="N72" s="188">
        <v>0</v>
      </c>
      <c r="O72" s="188">
        <v>0</v>
      </c>
      <c r="P72" s="188">
        <v>0</v>
      </c>
      <c r="Q72" s="188">
        <v>0</v>
      </c>
      <c r="R72" s="188">
        <v>0</v>
      </c>
      <c r="S72" s="188"/>
      <c r="T72" s="188"/>
      <c r="U72" s="188"/>
      <c r="V72" s="188"/>
      <c r="W72" s="188"/>
      <c r="X72" s="188"/>
    </row>
    <row r="73" spans="1:24" ht="16" thickTop="1" x14ac:dyDescent="0.2">
      <c r="A73" s="354"/>
      <c r="B73" s="356" t="s">
        <v>21</v>
      </c>
      <c r="C73" s="4" t="s">
        <v>6</v>
      </c>
      <c r="D73" s="5">
        <v>933</v>
      </c>
      <c r="E73" s="183">
        <v>462</v>
      </c>
      <c r="F73" s="184">
        <v>510</v>
      </c>
      <c r="G73" s="184">
        <v>739</v>
      </c>
      <c r="H73" s="184">
        <v>866</v>
      </c>
      <c r="I73" s="184">
        <v>541</v>
      </c>
      <c r="J73" s="184">
        <v>494</v>
      </c>
      <c r="K73" s="184">
        <v>322</v>
      </c>
      <c r="L73" s="184">
        <v>588</v>
      </c>
      <c r="M73" s="184">
        <v>575</v>
      </c>
      <c r="N73" s="184">
        <v>531</v>
      </c>
      <c r="O73" s="184">
        <v>675</v>
      </c>
      <c r="P73" s="184">
        <v>179</v>
      </c>
      <c r="Q73" s="184">
        <v>755</v>
      </c>
      <c r="R73" s="184">
        <v>654</v>
      </c>
      <c r="S73" s="184"/>
      <c r="T73" s="184"/>
      <c r="U73" s="184"/>
      <c r="V73" s="184"/>
      <c r="W73" s="184"/>
      <c r="X73" s="184"/>
    </row>
    <row r="74" spans="1:24" x14ac:dyDescent="0.2">
      <c r="A74" s="354"/>
      <c r="B74" s="357"/>
      <c r="C74" s="1" t="s">
        <v>7</v>
      </c>
      <c r="D74" s="6">
        <v>369</v>
      </c>
      <c r="E74" s="185">
        <v>165</v>
      </c>
      <c r="F74" s="186">
        <v>209</v>
      </c>
      <c r="G74" s="186">
        <v>20</v>
      </c>
      <c r="H74" s="199"/>
      <c r="I74" s="186">
        <v>20</v>
      </c>
      <c r="J74" s="186">
        <v>122</v>
      </c>
      <c r="K74" s="186">
        <v>48</v>
      </c>
      <c r="L74" s="186">
        <v>120</v>
      </c>
      <c r="M74" s="186">
        <v>40</v>
      </c>
      <c r="N74" s="186">
        <v>130</v>
      </c>
      <c r="O74" s="186">
        <v>212</v>
      </c>
      <c r="P74" s="186">
        <v>229</v>
      </c>
      <c r="Q74" s="186">
        <v>243</v>
      </c>
      <c r="R74" s="186">
        <v>233</v>
      </c>
      <c r="S74" s="186"/>
      <c r="T74" s="186"/>
      <c r="U74" s="186"/>
      <c r="V74" s="186"/>
      <c r="W74" s="186"/>
      <c r="X74" s="186"/>
    </row>
    <row r="75" spans="1:24" x14ac:dyDescent="0.2">
      <c r="A75" s="354"/>
      <c r="B75" s="357"/>
      <c r="C75" s="1" t="s">
        <v>8</v>
      </c>
      <c r="D75" s="6">
        <v>922</v>
      </c>
      <c r="E75" s="185">
        <v>362</v>
      </c>
      <c r="F75" s="186">
        <v>405</v>
      </c>
      <c r="G75" s="186">
        <v>37</v>
      </c>
      <c r="H75" s="186">
        <v>866</v>
      </c>
      <c r="I75" s="194">
        <v>33</v>
      </c>
      <c r="J75" s="194">
        <v>494</v>
      </c>
      <c r="K75" s="194">
        <v>322</v>
      </c>
      <c r="L75" s="194">
        <v>588</v>
      </c>
      <c r="M75" s="194">
        <v>575</v>
      </c>
      <c r="N75" s="199"/>
      <c r="O75" s="186">
        <v>675</v>
      </c>
      <c r="P75" s="194">
        <v>179</v>
      </c>
      <c r="Q75" s="194">
        <v>755</v>
      </c>
      <c r="R75" s="186">
        <v>654</v>
      </c>
      <c r="S75" s="186"/>
      <c r="T75" s="186"/>
      <c r="U75" s="186"/>
      <c r="V75" s="186"/>
      <c r="W75" s="186"/>
      <c r="X75" s="186"/>
    </row>
    <row r="76" spans="1:24" ht="17" thickBot="1" x14ac:dyDescent="0.25">
      <c r="A76" s="354"/>
      <c r="B76" s="358"/>
      <c r="C76" s="196" t="s">
        <v>23</v>
      </c>
      <c r="D76" s="8">
        <v>3</v>
      </c>
      <c r="E76" s="187">
        <v>1</v>
      </c>
      <c r="F76" s="188">
        <v>1</v>
      </c>
      <c r="G76" s="188">
        <v>0</v>
      </c>
      <c r="H76" s="200"/>
      <c r="I76" s="188">
        <v>0</v>
      </c>
      <c r="J76" s="188">
        <v>1</v>
      </c>
      <c r="K76" s="188">
        <v>1</v>
      </c>
      <c r="L76" s="188">
        <v>0</v>
      </c>
      <c r="M76" s="200"/>
      <c r="N76" s="188">
        <v>0</v>
      </c>
      <c r="O76" s="188">
        <v>0</v>
      </c>
      <c r="P76" s="188">
        <v>2</v>
      </c>
      <c r="Q76" s="188">
        <v>15</v>
      </c>
      <c r="R76" s="188">
        <v>2</v>
      </c>
      <c r="S76" s="188"/>
      <c r="T76" s="188"/>
      <c r="U76" s="188"/>
      <c r="V76" s="188"/>
      <c r="W76" s="188"/>
      <c r="X76" s="188"/>
    </row>
    <row r="77" spans="1:24" ht="16" thickTop="1" x14ac:dyDescent="0.2"/>
    <row r="78" spans="1:24" x14ac:dyDescent="0.2">
      <c r="A78" t="s">
        <v>26</v>
      </c>
    </row>
    <row r="79" spans="1:24" x14ac:dyDescent="0.2">
      <c r="A79" s="26" t="s">
        <v>1</v>
      </c>
      <c r="B79" s="26" t="s">
        <v>2</v>
      </c>
      <c r="C79" s="26" t="s">
        <v>3</v>
      </c>
      <c r="D79" s="197">
        <v>45170</v>
      </c>
      <c r="E79" s="197">
        <v>45200</v>
      </c>
      <c r="F79" s="197">
        <v>45231</v>
      </c>
      <c r="G79" s="197">
        <v>45261</v>
      </c>
      <c r="H79" s="197">
        <v>45292</v>
      </c>
      <c r="I79" s="197">
        <v>45323</v>
      </c>
      <c r="J79" s="197">
        <v>45352</v>
      </c>
      <c r="K79" s="197">
        <v>45383</v>
      </c>
      <c r="L79" s="197">
        <v>45413</v>
      </c>
      <c r="M79" s="197">
        <v>45444</v>
      </c>
      <c r="N79" s="197">
        <v>45474</v>
      </c>
      <c r="O79" s="197">
        <v>45505</v>
      </c>
      <c r="P79" s="197">
        <v>45536</v>
      </c>
      <c r="Q79" s="197">
        <v>45566</v>
      </c>
      <c r="R79" s="197">
        <v>45597</v>
      </c>
      <c r="S79" s="197">
        <v>45627</v>
      </c>
      <c r="T79" s="197">
        <v>45658</v>
      </c>
      <c r="U79" s="197">
        <v>45689</v>
      </c>
      <c r="V79" s="197">
        <v>45717</v>
      </c>
      <c r="W79" s="197">
        <v>45748</v>
      </c>
      <c r="X79" s="197">
        <v>45778</v>
      </c>
    </row>
    <row r="80" spans="1:24" x14ac:dyDescent="0.2">
      <c r="A80" s="355" t="s">
        <v>4</v>
      </c>
      <c r="B80" s="355" t="s">
        <v>5</v>
      </c>
      <c r="C80" s="1" t="s">
        <v>6</v>
      </c>
      <c r="D80" s="1">
        <f t="shared" ref="D80:X80" si="0">D$4+D$37</f>
        <v>170</v>
      </c>
      <c r="E80" s="1">
        <f t="shared" si="0"/>
        <v>57</v>
      </c>
      <c r="F80" s="1">
        <f t="shared" si="0"/>
        <v>0</v>
      </c>
      <c r="G80" s="1">
        <f t="shared" si="0"/>
        <v>76</v>
      </c>
      <c r="H80" s="1">
        <f t="shared" si="0"/>
        <v>466</v>
      </c>
      <c r="I80" s="1">
        <f t="shared" si="0"/>
        <v>114</v>
      </c>
      <c r="J80" s="1">
        <f t="shared" si="0"/>
        <v>130</v>
      </c>
      <c r="K80" s="1">
        <f t="shared" si="0"/>
        <v>91</v>
      </c>
      <c r="L80" s="1">
        <f t="shared" si="0"/>
        <v>59</v>
      </c>
      <c r="M80" s="1">
        <f t="shared" si="0"/>
        <v>166</v>
      </c>
      <c r="N80" s="1">
        <f t="shared" si="0"/>
        <v>235</v>
      </c>
      <c r="O80" s="1">
        <f t="shared" si="0"/>
        <v>262</v>
      </c>
      <c r="P80" s="1">
        <f t="shared" si="0"/>
        <v>307</v>
      </c>
      <c r="Q80" s="1">
        <f t="shared" si="0"/>
        <v>245</v>
      </c>
      <c r="R80" s="1">
        <f t="shared" si="0"/>
        <v>238</v>
      </c>
      <c r="S80" s="1">
        <f t="shared" si="0"/>
        <v>0</v>
      </c>
      <c r="T80" s="1">
        <f t="shared" si="0"/>
        <v>0</v>
      </c>
      <c r="U80" s="1">
        <f t="shared" si="0"/>
        <v>0</v>
      </c>
      <c r="V80" s="1">
        <f t="shared" si="0"/>
        <v>0</v>
      </c>
      <c r="W80" s="1">
        <f t="shared" si="0"/>
        <v>0</v>
      </c>
      <c r="X80" s="1">
        <f t="shared" si="0"/>
        <v>0</v>
      </c>
    </row>
    <row r="81" spans="1:24" x14ac:dyDescent="0.2">
      <c r="A81" s="355"/>
      <c r="B81" s="355"/>
      <c r="C81" s="1" t="s">
        <v>7</v>
      </c>
      <c r="D81" s="1">
        <f t="shared" ref="D81:X81" si="1">D$5+D$38</f>
        <v>6</v>
      </c>
      <c r="E81" s="1">
        <f t="shared" si="1"/>
        <v>2</v>
      </c>
      <c r="F81" s="1">
        <f t="shared" si="1"/>
        <v>0</v>
      </c>
      <c r="G81" s="1">
        <f t="shared" si="1"/>
        <v>0</v>
      </c>
      <c r="H81" s="1">
        <f t="shared" si="1"/>
        <v>0</v>
      </c>
      <c r="I81" s="1">
        <f t="shared" si="1"/>
        <v>6</v>
      </c>
      <c r="J81" s="1">
        <f t="shared" si="1"/>
        <v>4</v>
      </c>
      <c r="K81" s="1">
        <f t="shared" si="1"/>
        <v>6</v>
      </c>
      <c r="L81" s="1">
        <f t="shared" si="1"/>
        <v>0</v>
      </c>
      <c r="M81" s="1">
        <f t="shared" si="1"/>
        <v>5</v>
      </c>
      <c r="N81" s="1">
        <f t="shared" si="1"/>
        <v>16</v>
      </c>
      <c r="O81" s="1">
        <f t="shared" si="1"/>
        <v>13</v>
      </c>
      <c r="P81" s="1">
        <f t="shared" si="1"/>
        <v>12</v>
      </c>
      <c r="Q81" s="1">
        <f t="shared" si="1"/>
        <v>10</v>
      </c>
      <c r="R81" s="1">
        <f t="shared" si="1"/>
        <v>9</v>
      </c>
      <c r="S81" s="1">
        <f t="shared" si="1"/>
        <v>0</v>
      </c>
      <c r="T81" s="1">
        <f t="shared" si="1"/>
        <v>0</v>
      </c>
      <c r="U81" s="1">
        <f t="shared" si="1"/>
        <v>0</v>
      </c>
      <c r="V81" s="1">
        <f t="shared" si="1"/>
        <v>0</v>
      </c>
      <c r="W81" s="1">
        <f t="shared" si="1"/>
        <v>0</v>
      </c>
      <c r="X81" s="1">
        <f t="shared" si="1"/>
        <v>0</v>
      </c>
    </row>
    <row r="82" spans="1:24" x14ac:dyDescent="0.2">
      <c r="A82" s="355"/>
      <c r="B82" s="355"/>
      <c r="C82" s="1" t="s">
        <v>8</v>
      </c>
      <c r="D82" s="1">
        <f t="shared" ref="D82:X82" si="2">D$6+D$39</f>
        <v>170</v>
      </c>
      <c r="E82" s="1">
        <f t="shared" si="2"/>
        <v>48</v>
      </c>
      <c r="F82" s="1">
        <f t="shared" si="2"/>
        <v>0</v>
      </c>
      <c r="G82" s="1">
        <f t="shared" si="2"/>
        <v>35</v>
      </c>
      <c r="H82" s="1">
        <f t="shared" si="2"/>
        <v>0</v>
      </c>
      <c r="I82" s="1">
        <f t="shared" si="2"/>
        <v>114</v>
      </c>
      <c r="J82" s="1">
        <f t="shared" si="2"/>
        <v>130</v>
      </c>
      <c r="K82" s="1">
        <f t="shared" si="2"/>
        <v>91</v>
      </c>
      <c r="L82" s="1">
        <f t="shared" si="2"/>
        <v>59</v>
      </c>
      <c r="M82" s="1">
        <f t="shared" si="2"/>
        <v>166</v>
      </c>
      <c r="N82" s="1">
        <f t="shared" si="2"/>
        <v>235</v>
      </c>
      <c r="O82" s="1">
        <f t="shared" si="2"/>
        <v>262</v>
      </c>
      <c r="P82" s="1">
        <f t="shared" si="2"/>
        <v>307</v>
      </c>
      <c r="Q82" s="1">
        <f t="shared" si="2"/>
        <v>53</v>
      </c>
      <c r="R82" s="1">
        <f t="shared" si="2"/>
        <v>238</v>
      </c>
      <c r="S82" s="1">
        <f t="shared" si="2"/>
        <v>0</v>
      </c>
      <c r="T82" s="1">
        <f t="shared" si="2"/>
        <v>0</v>
      </c>
      <c r="U82" s="1">
        <f t="shared" si="2"/>
        <v>0</v>
      </c>
      <c r="V82" s="1">
        <f t="shared" si="2"/>
        <v>0</v>
      </c>
      <c r="W82" s="1">
        <f t="shared" si="2"/>
        <v>0</v>
      </c>
      <c r="X82" s="1">
        <f t="shared" si="2"/>
        <v>0</v>
      </c>
    </row>
    <row r="83" spans="1:24" ht="16" x14ac:dyDescent="0.2">
      <c r="A83" s="355"/>
      <c r="B83" s="355"/>
      <c r="C83" s="198" t="s">
        <v>23</v>
      </c>
      <c r="D83" s="1">
        <f>D$40</f>
        <v>0</v>
      </c>
      <c r="E83" s="1">
        <f t="shared" ref="E83:X83" si="3">E$40</f>
        <v>0</v>
      </c>
      <c r="F83" s="1">
        <f t="shared" si="3"/>
        <v>0</v>
      </c>
      <c r="G83" s="1">
        <f t="shared" si="3"/>
        <v>0</v>
      </c>
      <c r="H83" s="1">
        <f t="shared" si="3"/>
        <v>0</v>
      </c>
      <c r="I83" s="1">
        <f t="shared" si="3"/>
        <v>0</v>
      </c>
      <c r="J83" s="1">
        <f t="shared" si="3"/>
        <v>0</v>
      </c>
      <c r="K83" s="1">
        <f t="shared" si="3"/>
        <v>0</v>
      </c>
      <c r="L83" s="1">
        <f t="shared" si="3"/>
        <v>2</v>
      </c>
      <c r="M83" s="1">
        <f t="shared" si="3"/>
        <v>0</v>
      </c>
      <c r="N83" s="1">
        <f t="shared" si="3"/>
        <v>1</v>
      </c>
      <c r="O83" s="1">
        <f t="shared" si="3"/>
        <v>0</v>
      </c>
      <c r="P83" s="1">
        <f t="shared" si="3"/>
        <v>0</v>
      </c>
      <c r="Q83" s="1">
        <f t="shared" si="3"/>
        <v>0</v>
      </c>
      <c r="R83" s="1">
        <f t="shared" si="3"/>
        <v>0</v>
      </c>
      <c r="S83" s="1">
        <f t="shared" si="3"/>
        <v>0</v>
      </c>
      <c r="T83" s="1">
        <f t="shared" si="3"/>
        <v>0</v>
      </c>
      <c r="U83" s="1">
        <f t="shared" si="3"/>
        <v>0</v>
      </c>
      <c r="V83" s="1">
        <f t="shared" si="3"/>
        <v>0</v>
      </c>
      <c r="W83" s="1">
        <f t="shared" si="3"/>
        <v>0</v>
      </c>
      <c r="X83" s="1">
        <f t="shared" si="3"/>
        <v>0</v>
      </c>
    </row>
    <row r="84" spans="1:24" x14ac:dyDescent="0.2">
      <c r="A84" s="355"/>
      <c r="B84" s="355" t="s">
        <v>9</v>
      </c>
      <c r="C84" s="1" t="s">
        <v>6</v>
      </c>
      <c r="D84" s="1">
        <f t="shared" ref="D84:X84" si="4">D$7+D$41</f>
        <v>693</v>
      </c>
      <c r="E84" s="1">
        <f t="shared" si="4"/>
        <v>239</v>
      </c>
      <c r="F84" s="1">
        <f t="shared" si="4"/>
        <v>228</v>
      </c>
      <c r="G84" s="1">
        <f t="shared" si="4"/>
        <v>324</v>
      </c>
      <c r="H84" s="1">
        <f t="shared" si="4"/>
        <v>455</v>
      </c>
      <c r="I84" s="1">
        <f t="shared" si="4"/>
        <v>267</v>
      </c>
      <c r="J84" s="1">
        <f t="shared" si="4"/>
        <v>334</v>
      </c>
      <c r="K84" s="1">
        <f t="shared" si="4"/>
        <v>322</v>
      </c>
      <c r="L84" s="1">
        <f t="shared" si="4"/>
        <v>657</v>
      </c>
      <c r="M84" s="1">
        <f t="shared" si="4"/>
        <v>874</v>
      </c>
      <c r="N84" s="1">
        <f t="shared" si="4"/>
        <v>611</v>
      </c>
      <c r="O84" s="1">
        <f t="shared" si="4"/>
        <v>1142</v>
      </c>
      <c r="P84" s="1">
        <f t="shared" si="4"/>
        <v>1693</v>
      </c>
      <c r="Q84" s="1">
        <f t="shared" si="4"/>
        <v>1767</v>
      </c>
      <c r="R84" s="1">
        <f t="shared" si="4"/>
        <v>1065</v>
      </c>
      <c r="S84" s="1">
        <f t="shared" si="4"/>
        <v>0</v>
      </c>
      <c r="T84" s="1">
        <f t="shared" si="4"/>
        <v>0</v>
      </c>
      <c r="U84" s="1">
        <f t="shared" si="4"/>
        <v>0</v>
      </c>
      <c r="V84" s="1">
        <f t="shared" si="4"/>
        <v>0</v>
      </c>
      <c r="W84" s="1">
        <f t="shared" si="4"/>
        <v>0</v>
      </c>
      <c r="X84" s="1">
        <f t="shared" si="4"/>
        <v>0</v>
      </c>
    </row>
    <row r="85" spans="1:24" x14ac:dyDescent="0.2">
      <c r="A85" s="355"/>
      <c r="B85" s="355"/>
      <c r="C85" s="1" t="s">
        <v>7</v>
      </c>
      <c r="D85" s="1">
        <f t="shared" ref="D85:X85" si="5">D$8+D$42</f>
        <v>147</v>
      </c>
      <c r="E85" s="1">
        <f t="shared" si="5"/>
        <v>0</v>
      </c>
      <c r="F85" s="1">
        <f t="shared" si="5"/>
        <v>0</v>
      </c>
      <c r="G85" s="1">
        <f t="shared" si="5"/>
        <v>21</v>
      </c>
      <c r="H85" s="1">
        <f t="shared" si="5"/>
        <v>46</v>
      </c>
      <c r="I85" s="1">
        <f t="shared" si="5"/>
        <v>6</v>
      </c>
      <c r="J85" s="1">
        <f t="shared" si="5"/>
        <v>137</v>
      </c>
      <c r="K85" s="1">
        <f t="shared" si="5"/>
        <v>209</v>
      </c>
      <c r="L85" s="1">
        <f t="shared" si="5"/>
        <v>237</v>
      </c>
      <c r="M85" s="1">
        <f t="shared" si="5"/>
        <v>314</v>
      </c>
      <c r="N85" s="1">
        <f t="shared" si="5"/>
        <v>497</v>
      </c>
      <c r="O85" s="1">
        <f t="shared" si="5"/>
        <v>555</v>
      </c>
      <c r="P85" s="1">
        <f t="shared" si="5"/>
        <v>879</v>
      </c>
      <c r="Q85" s="1">
        <f t="shared" si="5"/>
        <v>1147</v>
      </c>
      <c r="R85" s="1">
        <f t="shared" si="5"/>
        <v>627</v>
      </c>
      <c r="S85" s="1">
        <f t="shared" si="5"/>
        <v>0</v>
      </c>
      <c r="T85" s="1">
        <f t="shared" si="5"/>
        <v>0</v>
      </c>
      <c r="U85" s="1">
        <f t="shared" si="5"/>
        <v>0</v>
      </c>
      <c r="V85" s="1">
        <f t="shared" si="5"/>
        <v>0</v>
      </c>
      <c r="W85" s="1">
        <f t="shared" si="5"/>
        <v>0</v>
      </c>
      <c r="X85" s="1">
        <f t="shared" si="5"/>
        <v>0</v>
      </c>
    </row>
    <row r="86" spans="1:24" x14ac:dyDescent="0.2">
      <c r="A86" s="355"/>
      <c r="B86" s="355"/>
      <c r="C86" s="1" t="s">
        <v>8</v>
      </c>
      <c r="D86" s="1">
        <f t="shared" ref="D86:X86" si="6">D$9+D$43</f>
        <v>110</v>
      </c>
      <c r="E86" s="1">
        <f t="shared" si="6"/>
        <v>0</v>
      </c>
      <c r="F86" s="1">
        <f t="shared" si="6"/>
        <v>0</v>
      </c>
      <c r="G86" s="1">
        <f t="shared" si="6"/>
        <v>6</v>
      </c>
      <c r="H86" s="1">
        <f t="shared" si="6"/>
        <v>105</v>
      </c>
      <c r="I86" s="1">
        <f t="shared" si="6"/>
        <v>10</v>
      </c>
      <c r="J86" s="1">
        <f t="shared" si="6"/>
        <v>334</v>
      </c>
      <c r="K86" s="1">
        <f t="shared" si="6"/>
        <v>322</v>
      </c>
      <c r="L86" s="1">
        <f t="shared" si="6"/>
        <v>657</v>
      </c>
      <c r="M86" s="1">
        <f t="shared" si="6"/>
        <v>874</v>
      </c>
      <c r="N86" s="1">
        <f t="shared" si="6"/>
        <v>611</v>
      </c>
      <c r="O86" s="1">
        <f t="shared" si="6"/>
        <v>1142</v>
      </c>
      <c r="P86" s="1">
        <f t="shared" si="6"/>
        <v>1693</v>
      </c>
      <c r="Q86" s="1">
        <f t="shared" si="6"/>
        <v>1767</v>
      </c>
      <c r="R86" s="1">
        <f t="shared" si="6"/>
        <v>1065</v>
      </c>
      <c r="S86" s="1">
        <f t="shared" si="6"/>
        <v>0</v>
      </c>
      <c r="T86" s="1">
        <f t="shared" si="6"/>
        <v>0</v>
      </c>
      <c r="U86" s="1">
        <f t="shared" si="6"/>
        <v>0</v>
      </c>
      <c r="V86" s="1">
        <f t="shared" si="6"/>
        <v>0</v>
      </c>
      <c r="W86" s="1">
        <f t="shared" si="6"/>
        <v>0</v>
      </c>
      <c r="X86" s="1">
        <f t="shared" si="6"/>
        <v>0</v>
      </c>
    </row>
    <row r="87" spans="1:24" ht="16" x14ac:dyDescent="0.2">
      <c r="A87" s="355"/>
      <c r="B87" s="355"/>
      <c r="C87" s="198" t="s">
        <v>23</v>
      </c>
      <c r="D87" s="1">
        <f>D$44</f>
        <v>0</v>
      </c>
      <c r="E87" s="1">
        <f t="shared" ref="E87:X87" si="7">E$44</f>
        <v>0</v>
      </c>
      <c r="F87" s="1">
        <f t="shared" si="7"/>
        <v>0</v>
      </c>
      <c r="G87" s="1">
        <f t="shared" si="7"/>
        <v>0</v>
      </c>
      <c r="H87" s="1">
        <f t="shared" si="7"/>
        <v>0</v>
      </c>
      <c r="I87" s="1">
        <f t="shared" si="7"/>
        <v>1</v>
      </c>
      <c r="J87" s="1">
        <f t="shared" si="7"/>
        <v>0</v>
      </c>
      <c r="K87" s="1">
        <f t="shared" si="7"/>
        <v>0</v>
      </c>
      <c r="L87" s="1">
        <f t="shared" si="7"/>
        <v>0</v>
      </c>
      <c r="M87" s="1">
        <f t="shared" si="7"/>
        <v>0</v>
      </c>
      <c r="N87" s="1">
        <f t="shared" si="7"/>
        <v>0</v>
      </c>
      <c r="O87" s="1">
        <f t="shared" si="7"/>
        <v>0</v>
      </c>
      <c r="P87" s="1">
        <f t="shared" si="7"/>
        <v>2</v>
      </c>
      <c r="Q87" s="1">
        <f t="shared" si="7"/>
        <v>1</v>
      </c>
      <c r="R87" s="1">
        <f t="shared" si="7"/>
        <v>1</v>
      </c>
      <c r="S87" s="1">
        <f t="shared" si="7"/>
        <v>0</v>
      </c>
      <c r="T87" s="1">
        <f t="shared" si="7"/>
        <v>0</v>
      </c>
      <c r="U87" s="1">
        <f t="shared" si="7"/>
        <v>0</v>
      </c>
      <c r="V87" s="1">
        <f t="shared" si="7"/>
        <v>0</v>
      </c>
      <c r="W87" s="1">
        <f t="shared" si="7"/>
        <v>0</v>
      </c>
      <c r="X87" s="1">
        <f t="shared" si="7"/>
        <v>0</v>
      </c>
    </row>
    <row r="88" spans="1:24" x14ac:dyDescent="0.2">
      <c r="A88" s="355" t="s">
        <v>10</v>
      </c>
      <c r="B88" s="355" t="s">
        <v>11</v>
      </c>
      <c r="C88" s="1" t="s">
        <v>6</v>
      </c>
      <c r="D88" s="1">
        <f t="shared" ref="D88:X88" si="8">D$10+D$45</f>
        <v>492</v>
      </c>
      <c r="E88" s="1">
        <f t="shared" si="8"/>
        <v>594</v>
      </c>
      <c r="F88" s="1">
        <f t="shared" si="8"/>
        <v>478</v>
      </c>
      <c r="G88" s="1">
        <f t="shared" si="8"/>
        <v>599</v>
      </c>
      <c r="H88" s="1">
        <f t="shared" si="8"/>
        <v>750</v>
      </c>
      <c r="I88" s="1">
        <f t="shared" si="8"/>
        <v>559</v>
      </c>
      <c r="J88" s="1">
        <f t="shared" si="8"/>
        <v>441</v>
      </c>
      <c r="K88" s="1">
        <f t="shared" si="8"/>
        <v>290</v>
      </c>
      <c r="L88" s="1">
        <f t="shared" si="8"/>
        <v>445</v>
      </c>
      <c r="M88" s="1">
        <f t="shared" si="8"/>
        <v>762</v>
      </c>
      <c r="N88" s="1">
        <f t="shared" si="8"/>
        <v>1530</v>
      </c>
      <c r="O88" s="1">
        <f t="shared" si="8"/>
        <v>960</v>
      </c>
      <c r="P88" s="1">
        <f t="shared" si="8"/>
        <v>1060</v>
      </c>
      <c r="Q88" s="1">
        <f t="shared" si="8"/>
        <v>1303</v>
      </c>
      <c r="R88" s="1">
        <f t="shared" si="8"/>
        <v>1076</v>
      </c>
      <c r="S88" s="1">
        <f t="shared" si="8"/>
        <v>0</v>
      </c>
      <c r="T88" s="1">
        <f t="shared" si="8"/>
        <v>0</v>
      </c>
      <c r="U88" s="1">
        <f t="shared" si="8"/>
        <v>0</v>
      </c>
      <c r="V88" s="1">
        <f t="shared" si="8"/>
        <v>0</v>
      </c>
      <c r="W88" s="1">
        <f t="shared" si="8"/>
        <v>0</v>
      </c>
      <c r="X88" s="1">
        <f t="shared" si="8"/>
        <v>0</v>
      </c>
    </row>
    <row r="89" spans="1:24" x14ac:dyDescent="0.2">
      <c r="A89" s="355"/>
      <c r="B89" s="355"/>
      <c r="C89" s="1" t="s">
        <v>7</v>
      </c>
      <c r="D89" s="1">
        <f t="shared" ref="D89:X89" si="9">D$11+D$46</f>
        <v>201</v>
      </c>
      <c r="E89" s="1">
        <f t="shared" si="9"/>
        <v>179</v>
      </c>
      <c r="F89" s="1">
        <f t="shared" si="9"/>
        <v>231</v>
      </c>
      <c r="G89" s="1">
        <f t="shared" si="9"/>
        <v>200</v>
      </c>
      <c r="H89" s="1">
        <f t="shared" si="9"/>
        <v>467</v>
      </c>
      <c r="I89" s="1">
        <f t="shared" si="9"/>
        <v>333</v>
      </c>
      <c r="J89" s="1">
        <f t="shared" si="9"/>
        <v>134</v>
      </c>
      <c r="K89" s="1">
        <f t="shared" si="9"/>
        <v>58</v>
      </c>
      <c r="L89" s="1">
        <f t="shared" si="9"/>
        <v>170</v>
      </c>
      <c r="M89" s="1">
        <f t="shared" si="9"/>
        <v>283</v>
      </c>
      <c r="N89" s="1">
        <f t="shared" si="9"/>
        <v>544</v>
      </c>
      <c r="O89" s="1">
        <f t="shared" si="9"/>
        <v>502</v>
      </c>
      <c r="P89" s="1">
        <f t="shared" si="9"/>
        <v>626</v>
      </c>
      <c r="Q89" s="1">
        <f t="shared" si="9"/>
        <v>767</v>
      </c>
      <c r="R89" s="1">
        <f t="shared" si="9"/>
        <v>355</v>
      </c>
      <c r="S89" s="1">
        <f t="shared" si="9"/>
        <v>0</v>
      </c>
      <c r="T89" s="1">
        <f t="shared" si="9"/>
        <v>0</v>
      </c>
      <c r="U89" s="1">
        <f t="shared" si="9"/>
        <v>0</v>
      </c>
      <c r="V89" s="1">
        <f t="shared" si="9"/>
        <v>0</v>
      </c>
      <c r="W89" s="1">
        <f t="shared" si="9"/>
        <v>0</v>
      </c>
      <c r="X89" s="1">
        <f t="shared" si="9"/>
        <v>0</v>
      </c>
    </row>
    <row r="90" spans="1:24" x14ac:dyDescent="0.2">
      <c r="A90" s="355"/>
      <c r="B90" s="355"/>
      <c r="C90" s="1" t="s">
        <v>8</v>
      </c>
      <c r="D90" s="1">
        <f t="shared" ref="D90:X90" si="10">D$12+D$47</f>
        <v>442</v>
      </c>
      <c r="E90" s="1">
        <f t="shared" si="10"/>
        <v>167</v>
      </c>
      <c r="F90" s="1">
        <f t="shared" si="10"/>
        <v>380</v>
      </c>
      <c r="G90" s="1">
        <f t="shared" si="10"/>
        <v>599</v>
      </c>
      <c r="H90" s="1">
        <f t="shared" si="10"/>
        <v>750</v>
      </c>
      <c r="I90" s="1">
        <f t="shared" si="10"/>
        <v>559</v>
      </c>
      <c r="J90" s="1">
        <f t="shared" si="10"/>
        <v>441</v>
      </c>
      <c r="K90" s="1">
        <f t="shared" si="10"/>
        <v>290</v>
      </c>
      <c r="L90" s="1">
        <f t="shared" si="10"/>
        <v>445</v>
      </c>
      <c r="M90" s="1">
        <f t="shared" si="10"/>
        <v>762</v>
      </c>
      <c r="N90" s="1">
        <f t="shared" si="10"/>
        <v>1530</v>
      </c>
      <c r="O90" s="1">
        <f t="shared" si="10"/>
        <v>960</v>
      </c>
      <c r="P90" s="1">
        <f t="shared" si="10"/>
        <v>1060</v>
      </c>
      <c r="Q90" s="1">
        <f t="shared" si="10"/>
        <v>1296</v>
      </c>
      <c r="R90" s="1">
        <f t="shared" si="10"/>
        <v>1076</v>
      </c>
      <c r="S90" s="1">
        <f t="shared" si="10"/>
        <v>0</v>
      </c>
      <c r="T90" s="1">
        <f t="shared" si="10"/>
        <v>0</v>
      </c>
      <c r="U90" s="1">
        <f t="shared" si="10"/>
        <v>0</v>
      </c>
      <c r="V90" s="1">
        <f t="shared" si="10"/>
        <v>0</v>
      </c>
      <c r="W90" s="1">
        <f t="shared" si="10"/>
        <v>0</v>
      </c>
      <c r="X90" s="1">
        <f t="shared" si="10"/>
        <v>0</v>
      </c>
    </row>
    <row r="91" spans="1:24" ht="16" x14ac:dyDescent="0.2">
      <c r="A91" s="355"/>
      <c r="B91" s="355"/>
      <c r="C91" s="198" t="s">
        <v>23</v>
      </c>
      <c r="D91" s="1">
        <f>D$48</f>
        <v>6</v>
      </c>
      <c r="E91" s="1">
        <f t="shared" ref="E91:X91" si="11">E$48</f>
        <v>0</v>
      </c>
      <c r="F91" s="1">
        <f t="shared" si="11"/>
        <v>0</v>
      </c>
      <c r="G91" s="1">
        <f t="shared" si="11"/>
        <v>2</v>
      </c>
      <c r="H91" s="1">
        <f t="shared" si="11"/>
        <v>7</v>
      </c>
      <c r="I91" s="1">
        <f t="shared" si="11"/>
        <v>1</v>
      </c>
      <c r="J91" s="1">
        <f t="shared" si="11"/>
        <v>1</v>
      </c>
      <c r="K91" s="1">
        <f t="shared" si="11"/>
        <v>0</v>
      </c>
      <c r="L91" s="1">
        <f t="shared" si="11"/>
        <v>6</v>
      </c>
      <c r="M91" s="1">
        <f t="shared" si="11"/>
        <v>1</v>
      </c>
      <c r="N91" s="1">
        <f t="shared" si="11"/>
        <v>0</v>
      </c>
      <c r="O91" s="1">
        <f t="shared" si="11"/>
        <v>0</v>
      </c>
      <c r="P91" s="1">
        <f t="shared" si="11"/>
        <v>2</v>
      </c>
      <c r="Q91" s="1">
        <f t="shared" si="11"/>
        <v>5</v>
      </c>
      <c r="R91" s="1">
        <f t="shared" si="11"/>
        <v>0</v>
      </c>
      <c r="S91" s="1">
        <f t="shared" si="11"/>
        <v>0</v>
      </c>
      <c r="T91" s="1">
        <f t="shared" si="11"/>
        <v>0</v>
      </c>
      <c r="U91" s="1">
        <f t="shared" si="11"/>
        <v>0</v>
      </c>
      <c r="V91" s="1">
        <f t="shared" si="11"/>
        <v>0</v>
      </c>
      <c r="W91" s="1">
        <f t="shared" si="11"/>
        <v>0</v>
      </c>
      <c r="X91" s="1">
        <f t="shared" si="11"/>
        <v>0</v>
      </c>
    </row>
    <row r="92" spans="1:24" x14ac:dyDescent="0.2">
      <c r="A92" s="355"/>
      <c r="B92" s="355" t="s">
        <v>12</v>
      </c>
      <c r="C92" s="1" t="s">
        <v>6</v>
      </c>
      <c r="D92" s="1">
        <f t="shared" ref="D92:X92" si="12">D$13+D$49</f>
        <v>194</v>
      </c>
      <c r="E92" s="1">
        <f t="shared" si="12"/>
        <v>96</v>
      </c>
      <c r="F92" s="1">
        <f t="shared" si="12"/>
        <v>41</v>
      </c>
      <c r="G92" s="1">
        <f t="shared" si="12"/>
        <v>52</v>
      </c>
      <c r="H92" s="1">
        <f t="shared" si="12"/>
        <v>99</v>
      </c>
      <c r="I92" s="1">
        <f t="shared" si="12"/>
        <v>141</v>
      </c>
      <c r="J92" s="1">
        <f t="shared" si="12"/>
        <v>68</v>
      </c>
      <c r="K92" s="1">
        <f t="shared" si="12"/>
        <v>73</v>
      </c>
      <c r="L92" s="1">
        <f t="shared" si="12"/>
        <v>201</v>
      </c>
      <c r="M92" s="1">
        <f t="shared" si="12"/>
        <v>230</v>
      </c>
      <c r="N92" s="1">
        <f t="shared" si="12"/>
        <v>357</v>
      </c>
      <c r="O92" s="1">
        <f t="shared" si="12"/>
        <v>307</v>
      </c>
      <c r="P92" s="1">
        <f t="shared" si="12"/>
        <v>411</v>
      </c>
      <c r="Q92" s="1">
        <f t="shared" si="12"/>
        <v>320</v>
      </c>
      <c r="R92" s="1">
        <f t="shared" si="12"/>
        <v>394</v>
      </c>
      <c r="S92" s="1">
        <f t="shared" si="12"/>
        <v>0</v>
      </c>
      <c r="T92" s="1">
        <f t="shared" si="12"/>
        <v>0</v>
      </c>
      <c r="U92" s="1">
        <f t="shared" si="12"/>
        <v>0</v>
      </c>
      <c r="V92" s="1">
        <f t="shared" si="12"/>
        <v>0</v>
      </c>
      <c r="W92" s="1">
        <f t="shared" si="12"/>
        <v>0</v>
      </c>
      <c r="X92" s="1">
        <f t="shared" si="12"/>
        <v>0</v>
      </c>
    </row>
    <row r="93" spans="1:24" x14ac:dyDescent="0.2">
      <c r="A93" s="355"/>
      <c r="B93" s="355"/>
      <c r="C93" s="1" t="s">
        <v>7</v>
      </c>
      <c r="D93" s="1">
        <f t="shared" ref="D93:X93" si="13">D$14+D$50</f>
        <v>67</v>
      </c>
      <c r="E93" s="1">
        <f t="shared" si="13"/>
        <v>36</v>
      </c>
      <c r="F93" s="1">
        <f t="shared" si="13"/>
        <v>24</v>
      </c>
      <c r="G93" s="1">
        <f t="shared" si="13"/>
        <v>38</v>
      </c>
      <c r="H93" s="1">
        <f t="shared" si="13"/>
        <v>20</v>
      </c>
      <c r="I93" s="1">
        <f t="shared" si="13"/>
        <v>8</v>
      </c>
      <c r="J93" s="1">
        <f t="shared" si="13"/>
        <v>15</v>
      </c>
      <c r="K93" s="1">
        <f t="shared" si="13"/>
        <v>15</v>
      </c>
      <c r="L93" s="1">
        <f t="shared" si="13"/>
        <v>60</v>
      </c>
      <c r="M93" s="1">
        <f t="shared" si="13"/>
        <v>86</v>
      </c>
      <c r="N93" s="1">
        <f t="shared" si="13"/>
        <v>41</v>
      </c>
      <c r="O93" s="1">
        <f t="shared" si="13"/>
        <v>133</v>
      </c>
      <c r="P93" s="1">
        <f t="shared" si="13"/>
        <v>149</v>
      </c>
      <c r="Q93" s="1">
        <f t="shared" si="13"/>
        <v>128</v>
      </c>
      <c r="R93" s="1">
        <f t="shared" si="13"/>
        <v>99</v>
      </c>
      <c r="S93" s="1">
        <f t="shared" si="13"/>
        <v>0</v>
      </c>
      <c r="T93" s="1">
        <f t="shared" si="13"/>
        <v>0</v>
      </c>
      <c r="U93" s="1">
        <f t="shared" si="13"/>
        <v>0</v>
      </c>
      <c r="V93" s="1">
        <f t="shared" si="13"/>
        <v>0</v>
      </c>
      <c r="W93" s="1">
        <f t="shared" si="13"/>
        <v>0</v>
      </c>
      <c r="X93" s="1">
        <f t="shared" si="13"/>
        <v>0</v>
      </c>
    </row>
    <row r="94" spans="1:24" x14ac:dyDescent="0.2">
      <c r="A94" s="355"/>
      <c r="B94" s="355"/>
      <c r="C94" s="1" t="s">
        <v>8</v>
      </c>
      <c r="D94" s="1">
        <f t="shared" ref="D94:X94" si="14">D$15+D$51</f>
        <v>67</v>
      </c>
      <c r="E94" s="1">
        <f t="shared" si="14"/>
        <v>104</v>
      </c>
      <c r="F94" s="1">
        <f t="shared" si="14"/>
        <v>41</v>
      </c>
      <c r="G94" s="1">
        <f t="shared" si="14"/>
        <v>50</v>
      </c>
      <c r="H94" s="1">
        <f t="shared" si="14"/>
        <v>68</v>
      </c>
      <c r="I94" s="1">
        <f t="shared" si="14"/>
        <v>114</v>
      </c>
      <c r="J94" s="1">
        <f t="shared" si="14"/>
        <v>21</v>
      </c>
      <c r="K94" s="1">
        <f t="shared" si="14"/>
        <v>73</v>
      </c>
      <c r="L94" s="1">
        <f t="shared" si="14"/>
        <v>201</v>
      </c>
      <c r="M94" s="1">
        <f t="shared" si="14"/>
        <v>230</v>
      </c>
      <c r="N94" s="1">
        <f t="shared" si="14"/>
        <v>357</v>
      </c>
      <c r="O94" s="1">
        <f t="shared" si="14"/>
        <v>307</v>
      </c>
      <c r="P94" s="1">
        <f t="shared" si="14"/>
        <v>411</v>
      </c>
      <c r="Q94" s="1">
        <f t="shared" si="14"/>
        <v>320</v>
      </c>
      <c r="R94" s="1">
        <f t="shared" si="14"/>
        <v>394</v>
      </c>
      <c r="S94" s="1">
        <f t="shared" si="14"/>
        <v>0</v>
      </c>
      <c r="T94" s="1">
        <f t="shared" si="14"/>
        <v>0</v>
      </c>
      <c r="U94" s="1">
        <f t="shared" si="14"/>
        <v>0</v>
      </c>
      <c r="V94" s="1">
        <f t="shared" si="14"/>
        <v>0</v>
      </c>
      <c r="W94" s="1">
        <f t="shared" si="14"/>
        <v>0</v>
      </c>
      <c r="X94" s="1">
        <f t="shared" si="14"/>
        <v>0</v>
      </c>
    </row>
    <row r="95" spans="1:24" ht="16" x14ac:dyDescent="0.2">
      <c r="A95" s="355"/>
      <c r="B95" s="355"/>
      <c r="C95" s="198" t="s">
        <v>23</v>
      </c>
      <c r="D95" s="1">
        <f>D$52</f>
        <v>0</v>
      </c>
      <c r="E95" s="1">
        <f t="shared" ref="E95:X95" si="15">E$52</f>
        <v>1</v>
      </c>
      <c r="F95" s="1">
        <f t="shared" si="15"/>
        <v>0</v>
      </c>
      <c r="G95" s="1">
        <f t="shared" si="15"/>
        <v>0</v>
      </c>
      <c r="H95" s="1">
        <f t="shared" si="15"/>
        <v>0</v>
      </c>
      <c r="I95" s="1">
        <f t="shared" si="15"/>
        <v>0</v>
      </c>
      <c r="J95" s="1">
        <f t="shared" si="15"/>
        <v>0</v>
      </c>
      <c r="K95" s="1">
        <f t="shared" si="15"/>
        <v>0</v>
      </c>
      <c r="L95" s="1">
        <f t="shared" si="15"/>
        <v>0</v>
      </c>
      <c r="M95" s="1">
        <f t="shared" si="15"/>
        <v>0</v>
      </c>
      <c r="N95" s="1">
        <f t="shared" si="15"/>
        <v>0</v>
      </c>
      <c r="O95" s="1">
        <f t="shared" si="15"/>
        <v>0</v>
      </c>
      <c r="P95" s="1">
        <f t="shared" si="15"/>
        <v>0</v>
      </c>
      <c r="Q95" s="1">
        <f t="shared" si="15"/>
        <v>0</v>
      </c>
      <c r="R95" s="1">
        <f t="shared" si="15"/>
        <v>1</v>
      </c>
      <c r="S95" s="1">
        <f t="shared" si="15"/>
        <v>0</v>
      </c>
      <c r="T95" s="1">
        <f t="shared" si="15"/>
        <v>0</v>
      </c>
      <c r="U95" s="1">
        <f t="shared" si="15"/>
        <v>0</v>
      </c>
      <c r="V95" s="1">
        <f t="shared" si="15"/>
        <v>0</v>
      </c>
      <c r="W95" s="1">
        <f t="shared" si="15"/>
        <v>0</v>
      </c>
      <c r="X95" s="1">
        <f t="shared" si="15"/>
        <v>0</v>
      </c>
    </row>
    <row r="96" spans="1:24" x14ac:dyDescent="0.2">
      <c r="A96" s="355" t="s">
        <v>13</v>
      </c>
      <c r="B96" s="355" t="s">
        <v>14</v>
      </c>
      <c r="C96" s="1" t="s">
        <v>6</v>
      </c>
      <c r="D96" s="1">
        <f t="shared" ref="D96:X96" si="16">D$16+D$53</f>
        <v>130</v>
      </c>
      <c r="E96" s="1">
        <f t="shared" si="16"/>
        <v>88</v>
      </c>
      <c r="F96" s="1">
        <f t="shared" si="16"/>
        <v>68</v>
      </c>
      <c r="G96" s="1">
        <f t="shared" si="16"/>
        <v>61</v>
      </c>
      <c r="H96" s="1">
        <f t="shared" si="16"/>
        <v>196</v>
      </c>
      <c r="I96" s="1">
        <f t="shared" si="16"/>
        <v>103</v>
      </c>
      <c r="J96" s="1">
        <f t="shared" si="16"/>
        <v>118</v>
      </c>
      <c r="K96" s="1">
        <f t="shared" si="16"/>
        <v>59</v>
      </c>
      <c r="L96" s="1">
        <f t="shared" si="16"/>
        <v>0</v>
      </c>
      <c r="M96" s="1">
        <f t="shared" si="16"/>
        <v>0</v>
      </c>
      <c r="N96" s="1">
        <f t="shared" si="16"/>
        <v>310</v>
      </c>
      <c r="O96" s="1">
        <f t="shared" si="16"/>
        <v>300</v>
      </c>
      <c r="P96" s="1">
        <f t="shared" si="16"/>
        <v>328</v>
      </c>
      <c r="Q96" s="1">
        <f t="shared" si="16"/>
        <v>381</v>
      </c>
      <c r="R96" s="1">
        <f t="shared" si="16"/>
        <v>126</v>
      </c>
      <c r="S96" s="1">
        <f t="shared" si="16"/>
        <v>0</v>
      </c>
      <c r="T96" s="1">
        <f t="shared" si="16"/>
        <v>0</v>
      </c>
      <c r="U96" s="1">
        <f t="shared" si="16"/>
        <v>0</v>
      </c>
      <c r="V96" s="1">
        <f t="shared" si="16"/>
        <v>0</v>
      </c>
      <c r="W96" s="1">
        <f t="shared" si="16"/>
        <v>0</v>
      </c>
      <c r="X96" s="1">
        <f t="shared" si="16"/>
        <v>0</v>
      </c>
    </row>
    <row r="97" spans="1:24" x14ac:dyDescent="0.2">
      <c r="A97" s="355"/>
      <c r="B97" s="355"/>
      <c r="C97" s="1" t="s">
        <v>7</v>
      </c>
      <c r="D97" s="1">
        <f t="shared" ref="D97:X97" si="17">D$17+D$54</f>
        <v>19</v>
      </c>
      <c r="E97" s="1">
        <f t="shared" si="17"/>
        <v>8</v>
      </c>
      <c r="F97" s="1">
        <f t="shared" si="17"/>
        <v>12</v>
      </c>
      <c r="G97" s="1">
        <f t="shared" si="17"/>
        <v>4</v>
      </c>
      <c r="H97" s="1">
        <f t="shared" si="17"/>
        <v>63</v>
      </c>
      <c r="I97" s="1">
        <f t="shared" si="17"/>
        <v>37</v>
      </c>
      <c r="J97" s="1">
        <f t="shared" si="17"/>
        <v>24</v>
      </c>
      <c r="K97" s="1">
        <f t="shared" si="17"/>
        <v>14</v>
      </c>
      <c r="L97" s="1">
        <f t="shared" si="17"/>
        <v>8</v>
      </c>
      <c r="M97" s="1">
        <f t="shared" si="17"/>
        <v>49</v>
      </c>
      <c r="N97" s="1">
        <f t="shared" si="17"/>
        <v>204</v>
      </c>
      <c r="O97" s="1">
        <f t="shared" si="17"/>
        <v>169</v>
      </c>
      <c r="P97" s="1">
        <f t="shared" si="17"/>
        <v>165</v>
      </c>
      <c r="Q97" s="1">
        <f t="shared" si="17"/>
        <v>216</v>
      </c>
      <c r="R97" s="1">
        <f t="shared" si="17"/>
        <v>62</v>
      </c>
      <c r="S97" s="1">
        <f t="shared" si="17"/>
        <v>0</v>
      </c>
      <c r="T97" s="1">
        <f t="shared" si="17"/>
        <v>0</v>
      </c>
      <c r="U97" s="1">
        <f t="shared" si="17"/>
        <v>0</v>
      </c>
      <c r="V97" s="1">
        <f t="shared" si="17"/>
        <v>0</v>
      </c>
      <c r="W97" s="1">
        <f t="shared" si="17"/>
        <v>0</v>
      </c>
      <c r="X97" s="1">
        <f t="shared" si="17"/>
        <v>0</v>
      </c>
    </row>
    <row r="98" spans="1:24" x14ac:dyDescent="0.2">
      <c r="A98" s="355"/>
      <c r="B98" s="355"/>
      <c r="C98" s="1" t="s">
        <v>8</v>
      </c>
      <c r="D98" s="1">
        <f t="shared" ref="D98:X98" si="18">D$18+D$55</f>
        <v>1</v>
      </c>
      <c r="E98" s="1">
        <f t="shared" si="18"/>
        <v>7</v>
      </c>
      <c r="F98" s="1">
        <f t="shared" si="18"/>
        <v>68</v>
      </c>
      <c r="G98" s="1">
        <f t="shared" si="18"/>
        <v>53</v>
      </c>
      <c r="H98" s="1">
        <f t="shared" si="18"/>
        <v>196</v>
      </c>
      <c r="I98" s="1">
        <f t="shared" si="18"/>
        <v>68</v>
      </c>
      <c r="J98" s="1">
        <f t="shared" si="18"/>
        <v>118</v>
      </c>
      <c r="K98" s="1">
        <f t="shared" si="18"/>
        <v>59</v>
      </c>
      <c r="L98" s="1">
        <f t="shared" si="18"/>
        <v>2</v>
      </c>
      <c r="M98" s="1">
        <f t="shared" si="18"/>
        <v>0</v>
      </c>
      <c r="N98" s="1">
        <f t="shared" si="18"/>
        <v>310</v>
      </c>
      <c r="O98" s="1">
        <f t="shared" si="18"/>
        <v>300</v>
      </c>
      <c r="P98" s="1">
        <f t="shared" si="18"/>
        <v>328</v>
      </c>
      <c r="Q98" s="1">
        <f t="shared" si="18"/>
        <v>381</v>
      </c>
      <c r="R98" s="1">
        <f t="shared" si="18"/>
        <v>126</v>
      </c>
      <c r="S98" s="1">
        <f t="shared" si="18"/>
        <v>0</v>
      </c>
      <c r="T98" s="1">
        <f t="shared" si="18"/>
        <v>0</v>
      </c>
      <c r="U98" s="1">
        <f t="shared" si="18"/>
        <v>0</v>
      </c>
      <c r="V98" s="1">
        <f t="shared" si="18"/>
        <v>0</v>
      </c>
      <c r="W98" s="1">
        <f t="shared" si="18"/>
        <v>0</v>
      </c>
      <c r="X98" s="1">
        <f t="shared" si="18"/>
        <v>0</v>
      </c>
    </row>
    <row r="99" spans="1:24" ht="16" x14ac:dyDescent="0.2">
      <c r="A99" s="355"/>
      <c r="B99" s="355"/>
      <c r="C99" s="198" t="s">
        <v>23</v>
      </c>
      <c r="D99" s="1">
        <f>D$56</f>
        <v>0</v>
      </c>
      <c r="E99" s="1">
        <f t="shared" ref="E99:X99" si="19">E$56</f>
        <v>0</v>
      </c>
      <c r="F99" s="1">
        <f t="shared" si="19"/>
        <v>0</v>
      </c>
      <c r="G99" s="1">
        <f t="shared" si="19"/>
        <v>0</v>
      </c>
      <c r="H99" s="1">
        <f t="shared" si="19"/>
        <v>0</v>
      </c>
      <c r="I99" s="1">
        <f t="shared" si="19"/>
        <v>0</v>
      </c>
      <c r="J99" s="1">
        <f t="shared" si="19"/>
        <v>0</v>
      </c>
      <c r="K99" s="1">
        <f t="shared" si="19"/>
        <v>0</v>
      </c>
      <c r="L99" s="1">
        <f t="shared" si="19"/>
        <v>3</v>
      </c>
      <c r="M99" s="1">
        <f t="shared" si="19"/>
        <v>0</v>
      </c>
      <c r="N99" s="1">
        <f t="shared" si="19"/>
        <v>0</v>
      </c>
      <c r="O99" s="1">
        <f t="shared" si="19"/>
        <v>0</v>
      </c>
      <c r="P99" s="1">
        <f t="shared" si="19"/>
        <v>0</v>
      </c>
      <c r="Q99" s="1">
        <f t="shared" si="19"/>
        <v>0</v>
      </c>
      <c r="R99" s="1">
        <f t="shared" si="19"/>
        <v>0</v>
      </c>
      <c r="S99" s="1">
        <f t="shared" si="19"/>
        <v>0</v>
      </c>
      <c r="T99" s="1">
        <f t="shared" si="19"/>
        <v>0</v>
      </c>
      <c r="U99" s="1">
        <f t="shared" si="19"/>
        <v>0</v>
      </c>
      <c r="V99" s="1">
        <f t="shared" si="19"/>
        <v>0</v>
      </c>
      <c r="W99" s="1">
        <f t="shared" si="19"/>
        <v>0</v>
      </c>
      <c r="X99" s="1">
        <f t="shared" si="19"/>
        <v>0</v>
      </c>
    </row>
    <row r="100" spans="1:24" x14ac:dyDescent="0.2">
      <c r="A100" s="355"/>
      <c r="B100" s="355" t="s">
        <v>17</v>
      </c>
      <c r="C100" s="1" t="s">
        <v>6</v>
      </c>
      <c r="D100" s="1">
        <f t="shared" ref="D100:X100" si="20">D$22+D$61</f>
        <v>199</v>
      </c>
      <c r="E100" s="1">
        <f t="shared" si="20"/>
        <v>31</v>
      </c>
      <c r="F100" s="1">
        <f t="shared" si="20"/>
        <v>116</v>
      </c>
      <c r="G100" s="1">
        <f t="shared" si="20"/>
        <v>184</v>
      </c>
      <c r="H100" s="1">
        <f t="shared" si="20"/>
        <v>183</v>
      </c>
      <c r="I100" s="1">
        <f t="shared" si="20"/>
        <v>152</v>
      </c>
      <c r="J100" s="1">
        <f t="shared" si="20"/>
        <v>226</v>
      </c>
      <c r="K100" s="1">
        <f t="shared" si="20"/>
        <v>179</v>
      </c>
      <c r="L100" s="1">
        <f t="shared" si="20"/>
        <v>468</v>
      </c>
      <c r="M100" s="1">
        <f t="shared" si="20"/>
        <v>514</v>
      </c>
      <c r="N100" s="1">
        <f t="shared" si="20"/>
        <v>543</v>
      </c>
      <c r="O100" s="1">
        <f t="shared" si="20"/>
        <v>230</v>
      </c>
      <c r="P100" s="1">
        <f t="shared" si="20"/>
        <v>563</v>
      </c>
      <c r="Q100" s="1">
        <f t="shared" si="20"/>
        <v>797</v>
      </c>
      <c r="R100" s="1">
        <f t="shared" si="20"/>
        <v>471</v>
      </c>
      <c r="S100" s="1">
        <f t="shared" si="20"/>
        <v>0</v>
      </c>
      <c r="T100" s="1">
        <f t="shared" si="20"/>
        <v>0</v>
      </c>
      <c r="U100" s="1">
        <f t="shared" si="20"/>
        <v>0</v>
      </c>
      <c r="V100" s="1">
        <f t="shared" si="20"/>
        <v>0</v>
      </c>
      <c r="W100" s="1">
        <f t="shared" si="20"/>
        <v>0</v>
      </c>
      <c r="X100" s="1">
        <f t="shared" si="20"/>
        <v>0</v>
      </c>
    </row>
    <row r="101" spans="1:24" x14ac:dyDescent="0.2">
      <c r="A101" s="355"/>
      <c r="B101" s="355"/>
      <c r="C101" s="1" t="s">
        <v>7</v>
      </c>
      <c r="D101" s="1">
        <f t="shared" ref="D101:X101" si="21">D$23+D$62</f>
        <v>24</v>
      </c>
      <c r="E101" s="1">
        <f t="shared" si="21"/>
        <v>16</v>
      </c>
      <c r="F101" s="1">
        <f t="shared" si="21"/>
        <v>19</v>
      </c>
      <c r="G101" s="1">
        <f t="shared" si="21"/>
        <v>70</v>
      </c>
      <c r="H101" s="1">
        <f t="shared" si="21"/>
        <v>58</v>
      </c>
      <c r="I101" s="1">
        <f t="shared" si="21"/>
        <v>6</v>
      </c>
      <c r="J101" s="1">
        <f t="shared" si="21"/>
        <v>124</v>
      </c>
      <c r="K101" s="1">
        <f t="shared" si="21"/>
        <v>96</v>
      </c>
      <c r="L101" s="1">
        <f t="shared" si="21"/>
        <v>244</v>
      </c>
      <c r="M101" s="1">
        <f t="shared" si="21"/>
        <v>248</v>
      </c>
      <c r="N101" s="1">
        <f t="shared" si="21"/>
        <v>240</v>
      </c>
      <c r="O101" s="1">
        <f t="shared" si="21"/>
        <v>5</v>
      </c>
      <c r="P101" s="1">
        <f t="shared" si="21"/>
        <v>284</v>
      </c>
      <c r="Q101" s="1">
        <f t="shared" si="21"/>
        <v>502</v>
      </c>
      <c r="R101" s="1">
        <f t="shared" si="21"/>
        <v>267</v>
      </c>
      <c r="S101" s="1">
        <f t="shared" si="21"/>
        <v>0</v>
      </c>
      <c r="T101" s="1">
        <f t="shared" si="21"/>
        <v>0</v>
      </c>
      <c r="U101" s="1">
        <f t="shared" si="21"/>
        <v>0</v>
      </c>
      <c r="V101" s="1">
        <f t="shared" si="21"/>
        <v>0</v>
      </c>
      <c r="W101" s="1">
        <f t="shared" si="21"/>
        <v>0</v>
      </c>
      <c r="X101" s="1">
        <f t="shared" si="21"/>
        <v>0</v>
      </c>
    </row>
    <row r="102" spans="1:24" x14ac:dyDescent="0.2">
      <c r="A102" s="355"/>
      <c r="B102" s="355"/>
      <c r="C102" s="1" t="s">
        <v>8</v>
      </c>
      <c r="D102" s="1">
        <f t="shared" ref="D102:X102" si="22">D$24+D$63</f>
        <v>3</v>
      </c>
      <c r="E102" s="1">
        <f t="shared" si="22"/>
        <v>31</v>
      </c>
      <c r="F102" s="1">
        <f t="shared" si="22"/>
        <v>116</v>
      </c>
      <c r="G102" s="1">
        <f t="shared" si="22"/>
        <v>10</v>
      </c>
      <c r="H102" s="1">
        <f t="shared" si="22"/>
        <v>168</v>
      </c>
      <c r="I102" s="1">
        <f t="shared" si="22"/>
        <v>135</v>
      </c>
      <c r="J102" s="1">
        <f t="shared" si="22"/>
        <v>226</v>
      </c>
      <c r="K102" s="1">
        <f t="shared" si="22"/>
        <v>179</v>
      </c>
      <c r="L102" s="1">
        <f t="shared" si="22"/>
        <v>468</v>
      </c>
      <c r="M102" s="1">
        <f t="shared" si="22"/>
        <v>495</v>
      </c>
      <c r="N102" s="1">
        <f t="shared" si="22"/>
        <v>523</v>
      </c>
      <c r="O102" s="1">
        <f t="shared" si="22"/>
        <v>36</v>
      </c>
      <c r="P102" s="1">
        <f t="shared" si="22"/>
        <v>432</v>
      </c>
      <c r="Q102" s="1">
        <f t="shared" si="22"/>
        <v>751</v>
      </c>
      <c r="R102" s="1">
        <f t="shared" si="22"/>
        <v>456</v>
      </c>
      <c r="S102" s="1">
        <f t="shared" si="22"/>
        <v>0</v>
      </c>
      <c r="T102" s="1">
        <f t="shared" si="22"/>
        <v>0</v>
      </c>
      <c r="U102" s="1">
        <f t="shared" si="22"/>
        <v>0</v>
      </c>
      <c r="V102" s="1">
        <f t="shared" si="22"/>
        <v>0</v>
      </c>
      <c r="W102" s="1">
        <f t="shared" si="22"/>
        <v>0</v>
      </c>
      <c r="X102" s="1">
        <f t="shared" si="22"/>
        <v>0</v>
      </c>
    </row>
    <row r="103" spans="1:24" ht="16" x14ac:dyDescent="0.2">
      <c r="A103" s="355"/>
      <c r="B103" s="355"/>
      <c r="C103" s="198" t="s">
        <v>23</v>
      </c>
      <c r="D103" s="1">
        <f>D$64</f>
        <v>0</v>
      </c>
      <c r="E103" s="1">
        <f t="shared" ref="E103:X103" si="23">E$64</f>
        <v>0</v>
      </c>
      <c r="F103" s="1">
        <f t="shared" si="23"/>
        <v>0</v>
      </c>
      <c r="G103" s="1">
        <f t="shared" si="23"/>
        <v>0</v>
      </c>
      <c r="H103" s="1">
        <f t="shared" si="23"/>
        <v>0</v>
      </c>
      <c r="I103" s="1">
        <f t="shared" si="23"/>
        <v>0</v>
      </c>
      <c r="J103" s="1">
        <f t="shared" si="23"/>
        <v>0</v>
      </c>
      <c r="K103" s="1">
        <f t="shared" si="23"/>
        <v>0</v>
      </c>
      <c r="L103" s="1">
        <f t="shared" si="23"/>
        <v>0</v>
      </c>
      <c r="M103" s="1">
        <f t="shared" si="23"/>
        <v>1</v>
      </c>
      <c r="N103" s="1">
        <f t="shared" si="23"/>
        <v>1</v>
      </c>
      <c r="O103" s="1">
        <f t="shared" si="23"/>
        <v>0</v>
      </c>
      <c r="P103" s="1">
        <f t="shared" si="23"/>
        <v>2</v>
      </c>
      <c r="Q103" s="1">
        <f t="shared" si="23"/>
        <v>0</v>
      </c>
      <c r="R103" s="1">
        <f t="shared" si="23"/>
        <v>0</v>
      </c>
      <c r="S103" s="1">
        <f t="shared" si="23"/>
        <v>0</v>
      </c>
      <c r="T103" s="1">
        <f t="shared" si="23"/>
        <v>0</v>
      </c>
      <c r="U103" s="1">
        <f t="shared" si="23"/>
        <v>0</v>
      </c>
      <c r="V103" s="1">
        <f t="shared" si="23"/>
        <v>0</v>
      </c>
      <c r="W103" s="1">
        <f t="shared" si="23"/>
        <v>0</v>
      </c>
      <c r="X103" s="1">
        <f t="shared" si="23"/>
        <v>0</v>
      </c>
    </row>
    <row r="104" spans="1:24" x14ac:dyDescent="0.2">
      <c r="A104" s="355" t="s">
        <v>16</v>
      </c>
      <c r="B104" s="355" t="s">
        <v>15</v>
      </c>
      <c r="C104" s="1" t="s">
        <v>6</v>
      </c>
      <c r="D104" s="1">
        <f t="shared" ref="D104:X104" si="24">D$19+D$57</f>
        <v>84</v>
      </c>
      <c r="E104" s="1">
        <f t="shared" si="24"/>
        <v>322</v>
      </c>
      <c r="F104" s="1">
        <f t="shared" si="24"/>
        <v>1</v>
      </c>
      <c r="G104" s="1">
        <f t="shared" si="24"/>
        <v>108</v>
      </c>
      <c r="H104" s="1">
        <f t="shared" si="24"/>
        <v>112</v>
      </c>
      <c r="I104" s="1">
        <f t="shared" si="24"/>
        <v>3</v>
      </c>
      <c r="J104" s="1">
        <f t="shared" si="24"/>
        <v>64</v>
      </c>
      <c r="K104" s="1">
        <f t="shared" si="24"/>
        <v>17</v>
      </c>
      <c r="L104" s="1">
        <f t="shared" si="24"/>
        <v>96</v>
      </c>
      <c r="M104" s="1">
        <f t="shared" si="24"/>
        <v>99</v>
      </c>
      <c r="N104" s="1">
        <f t="shared" si="24"/>
        <v>0</v>
      </c>
      <c r="O104" s="1">
        <f t="shared" si="24"/>
        <v>26</v>
      </c>
      <c r="P104" s="1">
        <f t="shared" si="24"/>
        <v>19</v>
      </c>
      <c r="Q104" s="1">
        <f t="shared" si="24"/>
        <v>194</v>
      </c>
      <c r="R104" s="1">
        <f t="shared" si="24"/>
        <v>117</v>
      </c>
      <c r="S104" s="1">
        <f t="shared" si="24"/>
        <v>0</v>
      </c>
      <c r="T104" s="1">
        <f t="shared" si="24"/>
        <v>0</v>
      </c>
      <c r="U104" s="1">
        <f t="shared" si="24"/>
        <v>0</v>
      </c>
      <c r="V104" s="1">
        <f t="shared" si="24"/>
        <v>0</v>
      </c>
      <c r="W104" s="1">
        <f t="shared" si="24"/>
        <v>0</v>
      </c>
      <c r="X104" s="1">
        <f t="shared" si="24"/>
        <v>0</v>
      </c>
    </row>
    <row r="105" spans="1:24" x14ac:dyDescent="0.2">
      <c r="A105" s="355"/>
      <c r="B105" s="355"/>
      <c r="C105" s="1" t="s">
        <v>7</v>
      </c>
      <c r="D105" s="1">
        <f t="shared" ref="D105:X105" si="25">D$20+D$58</f>
        <v>23</v>
      </c>
      <c r="E105" s="1">
        <f t="shared" si="25"/>
        <v>52</v>
      </c>
      <c r="F105" s="1">
        <f t="shared" si="25"/>
        <v>3</v>
      </c>
      <c r="G105" s="1">
        <f t="shared" si="25"/>
        <v>10</v>
      </c>
      <c r="H105" s="1">
        <f t="shared" si="25"/>
        <v>24</v>
      </c>
      <c r="I105" s="1">
        <f t="shared" si="25"/>
        <v>3</v>
      </c>
      <c r="J105" s="1">
        <f t="shared" si="25"/>
        <v>1</v>
      </c>
      <c r="K105" s="1">
        <f t="shared" si="25"/>
        <v>0</v>
      </c>
      <c r="L105" s="1">
        <f t="shared" si="25"/>
        <v>22</v>
      </c>
      <c r="M105" s="1">
        <f t="shared" si="25"/>
        <v>6</v>
      </c>
      <c r="N105" s="1">
        <f t="shared" si="25"/>
        <v>11</v>
      </c>
      <c r="O105" s="1">
        <f t="shared" si="25"/>
        <v>26</v>
      </c>
      <c r="P105" s="1">
        <f t="shared" si="25"/>
        <v>21</v>
      </c>
      <c r="Q105" s="1">
        <f t="shared" si="25"/>
        <v>3</v>
      </c>
      <c r="R105" s="1">
        <f t="shared" si="25"/>
        <v>4</v>
      </c>
      <c r="S105" s="1">
        <f t="shared" si="25"/>
        <v>0</v>
      </c>
      <c r="T105" s="1">
        <f t="shared" si="25"/>
        <v>0</v>
      </c>
      <c r="U105" s="1">
        <f t="shared" si="25"/>
        <v>0</v>
      </c>
      <c r="V105" s="1">
        <f t="shared" si="25"/>
        <v>0</v>
      </c>
      <c r="W105" s="1">
        <f t="shared" si="25"/>
        <v>0</v>
      </c>
      <c r="X105" s="1">
        <f t="shared" si="25"/>
        <v>0</v>
      </c>
    </row>
    <row r="106" spans="1:24" x14ac:dyDescent="0.2">
      <c r="A106" s="355"/>
      <c r="B106" s="355"/>
      <c r="C106" s="1" t="s">
        <v>8</v>
      </c>
      <c r="D106" s="1">
        <f t="shared" ref="D106:X106" si="26">D$21+D$59</f>
        <v>75</v>
      </c>
      <c r="E106" s="1">
        <f t="shared" si="26"/>
        <v>333</v>
      </c>
      <c r="F106" s="1">
        <f t="shared" si="26"/>
        <v>55</v>
      </c>
      <c r="G106" s="1">
        <f t="shared" si="26"/>
        <v>59</v>
      </c>
      <c r="H106" s="1">
        <f t="shared" si="26"/>
        <v>112</v>
      </c>
      <c r="I106" s="1">
        <f t="shared" si="26"/>
        <v>5</v>
      </c>
      <c r="J106" s="1">
        <f t="shared" si="26"/>
        <v>64</v>
      </c>
      <c r="K106" s="1">
        <f t="shared" si="26"/>
        <v>17</v>
      </c>
      <c r="L106" s="1">
        <f t="shared" si="26"/>
        <v>96</v>
      </c>
      <c r="M106" s="1">
        <f t="shared" si="26"/>
        <v>79</v>
      </c>
      <c r="N106" s="1">
        <f t="shared" si="26"/>
        <v>1</v>
      </c>
      <c r="O106" s="1">
        <f t="shared" si="26"/>
        <v>26</v>
      </c>
      <c r="P106" s="1">
        <f t="shared" si="26"/>
        <v>2</v>
      </c>
      <c r="Q106" s="1">
        <f t="shared" si="26"/>
        <v>151</v>
      </c>
      <c r="R106" s="1">
        <f t="shared" si="26"/>
        <v>117</v>
      </c>
      <c r="S106" s="1">
        <f t="shared" si="26"/>
        <v>0</v>
      </c>
      <c r="T106" s="1">
        <f t="shared" si="26"/>
        <v>0</v>
      </c>
      <c r="U106" s="1">
        <f t="shared" si="26"/>
        <v>0</v>
      </c>
      <c r="V106" s="1">
        <f t="shared" si="26"/>
        <v>0</v>
      </c>
      <c r="W106" s="1">
        <f t="shared" si="26"/>
        <v>0</v>
      </c>
      <c r="X106" s="1">
        <f t="shared" si="26"/>
        <v>0</v>
      </c>
    </row>
    <row r="107" spans="1:24" ht="16" x14ac:dyDescent="0.2">
      <c r="A107" s="355"/>
      <c r="B107" s="355"/>
      <c r="C107" s="198" t="s">
        <v>23</v>
      </c>
      <c r="D107" s="1">
        <f>D$60</f>
        <v>0</v>
      </c>
      <c r="E107" s="1">
        <f t="shared" ref="E107:X107" si="27">E$60</f>
        <v>1</v>
      </c>
      <c r="F107" s="1">
        <f t="shared" si="27"/>
        <v>0</v>
      </c>
      <c r="G107" s="1">
        <f t="shared" si="27"/>
        <v>0</v>
      </c>
      <c r="H107" s="1">
        <f t="shared" si="27"/>
        <v>0</v>
      </c>
      <c r="I107" s="1">
        <f t="shared" si="27"/>
        <v>0</v>
      </c>
      <c r="J107" s="1">
        <f t="shared" si="27"/>
        <v>0</v>
      </c>
      <c r="K107" s="1">
        <f t="shared" si="27"/>
        <v>0</v>
      </c>
      <c r="L107" s="1">
        <f t="shared" si="27"/>
        <v>0</v>
      </c>
      <c r="M107" s="1">
        <f t="shared" si="27"/>
        <v>0</v>
      </c>
      <c r="N107" s="1">
        <f t="shared" si="27"/>
        <v>0</v>
      </c>
      <c r="O107" s="1">
        <f t="shared" si="27"/>
        <v>0</v>
      </c>
      <c r="P107" s="1">
        <f t="shared" si="27"/>
        <v>0</v>
      </c>
      <c r="Q107" s="1">
        <f t="shared" si="27"/>
        <v>0</v>
      </c>
      <c r="R107" s="1">
        <f t="shared" si="27"/>
        <v>0</v>
      </c>
      <c r="S107" s="1">
        <f t="shared" si="27"/>
        <v>0</v>
      </c>
      <c r="T107" s="1">
        <f t="shared" si="27"/>
        <v>0</v>
      </c>
      <c r="U107" s="1">
        <f t="shared" si="27"/>
        <v>0</v>
      </c>
      <c r="V107" s="1">
        <f t="shared" si="27"/>
        <v>0</v>
      </c>
      <c r="W107" s="1">
        <f t="shared" si="27"/>
        <v>0</v>
      </c>
      <c r="X107" s="1">
        <f t="shared" si="27"/>
        <v>0</v>
      </c>
    </row>
    <row r="108" spans="1:24" x14ac:dyDescent="0.2">
      <c r="A108" s="355"/>
      <c r="B108" s="355" t="s">
        <v>18</v>
      </c>
      <c r="C108" s="1" t="s">
        <v>6</v>
      </c>
      <c r="D108" s="1">
        <f t="shared" ref="D108:X108" si="28">D$25+D$65</f>
        <v>185</v>
      </c>
      <c r="E108" s="1">
        <f t="shared" si="28"/>
        <v>81</v>
      </c>
      <c r="F108" s="1">
        <f t="shared" si="28"/>
        <v>65</v>
      </c>
      <c r="G108" s="1">
        <f t="shared" si="28"/>
        <v>102</v>
      </c>
      <c r="H108" s="1">
        <f t="shared" si="28"/>
        <v>134</v>
      </c>
      <c r="I108" s="1">
        <f t="shared" si="28"/>
        <v>172</v>
      </c>
      <c r="J108" s="1">
        <f t="shared" si="28"/>
        <v>175</v>
      </c>
      <c r="K108" s="1">
        <f t="shared" si="28"/>
        <v>135</v>
      </c>
      <c r="L108" s="1">
        <f t="shared" si="28"/>
        <v>229</v>
      </c>
      <c r="M108" s="1">
        <f t="shared" si="28"/>
        <v>357</v>
      </c>
      <c r="N108" s="1">
        <f t="shared" si="28"/>
        <v>347</v>
      </c>
      <c r="O108" s="1">
        <f t="shared" si="28"/>
        <v>247</v>
      </c>
      <c r="P108" s="1">
        <f t="shared" si="28"/>
        <v>426</v>
      </c>
      <c r="Q108" s="1">
        <f t="shared" si="28"/>
        <v>556</v>
      </c>
      <c r="R108" s="1">
        <f t="shared" si="28"/>
        <v>435</v>
      </c>
      <c r="S108" s="1">
        <f t="shared" si="28"/>
        <v>0</v>
      </c>
      <c r="T108" s="1">
        <f t="shared" si="28"/>
        <v>0</v>
      </c>
      <c r="U108" s="1">
        <f t="shared" si="28"/>
        <v>0</v>
      </c>
      <c r="V108" s="1">
        <f t="shared" si="28"/>
        <v>0</v>
      </c>
      <c r="W108" s="1">
        <f t="shared" si="28"/>
        <v>0</v>
      </c>
      <c r="X108" s="1">
        <f t="shared" si="28"/>
        <v>0</v>
      </c>
    </row>
    <row r="109" spans="1:24" x14ac:dyDescent="0.2">
      <c r="A109" s="355"/>
      <c r="B109" s="355"/>
      <c r="C109" s="1" t="s">
        <v>7</v>
      </c>
      <c r="D109" s="1">
        <f t="shared" ref="D109:X109" si="29">D$26+D$66</f>
        <v>4</v>
      </c>
      <c r="E109" s="1">
        <f t="shared" si="29"/>
        <v>2</v>
      </c>
      <c r="F109" s="1">
        <f t="shared" si="29"/>
        <v>0</v>
      </c>
      <c r="G109" s="1">
        <f t="shared" si="29"/>
        <v>0</v>
      </c>
      <c r="H109" s="1">
        <f t="shared" si="29"/>
        <v>14</v>
      </c>
      <c r="I109" s="1">
        <f t="shared" si="29"/>
        <v>13</v>
      </c>
      <c r="J109" s="1">
        <f t="shared" si="29"/>
        <v>12</v>
      </c>
      <c r="K109" s="1">
        <f t="shared" si="29"/>
        <v>22</v>
      </c>
      <c r="L109" s="1">
        <f t="shared" si="29"/>
        <v>36</v>
      </c>
      <c r="M109" s="1">
        <f t="shared" si="29"/>
        <v>74</v>
      </c>
      <c r="N109" s="1">
        <f t="shared" si="29"/>
        <v>99</v>
      </c>
      <c r="O109" s="1">
        <f t="shared" si="29"/>
        <v>42</v>
      </c>
      <c r="P109" s="1">
        <f t="shared" si="29"/>
        <v>75</v>
      </c>
      <c r="Q109" s="1">
        <f t="shared" si="29"/>
        <v>128</v>
      </c>
      <c r="R109" s="1">
        <f t="shared" si="29"/>
        <v>110</v>
      </c>
      <c r="S109" s="1">
        <f t="shared" si="29"/>
        <v>0</v>
      </c>
      <c r="T109" s="1">
        <f t="shared" si="29"/>
        <v>0</v>
      </c>
      <c r="U109" s="1">
        <f t="shared" si="29"/>
        <v>0</v>
      </c>
      <c r="V109" s="1">
        <f t="shared" si="29"/>
        <v>0</v>
      </c>
      <c r="W109" s="1">
        <f t="shared" si="29"/>
        <v>0</v>
      </c>
      <c r="X109" s="1">
        <f t="shared" si="29"/>
        <v>0</v>
      </c>
    </row>
    <row r="110" spans="1:24" x14ac:dyDescent="0.2">
      <c r="A110" s="355"/>
      <c r="B110" s="355"/>
      <c r="C110" s="1" t="s">
        <v>8</v>
      </c>
      <c r="D110" s="1">
        <f t="shared" ref="D110:X110" si="30">D$27+D$67</f>
        <v>185</v>
      </c>
      <c r="E110" s="1">
        <f t="shared" si="30"/>
        <v>27</v>
      </c>
      <c r="F110" s="1">
        <f t="shared" si="30"/>
        <v>0</v>
      </c>
      <c r="G110" s="1">
        <f t="shared" si="30"/>
        <v>0</v>
      </c>
      <c r="H110" s="1">
        <f t="shared" si="30"/>
        <v>66</v>
      </c>
      <c r="I110" s="1">
        <f t="shared" si="30"/>
        <v>130</v>
      </c>
      <c r="J110" s="1">
        <f t="shared" si="30"/>
        <v>175</v>
      </c>
      <c r="K110" s="1">
        <f t="shared" si="30"/>
        <v>135</v>
      </c>
      <c r="L110" s="1">
        <f t="shared" si="30"/>
        <v>229</v>
      </c>
      <c r="M110" s="1">
        <f t="shared" si="30"/>
        <v>357</v>
      </c>
      <c r="N110" s="1">
        <f t="shared" si="30"/>
        <v>347</v>
      </c>
      <c r="O110" s="1">
        <f t="shared" si="30"/>
        <v>205</v>
      </c>
      <c r="P110" s="1">
        <f t="shared" si="30"/>
        <v>303</v>
      </c>
      <c r="Q110" s="1">
        <f t="shared" si="30"/>
        <v>556</v>
      </c>
      <c r="R110" s="1">
        <f t="shared" si="30"/>
        <v>435</v>
      </c>
      <c r="S110" s="1">
        <f t="shared" si="30"/>
        <v>0</v>
      </c>
      <c r="T110" s="1">
        <f t="shared" si="30"/>
        <v>0</v>
      </c>
      <c r="U110" s="1">
        <f t="shared" si="30"/>
        <v>0</v>
      </c>
      <c r="V110" s="1">
        <f t="shared" si="30"/>
        <v>0</v>
      </c>
      <c r="W110" s="1">
        <f t="shared" si="30"/>
        <v>0</v>
      </c>
      <c r="X110" s="1">
        <f t="shared" si="30"/>
        <v>0</v>
      </c>
    </row>
    <row r="111" spans="1:24" ht="16" x14ac:dyDescent="0.2">
      <c r="A111" s="355"/>
      <c r="B111" s="355"/>
      <c r="C111" s="198" t="s">
        <v>23</v>
      </c>
      <c r="D111" s="1">
        <f>D$68</f>
        <v>0</v>
      </c>
      <c r="E111" s="1">
        <f t="shared" ref="E111:X111" si="31">E$68</f>
        <v>0</v>
      </c>
      <c r="F111" s="1">
        <f t="shared" si="31"/>
        <v>0</v>
      </c>
      <c r="G111" s="1">
        <f t="shared" si="31"/>
        <v>0</v>
      </c>
      <c r="H111" s="1">
        <f t="shared" si="31"/>
        <v>0</v>
      </c>
      <c r="I111" s="1">
        <f t="shared" si="31"/>
        <v>0</v>
      </c>
      <c r="J111" s="1">
        <f t="shared" si="31"/>
        <v>1</v>
      </c>
      <c r="K111" s="1">
        <f t="shared" si="31"/>
        <v>0</v>
      </c>
      <c r="L111" s="1">
        <f t="shared" si="31"/>
        <v>0</v>
      </c>
      <c r="M111" s="1">
        <f t="shared" si="31"/>
        <v>1</v>
      </c>
      <c r="N111" s="1">
        <f t="shared" si="31"/>
        <v>0</v>
      </c>
      <c r="O111" s="1">
        <f t="shared" si="31"/>
        <v>1</v>
      </c>
      <c r="P111" s="1">
        <f t="shared" si="31"/>
        <v>0</v>
      </c>
      <c r="Q111" s="1">
        <f t="shared" si="31"/>
        <v>1</v>
      </c>
      <c r="R111" s="1">
        <f t="shared" si="31"/>
        <v>0</v>
      </c>
      <c r="S111" s="1">
        <f t="shared" si="31"/>
        <v>0</v>
      </c>
      <c r="T111" s="1">
        <f t="shared" si="31"/>
        <v>0</v>
      </c>
      <c r="U111" s="1">
        <f t="shared" si="31"/>
        <v>0</v>
      </c>
      <c r="V111" s="1">
        <f t="shared" si="31"/>
        <v>0</v>
      </c>
      <c r="W111" s="1">
        <f t="shared" si="31"/>
        <v>0</v>
      </c>
      <c r="X111" s="1">
        <f t="shared" si="31"/>
        <v>0</v>
      </c>
    </row>
    <row r="112" spans="1:24" x14ac:dyDescent="0.2">
      <c r="A112" s="355" t="s">
        <v>19</v>
      </c>
      <c r="B112" s="355" t="s">
        <v>20</v>
      </c>
      <c r="C112" s="1" t="s">
        <v>6</v>
      </c>
      <c r="D112" s="1">
        <f t="shared" ref="D112:X112" si="32">D$28+D$69</f>
        <v>162</v>
      </c>
      <c r="E112" s="1">
        <f t="shared" si="32"/>
        <v>122</v>
      </c>
      <c r="F112" s="1">
        <f t="shared" si="32"/>
        <v>142</v>
      </c>
      <c r="G112" s="1">
        <f t="shared" si="32"/>
        <v>643</v>
      </c>
      <c r="H112" s="1">
        <f t="shared" si="32"/>
        <v>877</v>
      </c>
      <c r="I112" s="1">
        <f t="shared" si="32"/>
        <v>420</v>
      </c>
      <c r="J112" s="1">
        <f t="shared" si="32"/>
        <v>201</v>
      </c>
      <c r="K112" s="1">
        <f t="shared" si="32"/>
        <v>5</v>
      </c>
      <c r="L112" s="1">
        <f t="shared" si="32"/>
        <v>4</v>
      </c>
      <c r="M112" s="1">
        <f t="shared" si="32"/>
        <v>1</v>
      </c>
      <c r="N112" s="1">
        <f t="shared" si="32"/>
        <v>56</v>
      </c>
      <c r="O112" s="1">
        <f t="shared" si="32"/>
        <v>95</v>
      </c>
      <c r="P112" s="1">
        <f t="shared" si="32"/>
        <v>267</v>
      </c>
      <c r="Q112" s="1">
        <f t="shared" si="32"/>
        <v>211</v>
      </c>
      <c r="R112" s="1">
        <f t="shared" si="32"/>
        <v>161</v>
      </c>
      <c r="S112" s="1">
        <f t="shared" si="32"/>
        <v>0</v>
      </c>
      <c r="T112" s="1">
        <f t="shared" si="32"/>
        <v>0</v>
      </c>
      <c r="U112" s="1">
        <f t="shared" si="32"/>
        <v>0</v>
      </c>
      <c r="V112" s="1">
        <f t="shared" si="32"/>
        <v>0</v>
      </c>
      <c r="W112" s="1">
        <f t="shared" si="32"/>
        <v>0</v>
      </c>
      <c r="X112" s="1">
        <f t="shared" si="32"/>
        <v>0</v>
      </c>
    </row>
    <row r="113" spans="1:24" x14ac:dyDescent="0.2">
      <c r="A113" s="355"/>
      <c r="B113" s="355"/>
      <c r="C113" s="1" t="s">
        <v>7</v>
      </c>
      <c r="D113" s="1">
        <f t="shared" ref="D113:X113" si="33">D$29+D$70</f>
        <v>18</v>
      </c>
      <c r="E113" s="1">
        <f t="shared" si="33"/>
        <v>7</v>
      </c>
      <c r="F113" s="1">
        <f t="shared" si="33"/>
        <v>31</v>
      </c>
      <c r="G113" s="1">
        <f t="shared" si="33"/>
        <v>235</v>
      </c>
      <c r="H113" s="1">
        <f t="shared" si="33"/>
        <v>169</v>
      </c>
      <c r="I113" s="1">
        <f t="shared" si="33"/>
        <v>68</v>
      </c>
      <c r="J113" s="1">
        <f t="shared" si="33"/>
        <v>41</v>
      </c>
      <c r="K113" s="1">
        <f t="shared" si="33"/>
        <v>1</v>
      </c>
      <c r="L113" s="1">
        <f t="shared" si="33"/>
        <v>4</v>
      </c>
      <c r="M113" s="1">
        <f t="shared" si="33"/>
        <v>0</v>
      </c>
      <c r="N113" s="1">
        <f t="shared" si="33"/>
        <v>2</v>
      </c>
      <c r="O113" s="1">
        <f t="shared" si="33"/>
        <v>14</v>
      </c>
      <c r="P113" s="1">
        <f t="shared" si="33"/>
        <v>22</v>
      </c>
      <c r="Q113" s="1">
        <f t="shared" si="33"/>
        <v>16</v>
      </c>
      <c r="R113" s="1">
        <f t="shared" si="33"/>
        <v>13</v>
      </c>
      <c r="S113" s="1">
        <f t="shared" si="33"/>
        <v>0</v>
      </c>
      <c r="T113" s="1">
        <f t="shared" si="33"/>
        <v>0</v>
      </c>
      <c r="U113" s="1">
        <f t="shared" si="33"/>
        <v>0</v>
      </c>
      <c r="V113" s="1">
        <f t="shared" si="33"/>
        <v>0</v>
      </c>
      <c r="W113" s="1">
        <f t="shared" si="33"/>
        <v>0</v>
      </c>
      <c r="X113" s="1">
        <f t="shared" si="33"/>
        <v>0</v>
      </c>
    </row>
    <row r="114" spans="1:24" x14ac:dyDescent="0.2">
      <c r="A114" s="355"/>
      <c r="B114" s="355"/>
      <c r="C114" s="1" t="s">
        <v>8</v>
      </c>
      <c r="D114" s="1">
        <f t="shared" ref="D114:X114" si="34">D$30+D$71</f>
        <v>138</v>
      </c>
      <c r="E114" s="1">
        <f t="shared" si="34"/>
        <v>122</v>
      </c>
      <c r="F114" s="1">
        <f t="shared" si="34"/>
        <v>142</v>
      </c>
      <c r="G114" s="1">
        <f t="shared" si="34"/>
        <v>643</v>
      </c>
      <c r="H114" s="1">
        <f t="shared" si="34"/>
        <v>877</v>
      </c>
      <c r="I114" s="1">
        <f t="shared" si="34"/>
        <v>420</v>
      </c>
      <c r="J114" s="1">
        <f t="shared" si="34"/>
        <v>201</v>
      </c>
      <c r="K114" s="1">
        <f t="shared" si="34"/>
        <v>5</v>
      </c>
      <c r="L114" s="1">
        <f t="shared" si="34"/>
        <v>4</v>
      </c>
      <c r="M114" s="1">
        <f t="shared" si="34"/>
        <v>1</v>
      </c>
      <c r="N114" s="1">
        <f t="shared" si="34"/>
        <v>56</v>
      </c>
      <c r="O114" s="1">
        <f t="shared" si="34"/>
        <v>95</v>
      </c>
      <c r="P114" s="1">
        <f t="shared" si="34"/>
        <v>267</v>
      </c>
      <c r="Q114" s="1">
        <f t="shared" si="34"/>
        <v>211</v>
      </c>
      <c r="R114" s="1">
        <f t="shared" si="34"/>
        <v>161</v>
      </c>
      <c r="S114" s="1">
        <f t="shared" si="34"/>
        <v>0</v>
      </c>
      <c r="T114" s="1">
        <f t="shared" si="34"/>
        <v>0</v>
      </c>
      <c r="U114" s="1">
        <f t="shared" si="34"/>
        <v>0</v>
      </c>
      <c r="V114" s="1">
        <f t="shared" si="34"/>
        <v>0</v>
      </c>
      <c r="W114" s="1">
        <f t="shared" si="34"/>
        <v>0</v>
      </c>
      <c r="X114" s="1">
        <f t="shared" si="34"/>
        <v>0</v>
      </c>
    </row>
    <row r="115" spans="1:24" ht="16" x14ac:dyDescent="0.2">
      <c r="A115" s="355"/>
      <c r="B115" s="355"/>
      <c r="C115" s="198" t="s">
        <v>23</v>
      </c>
      <c r="D115" s="1">
        <f>D$72</f>
        <v>1</v>
      </c>
      <c r="E115" s="1">
        <f t="shared" ref="E115:X115" si="35">E$72</f>
        <v>0</v>
      </c>
      <c r="F115" s="1">
        <f t="shared" si="35"/>
        <v>0</v>
      </c>
      <c r="G115" s="1">
        <f t="shared" si="35"/>
        <v>0</v>
      </c>
      <c r="H115" s="1">
        <f t="shared" si="35"/>
        <v>0</v>
      </c>
      <c r="I115" s="1">
        <f t="shared" si="35"/>
        <v>0</v>
      </c>
      <c r="J115" s="1">
        <f t="shared" si="35"/>
        <v>0</v>
      </c>
      <c r="K115" s="1">
        <f t="shared" si="35"/>
        <v>0</v>
      </c>
      <c r="L115" s="1">
        <f t="shared" si="35"/>
        <v>0</v>
      </c>
      <c r="M115" s="1">
        <f t="shared" si="35"/>
        <v>0</v>
      </c>
      <c r="N115" s="1">
        <f t="shared" si="35"/>
        <v>0</v>
      </c>
      <c r="O115" s="1">
        <f t="shared" si="35"/>
        <v>0</v>
      </c>
      <c r="P115" s="1">
        <f t="shared" si="35"/>
        <v>0</v>
      </c>
      <c r="Q115" s="1">
        <f t="shared" si="35"/>
        <v>0</v>
      </c>
      <c r="R115" s="1">
        <f t="shared" si="35"/>
        <v>0</v>
      </c>
      <c r="S115" s="1">
        <f t="shared" si="35"/>
        <v>0</v>
      </c>
      <c r="T115" s="1">
        <f t="shared" si="35"/>
        <v>0</v>
      </c>
      <c r="U115" s="1">
        <f t="shared" si="35"/>
        <v>0</v>
      </c>
      <c r="V115" s="1">
        <f t="shared" si="35"/>
        <v>0</v>
      </c>
      <c r="W115" s="1">
        <f t="shared" si="35"/>
        <v>0</v>
      </c>
      <c r="X115" s="1">
        <f t="shared" si="35"/>
        <v>0</v>
      </c>
    </row>
    <row r="116" spans="1:24" x14ac:dyDescent="0.2">
      <c r="A116" s="355"/>
      <c r="B116" s="355" t="s">
        <v>21</v>
      </c>
      <c r="C116" s="1" t="s">
        <v>6</v>
      </c>
      <c r="D116" s="1">
        <f t="shared" ref="D116:X116" si="36">D$31+D$73</f>
        <v>1099</v>
      </c>
      <c r="E116" s="1">
        <f t="shared" si="36"/>
        <v>562</v>
      </c>
      <c r="F116" s="1">
        <f t="shared" si="36"/>
        <v>600</v>
      </c>
      <c r="G116" s="1">
        <f t="shared" si="36"/>
        <v>868</v>
      </c>
      <c r="H116" s="1">
        <f t="shared" si="36"/>
        <v>1032</v>
      </c>
      <c r="I116" s="1">
        <f t="shared" si="36"/>
        <v>651</v>
      </c>
      <c r="J116" s="1">
        <f t="shared" si="36"/>
        <v>609</v>
      </c>
      <c r="K116" s="1">
        <f t="shared" si="36"/>
        <v>376</v>
      </c>
      <c r="L116" s="1">
        <f t="shared" si="36"/>
        <v>671</v>
      </c>
      <c r="M116" s="1">
        <f t="shared" si="36"/>
        <v>588</v>
      </c>
      <c r="N116" s="1">
        <f t="shared" si="36"/>
        <v>659</v>
      </c>
      <c r="O116" s="1">
        <f t="shared" si="36"/>
        <v>870</v>
      </c>
      <c r="P116" s="1">
        <f t="shared" si="36"/>
        <v>299</v>
      </c>
      <c r="Q116" s="1">
        <f t="shared" si="36"/>
        <v>930</v>
      </c>
      <c r="R116" s="1">
        <f t="shared" si="36"/>
        <v>806</v>
      </c>
      <c r="S116" s="1">
        <f t="shared" si="36"/>
        <v>146</v>
      </c>
      <c r="T116" s="1">
        <f t="shared" si="36"/>
        <v>0</v>
      </c>
      <c r="U116" s="1">
        <f t="shared" si="36"/>
        <v>0</v>
      </c>
      <c r="V116" s="1">
        <f t="shared" si="36"/>
        <v>0</v>
      </c>
      <c r="W116" s="1">
        <f t="shared" si="36"/>
        <v>0</v>
      </c>
      <c r="X116" s="1">
        <f t="shared" si="36"/>
        <v>0</v>
      </c>
    </row>
    <row r="117" spans="1:24" x14ac:dyDescent="0.2">
      <c r="A117" s="355"/>
      <c r="B117" s="355"/>
      <c r="C117" s="1" t="s">
        <v>7</v>
      </c>
      <c r="D117" s="1">
        <f t="shared" ref="D117:X117" si="37">D$32+D$74</f>
        <v>428</v>
      </c>
      <c r="E117" s="1">
        <f t="shared" si="37"/>
        <v>189</v>
      </c>
      <c r="F117" s="1">
        <f t="shared" si="37"/>
        <v>238</v>
      </c>
      <c r="G117" s="1">
        <f t="shared" si="37"/>
        <v>27</v>
      </c>
      <c r="H117" s="1">
        <f t="shared" si="37"/>
        <v>0</v>
      </c>
      <c r="I117" s="1">
        <f t="shared" si="37"/>
        <v>28</v>
      </c>
      <c r="J117" s="1">
        <f t="shared" si="37"/>
        <v>139</v>
      </c>
      <c r="K117" s="1">
        <f t="shared" si="37"/>
        <v>58</v>
      </c>
      <c r="L117" s="1">
        <f t="shared" si="37"/>
        <v>128</v>
      </c>
      <c r="M117" s="1">
        <f t="shared" si="37"/>
        <v>43</v>
      </c>
      <c r="N117" s="1">
        <f t="shared" si="37"/>
        <v>153</v>
      </c>
      <c r="O117" s="1">
        <f t="shared" si="37"/>
        <v>254</v>
      </c>
      <c r="P117" s="1">
        <f t="shared" si="37"/>
        <v>250</v>
      </c>
      <c r="Q117" s="1">
        <f t="shared" si="37"/>
        <v>289</v>
      </c>
      <c r="R117" s="1">
        <f t="shared" si="37"/>
        <v>280</v>
      </c>
      <c r="S117" s="1">
        <f t="shared" si="37"/>
        <v>32</v>
      </c>
      <c r="T117" s="1">
        <f t="shared" si="37"/>
        <v>0</v>
      </c>
      <c r="U117" s="1">
        <f t="shared" si="37"/>
        <v>0</v>
      </c>
      <c r="V117" s="1">
        <f t="shared" si="37"/>
        <v>0</v>
      </c>
      <c r="W117" s="1">
        <f t="shared" si="37"/>
        <v>0</v>
      </c>
      <c r="X117" s="1">
        <f t="shared" si="37"/>
        <v>0</v>
      </c>
    </row>
    <row r="118" spans="1:24" x14ac:dyDescent="0.2">
      <c r="A118" s="355"/>
      <c r="B118" s="355"/>
      <c r="C118" s="1" t="s">
        <v>8</v>
      </c>
      <c r="D118" s="1">
        <f t="shared" ref="D118:X118" si="38">D$33+D$75</f>
        <v>1081</v>
      </c>
      <c r="E118" s="1">
        <f t="shared" si="38"/>
        <v>438</v>
      </c>
      <c r="F118" s="1">
        <f t="shared" si="38"/>
        <v>464</v>
      </c>
      <c r="G118" s="1">
        <f t="shared" si="38"/>
        <v>46</v>
      </c>
      <c r="H118" s="1">
        <f t="shared" si="38"/>
        <v>866</v>
      </c>
      <c r="I118" s="1">
        <f t="shared" si="38"/>
        <v>37</v>
      </c>
      <c r="J118" s="1">
        <f t="shared" si="38"/>
        <v>609</v>
      </c>
      <c r="K118" s="1">
        <f t="shared" si="38"/>
        <v>376</v>
      </c>
      <c r="L118" s="1">
        <f t="shared" si="38"/>
        <v>671</v>
      </c>
      <c r="M118" s="1">
        <f t="shared" si="38"/>
        <v>588</v>
      </c>
      <c r="N118" s="1">
        <f t="shared" si="38"/>
        <v>128</v>
      </c>
      <c r="O118" s="1">
        <f t="shared" si="38"/>
        <v>870</v>
      </c>
      <c r="P118" s="1">
        <f t="shared" si="38"/>
        <v>299</v>
      </c>
      <c r="Q118" s="1">
        <f t="shared" si="38"/>
        <v>930</v>
      </c>
      <c r="R118" s="1">
        <f t="shared" si="38"/>
        <v>806</v>
      </c>
      <c r="S118" s="1">
        <f t="shared" si="38"/>
        <v>146</v>
      </c>
      <c r="T118" s="1">
        <f t="shared" si="38"/>
        <v>0</v>
      </c>
      <c r="U118" s="1">
        <f t="shared" si="38"/>
        <v>0</v>
      </c>
      <c r="V118" s="1">
        <f t="shared" si="38"/>
        <v>0</v>
      </c>
      <c r="W118" s="1">
        <f t="shared" si="38"/>
        <v>0</v>
      </c>
      <c r="X118" s="1">
        <f t="shared" si="38"/>
        <v>0</v>
      </c>
    </row>
    <row r="119" spans="1:24" ht="16" x14ac:dyDescent="0.2">
      <c r="A119" s="355"/>
      <c r="B119" s="355"/>
      <c r="C119" s="198" t="s">
        <v>23</v>
      </c>
      <c r="D119" s="1">
        <f>D$76</f>
        <v>3</v>
      </c>
      <c r="E119" s="1">
        <f t="shared" ref="E119:X119" si="39">E$76</f>
        <v>1</v>
      </c>
      <c r="F119" s="1">
        <f t="shared" si="39"/>
        <v>1</v>
      </c>
      <c r="G119" s="1">
        <f t="shared" si="39"/>
        <v>0</v>
      </c>
      <c r="H119" s="1">
        <f t="shared" si="39"/>
        <v>0</v>
      </c>
      <c r="I119" s="1">
        <f t="shared" si="39"/>
        <v>0</v>
      </c>
      <c r="J119" s="1">
        <f t="shared" si="39"/>
        <v>1</v>
      </c>
      <c r="K119" s="1">
        <f t="shared" si="39"/>
        <v>1</v>
      </c>
      <c r="L119" s="1">
        <f t="shared" si="39"/>
        <v>0</v>
      </c>
      <c r="M119" s="1">
        <f t="shared" si="39"/>
        <v>0</v>
      </c>
      <c r="N119" s="1">
        <f t="shared" si="39"/>
        <v>0</v>
      </c>
      <c r="O119" s="1">
        <f t="shared" si="39"/>
        <v>0</v>
      </c>
      <c r="P119" s="1">
        <f t="shared" si="39"/>
        <v>2</v>
      </c>
      <c r="Q119" s="1">
        <f t="shared" si="39"/>
        <v>15</v>
      </c>
      <c r="R119" s="1">
        <f t="shared" si="39"/>
        <v>2</v>
      </c>
      <c r="S119" s="1">
        <f t="shared" si="39"/>
        <v>0</v>
      </c>
      <c r="T119" s="1">
        <f t="shared" si="39"/>
        <v>0</v>
      </c>
      <c r="U119" s="1">
        <f t="shared" si="39"/>
        <v>0</v>
      </c>
      <c r="V119" s="1">
        <f t="shared" si="39"/>
        <v>0</v>
      </c>
      <c r="W119" s="1">
        <f t="shared" si="39"/>
        <v>0</v>
      </c>
      <c r="X119" s="1">
        <f t="shared" si="39"/>
        <v>0</v>
      </c>
    </row>
    <row r="133" spans="9:9" x14ac:dyDescent="0.2">
      <c r="I133" t="s">
        <v>27</v>
      </c>
    </row>
  </sheetData>
  <mergeCells count="48">
    <mergeCell ref="B112:B115"/>
    <mergeCell ref="B116:B119"/>
    <mergeCell ref="B92:B95"/>
    <mergeCell ref="B96:B99"/>
    <mergeCell ref="B100:B103"/>
    <mergeCell ref="B104:B107"/>
    <mergeCell ref="B108:B111"/>
    <mergeCell ref="B69:B72"/>
    <mergeCell ref="B73:B76"/>
    <mergeCell ref="B80:B83"/>
    <mergeCell ref="B84:B87"/>
    <mergeCell ref="B88:B91"/>
    <mergeCell ref="B49:B52"/>
    <mergeCell ref="B53:B56"/>
    <mergeCell ref="B57:B60"/>
    <mergeCell ref="B61:B64"/>
    <mergeCell ref="B65:B68"/>
    <mergeCell ref="B28:B30"/>
    <mergeCell ref="B31:B33"/>
    <mergeCell ref="B37:B40"/>
    <mergeCell ref="B41:B44"/>
    <mergeCell ref="B45:B48"/>
    <mergeCell ref="A80:A87"/>
    <mergeCell ref="A88:A95"/>
    <mergeCell ref="A96:A103"/>
    <mergeCell ref="A104:A111"/>
    <mergeCell ref="A112:A119"/>
    <mergeCell ref="A37:A44"/>
    <mergeCell ref="A45:A52"/>
    <mergeCell ref="A53:A60"/>
    <mergeCell ref="A61:A68"/>
    <mergeCell ref="A69:A76"/>
    <mergeCell ref="A1:Q1"/>
    <mergeCell ref="A35:Q35"/>
    <mergeCell ref="A4:A9"/>
    <mergeCell ref="A10:A15"/>
    <mergeCell ref="A16:A21"/>
    <mergeCell ref="A22:A27"/>
    <mergeCell ref="A28:A33"/>
    <mergeCell ref="B4:B6"/>
    <mergeCell ref="B7:B9"/>
    <mergeCell ref="B10:B12"/>
    <mergeCell ref="B13:B15"/>
    <mergeCell ref="B16:B18"/>
    <mergeCell ref="B19:B21"/>
    <mergeCell ref="B22:B24"/>
    <mergeCell ref="B25:B27"/>
    <mergeCell ref="B2:Q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4591-B210-F140-8721-816E25151D96}">
  <dimension ref="A1:W33"/>
  <sheetViews>
    <sheetView workbookViewId="0">
      <selection activeCell="C13" sqref="C13"/>
    </sheetView>
  </sheetViews>
  <sheetFormatPr baseColWidth="10" defaultRowHeight="15" x14ac:dyDescent="0.2"/>
  <sheetData>
    <row r="1" spans="1:23" x14ac:dyDescent="0.2">
      <c r="A1" s="353" t="s">
        <v>80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</row>
    <row r="2" spans="1:23" ht="16" thickBot="1" x14ac:dyDescent="0.25">
      <c r="A2" s="221" t="s">
        <v>2</v>
      </c>
      <c r="B2" s="221" t="s">
        <v>3</v>
      </c>
      <c r="C2" s="303">
        <v>45170</v>
      </c>
      <c r="D2" s="304">
        <v>45200</v>
      </c>
      <c r="E2" s="304">
        <v>45231</v>
      </c>
      <c r="F2" s="305">
        <v>45261</v>
      </c>
      <c r="G2" s="304">
        <v>45292</v>
      </c>
      <c r="H2" s="305">
        <v>45323</v>
      </c>
      <c r="I2" s="304">
        <v>45352</v>
      </c>
      <c r="J2" s="305">
        <v>45383</v>
      </c>
      <c r="K2" s="304">
        <v>45413</v>
      </c>
      <c r="L2" s="305">
        <v>45444</v>
      </c>
      <c r="M2" s="304">
        <v>45474</v>
      </c>
      <c r="N2" s="305">
        <v>45505</v>
      </c>
      <c r="O2" s="304">
        <v>45536</v>
      </c>
      <c r="P2" s="305">
        <v>45566</v>
      </c>
      <c r="Q2" s="303">
        <v>45597</v>
      </c>
      <c r="R2" s="304">
        <v>45627</v>
      </c>
      <c r="S2" s="304">
        <v>45658</v>
      </c>
      <c r="T2" s="305">
        <v>45689</v>
      </c>
      <c r="U2" s="304">
        <v>45717</v>
      </c>
      <c r="V2" s="305">
        <v>45748</v>
      </c>
      <c r="W2" s="304">
        <v>45778</v>
      </c>
    </row>
    <row r="3" spans="1:23" ht="17" thickTop="1" thickBot="1" x14ac:dyDescent="0.25">
      <c r="A3" s="301" t="s">
        <v>5</v>
      </c>
      <c r="B3" s="4" t="s">
        <v>6</v>
      </c>
      <c r="C3" s="5">
        <v>23</v>
      </c>
      <c r="D3" s="183">
        <v>9</v>
      </c>
      <c r="E3" s="183">
        <v>0</v>
      </c>
      <c r="F3" s="184">
        <v>45</v>
      </c>
      <c r="G3" s="184">
        <v>26</v>
      </c>
      <c r="H3" s="184">
        <v>26</v>
      </c>
      <c r="I3" s="184">
        <v>26</v>
      </c>
      <c r="J3" s="184">
        <v>3</v>
      </c>
      <c r="K3" s="184">
        <v>3</v>
      </c>
      <c r="L3" s="184">
        <v>18</v>
      </c>
      <c r="M3" s="184">
        <v>42</v>
      </c>
      <c r="N3" s="184">
        <v>69</v>
      </c>
      <c r="O3" s="184">
        <v>65</v>
      </c>
      <c r="P3" s="184">
        <v>53</v>
      </c>
      <c r="Q3" s="5">
        <v>62</v>
      </c>
      <c r="R3" s="183"/>
      <c r="S3" s="183"/>
      <c r="T3" s="184"/>
      <c r="U3" s="184"/>
      <c r="V3" s="184"/>
      <c r="W3" s="193"/>
    </row>
    <row r="4" spans="1:23" ht="17" thickTop="1" thickBot="1" x14ac:dyDescent="0.25">
      <c r="A4" s="301" t="s">
        <v>5</v>
      </c>
      <c r="B4" s="1" t="s">
        <v>7</v>
      </c>
      <c r="C4" s="6">
        <v>0</v>
      </c>
      <c r="D4" s="185">
        <v>0</v>
      </c>
      <c r="E4" s="185">
        <v>0</v>
      </c>
      <c r="F4" s="186">
        <v>0</v>
      </c>
      <c r="G4" s="186">
        <v>0</v>
      </c>
      <c r="H4" s="186">
        <v>0</v>
      </c>
      <c r="I4" s="186">
        <v>0</v>
      </c>
      <c r="J4" s="186">
        <v>0</v>
      </c>
      <c r="K4" s="199"/>
      <c r="L4" s="186">
        <v>0</v>
      </c>
      <c r="M4" s="186">
        <v>2</v>
      </c>
      <c r="N4" s="186">
        <v>1</v>
      </c>
      <c r="O4" s="186">
        <v>2</v>
      </c>
      <c r="P4" s="199"/>
      <c r="Q4" s="6">
        <v>2</v>
      </c>
      <c r="R4" s="185"/>
      <c r="S4" s="185"/>
      <c r="T4" s="186"/>
      <c r="U4" s="186"/>
      <c r="V4" s="186"/>
      <c r="W4" s="194"/>
    </row>
    <row r="5" spans="1:23" ht="17" thickTop="1" thickBot="1" x14ac:dyDescent="0.25">
      <c r="A5" s="301" t="s">
        <v>5</v>
      </c>
      <c r="B5" s="7" t="s">
        <v>8</v>
      </c>
      <c r="C5" s="8">
        <v>23</v>
      </c>
      <c r="D5" s="187">
        <v>0</v>
      </c>
      <c r="E5" s="187">
        <v>0</v>
      </c>
      <c r="F5" s="188">
        <v>4</v>
      </c>
      <c r="G5" s="188">
        <v>0</v>
      </c>
      <c r="H5" s="188">
        <v>26</v>
      </c>
      <c r="I5" s="188">
        <v>26</v>
      </c>
      <c r="J5" s="188">
        <v>3</v>
      </c>
      <c r="K5" s="188">
        <v>3</v>
      </c>
      <c r="L5" s="188">
        <v>18</v>
      </c>
      <c r="M5" s="188">
        <v>42</v>
      </c>
      <c r="N5" s="188">
        <v>69</v>
      </c>
      <c r="O5" s="188">
        <v>65</v>
      </c>
      <c r="P5" s="188">
        <v>53</v>
      </c>
      <c r="Q5" s="8">
        <v>62</v>
      </c>
      <c r="R5" s="187"/>
      <c r="S5" s="187"/>
      <c r="T5" s="188"/>
      <c r="U5" s="188"/>
      <c r="V5" s="188"/>
      <c r="W5" s="195"/>
    </row>
    <row r="6" spans="1:23" ht="17" thickTop="1" thickBot="1" x14ac:dyDescent="0.25">
      <c r="A6" s="301" t="s">
        <v>9</v>
      </c>
      <c r="B6" s="4" t="s">
        <v>6</v>
      </c>
      <c r="C6" s="5">
        <v>164</v>
      </c>
      <c r="D6" s="183">
        <v>60</v>
      </c>
      <c r="E6" s="183">
        <v>48</v>
      </c>
      <c r="F6" s="184">
        <v>74</v>
      </c>
      <c r="G6" s="184">
        <v>105</v>
      </c>
      <c r="H6" s="184">
        <v>50</v>
      </c>
      <c r="I6" s="184">
        <v>41</v>
      </c>
      <c r="J6" s="184">
        <v>73</v>
      </c>
      <c r="K6" s="184">
        <v>104</v>
      </c>
      <c r="L6" s="184">
        <v>208</v>
      </c>
      <c r="M6" s="184">
        <v>185</v>
      </c>
      <c r="N6" s="184">
        <v>217</v>
      </c>
      <c r="O6" s="184">
        <v>317</v>
      </c>
      <c r="P6" s="184">
        <v>347</v>
      </c>
      <c r="Q6" s="5">
        <v>167</v>
      </c>
      <c r="R6" s="183"/>
      <c r="S6" s="183"/>
      <c r="T6" s="193"/>
      <c r="U6" s="193"/>
      <c r="V6" s="193"/>
      <c r="W6" s="193"/>
    </row>
    <row r="7" spans="1:23" ht="17" thickTop="1" thickBot="1" x14ac:dyDescent="0.25">
      <c r="A7" s="301" t="s">
        <v>9</v>
      </c>
      <c r="B7" s="1" t="s">
        <v>7</v>
      </c>
      <c r="C7" s="6">
        <v>40</v>
      </c>
      <c r="D7" s="185">
        <v>0</v>
      </c>
      <c r="E7" s="185">
        <v>0</v>
      </c>
      <c r="F7" s="186">
        <v>4</v>
      </c>
      <c r="G7" s="186">
        <v>45</v>
      </c>
      <c r="H7" s="186">
        <v>1</v>
      </c>
      <c r="I7" s="186">
        <v>11</v>
      </c>
      <c r="J7" s="186">
        <v>23</v>
      </c>
      <c r="K7" s="186">
        <v>37</v>
      </c>
      <c r="L7" s="186">
        <v>88</v>
      </c>
      <c r="M7" s="186">
        <v>93</v>
      </c>
      <c r="N7" s="186">
        <v>14</v>
      </c>
      <c r="O7" s="186">
        <v>147</v>
      </c>
      <c r="P7" s="186">
        <v>184</v>
      </c>
      <c r="Q7" s="203"/>
      <c r="R7" s="185"/>
      <c r="S7" s="185"/>
      <c r="T7" s="194"/>
      <c r="U7" s="194"/>
      <c r="V7" s="194"/>
      <c r="W7" s="194"/>
    </row>
    <row r="8" spans="1:23" ht="17" thickTop="1" thickBot="1" x14ac:dyDescent="0.25">
      <c r="A8" s="301" t="s">
        <v>9</v>
      </c>
      <c r="B8" s="7" t="s">
        <v>8</v>
      </c>
      <c r="C8" s="8">
        <v>110</v>
      </c>
      <c r="D8" s="187">
        <v>0</v>
      </c>
      <c r="E8" s="187">
        <v>0</v>
      </c>
      <c r="F8" s="188">
        <v>6</v>
      </c>
      <c r="G8" s="188">
        <v>105</v>
      </c>
      <c r="H8" s="188">
        <v>10</v>
      </c>
      <c r="I8" s="188">
        <v>41</v>
      </c>
      <c r="J8" s="188">
        <v>73</v>
      </c>
      <c r="K8" s="188">
        <v>104</v>
      </c>
      <c r="L8" s="188">
        <v>208</v>
      </c>
      <c r="M8" s="188">
        <v>185</v>
      </c>
      <c r="N8" s="188">
        <v>217</v>
      </c>
      <c r="O8" s="188">
        <v>317</v>
      </c>
      <c r="P8" s="188">
        <v>347</v>
      </c>
      <c r="Q8" s="8">
        <v>167</v>
      </c>
      <c r="R8" s="187"/>
      <c r="S8" s="187"/>
      <c r="T8" s="195"/>
      <c r="U8" s="195"/>
      <c r="V8" s="195"/>
      <c r="W8" s="195"/>
    </row>
    <row r="9" spans="1:23" ht="17" thickTop="1" thickBot="1" x14ac:dyDescent="0.25">
      <c r="A9" s="301" t="s">
        <v>11</v>
      </c>
      <c r="B9" s="4" t="s">
        <v>6</v>
      </c>
      <c r="C9" s="5">
        <v>87</v>
      </c>
      <c r="D9" s="183">
        <v>167</v>
      </c>
      <c r="E9" s="183">
        <v>123</v>
      </c>
      <c r="F9" s="184">
        <v>166</v>
      </c>
      <c r="G9" s="184">
        <v>189</v>
      </c>
      <c r="H9" s="184">
        <v>133</v>
      </c>
      <c r="I9" s="184">
        <v>145</v>
      </c>
      <c r="J9" s="184">
        <v>73</v>
      </c>
      <c r="K9" s="184">
        <v>96</v>
      </c>
      <c r="L9" s="184">
        <v>179</v>
      </c>
      <c r="M9" s="184">
        <v>347</v>
      </c>
      <c r="N9" s="184">
        <v>216</v>
      </c>
      <c r="O9" s="184">
        <v>270</v>
      </c>
      <c r="P9" s="184">
        <v>333</v>
      </c>
      <c r="Q9" s="5">
        <v>253</v>
      </c>
      <c r="R9" s="183"/>
      <c r="S9" s="183"/>
      <c r="T9" s="184"/>
      <c r="U9" s="184"/>
      <c r="V9" s="184"/>
      <c r="W9" s="193"/>
    </row>
    <row r="10" spans="1:23" ht="17" thickTop="1" thickBot="1" x14ac:dyDescent="0.25">
      <c r="A10" s="301" t="s">
        <v>11</v>
      </c>
      <c r="B10" s="1" t="s">
        <v>7</v>
      </c>
      <c r="C10" s="6">
        <v>40</v>
      </c>
      <c r="D10" s="185">
        <v>38</v>
      </c>
      <c r="E10" s="185">
        <v>123</v>
      </c>
      <c r="F10" s="186">
        <v>42</v>
      </c>
      <c r="G10" s="186">
        <v>83</v>
      </c>
      <c r="H10" s="186">
        <v>68</v>
      </c>
      <c r="I10" s="186">
        <v>35</v>
      </c>
      <c r="J10" s="186">
        <v>23</v>
      </c>
      <c r="K10" s="186">
        <v>43</v>
      </c>
      <c r="L10" s="186">
        <v>31</v>
      </c>
      <c r="M10" s="186">
        <v>130</v>
      </c>
      <c r="N10" s="186">
        <v>114</v>
      </c>
      <c r="O10" s="186">
        <v>154</v>
      </c>
      <c r="P10" s="186">
        <v>180</v>
      </c>
      <c r="Q10" s="6">
        <v>81</v>
      </c>
      <c r="R10" s="185"/>
      <c r="S10" s="185"/>
      <c r="T10" s="186"/>
      <c r="U10" s="186"/>
      <c r="V10" s="186"/>
      <c r="W10" s="194"/>
    </row>
    <row r="11" spans="1:23" ht="17" thickTop="1" thickBot="1" x14ac:dyDescent="0.25">
      <c r="A11" s="301" t="s">
        <v>11</v>
      </c>
      <c r="B11" s="7" t="s">
        <v>8</v>
      </c>
      <c r="C11" s="8">
        <v>37</v>
      </c>
      <c r="D11" s="187">
        <v>167</v>
      </c>
      <c r="E11" s="187">
        <v>25</v>
      </c>
      <c r="F11" s="188">
        <v>166</v>
      </c>
      <c r="G11" s="188">
        <v>189</v>
      </c>
      <c r="H11" s="188">
        <v>133</v>
      </c>
      <c r="I11" s="188">
        <v>145</v>
      </c>
      <c r="J11" s="188">
        <v>73</v>
      </c>
      <c r="K11" s="188">
        <v>96</v>
      </c>
      <c r="L11" s="188">
        <v>179</v>
      </c>
      <c r="M11" s="188">
        <v>347</v>
      </c>
      <c r="N11" s="188">
        <v>216</v>
      </c>
      <c r="O11" s="188">
        <v>270</v>
      </c>
      <c r="P11" s="188">
        <v>333</v>
      </c>
      <c r="Q11" s="8">
        <v>253</v>
      </c>
      <c r="R11" s="187"/>
      <c r="S11" s="187"/>
      <c r="T11" s="188"/>
      <c r="U11" s="188"/>
      <c r="V11" s="188"/>
      <c r="W11" s="195"/>
    </row>
    <row r="12" spans="1:23" ht="16" thickTop="1" x14ac:dyDescent="0.2">
      <c r="A12" s="302" t="s">
        <v>12</v>
      </c>
      <c r="B12" s="189" t="s">
        <v>6</v>
      </c>
      <c r="C12" s="190">
        <v>67</v>
      </c>
      <c r="D12" s="191">
        <v>29</v>
      </c>
      <c r="E12" s="191">
        <v>16</v>
      </c>
      <c r="F12" s="192">
        <v>13</v>
      </c>
      <c r="G12" s="192">
        <v>31</v>
      </c>
      <c r="H12" s="192">
        <v>20</v>
      </c>
      <c r="I12" s="192">
        <v>21</v>
      </c>
      <c r="J12" s="192">
        <v>24</v>
      </c>
      <c r="K12" s="192">
        <v>37</v>
      </c>
      <c r="L12" s="192">
        <v>56</v>
      </c>
      <c r="M12" s="192">
        <v>84</v>
      </c>
      <c r="N12" s="192">
        <v>79</v>
      </c>
      <c r="O12" s="192">
        <v>91</v>
      </c>
      <c r="P12" s="192">
        <v>111</v>
      </c>
      <c r="Q12" s="5">
        <v>93</v>
      </c>
      <c r="R12" s="183"/>
      <c r="S12" s="183"/>
      <c r="T12" s="193"/>
      <c r="U12" s="193"/>
      <c r="V12" s="193"/>
      <c r="W12" s="193"/>
    </row>
    <row r="13" spans="1:23" x14ac:dyDescent="0.2">
      <c r="A13" s="302" t="s">
        <v>12</v>
      </c>
      <c r="B13" s="1" t="s">
        <v>7</v>
      </c>
      <c r="C13" s="6">
        <v>16</v>
      </c>
      <c r="D13" s="185">
        <v>7</v>
      </c>
      <c r="E13" s="185">
        <v>8</v>
      </c>
      <c r="F13" s="186">
        <v>9</v>
      </c>
      <c r="G13" s="186">
        <v>0</v>
      </c>
      <c r="H13" s="186">
        <v>0</v>
      </c>
      <c r="I13" s="186">
        <v>3</v>
      </c>
      <c r="J13" s="186">
        <v>6</v>
      </c>
      <c r="K13" s="186">
        <v>6</v>
      </c>
      <c r="L13" s="186">
        <v>24</v>
      </c>
      <c r="M13" s="186">
        <v>32</v>
      </c>
      <c r="N13" s="186">
        <v>32</v>
      </c>
      <c r="O13" s="186">
        <v>28</v>
      </c>
      <c r="P13" s="186">
        <v>42</v>
      </c>
      <c r="Q13" s="6">
        <v>19</v>
      </c>
      <c r="R13" s="185"/>
      <c r="S13" s="185"/>
      <c r="T13" s="194"/>
      <c r="U13" s="194"/>
      <c r="V13" s="194"/>
      <c r="W13" s="194"/>
    </row>
    <row r="14" spans="1:23" ht="16" thickBot="1" x14ac:dyDescent="0.25">
      <c r="A14" s="302" t="s">
        <v>12</v>
      </c>
      <c r="B14" s="7" t="s">
        <v>8</v>
      </c>
      <c r="C14" s="8">
        <v>67</v>
      </c>
      <c r="D14" s="187">
        <v>29</v>
      </c>
      <c r="E14" s="187">
        <v>16</v>
      </c>
      <c r="F14" s="188">
        <v>11</v>
      </c>
      <c r="G14" s="188">
        <v>0</v>
      </c>
      <c r="H14" s="188">
        <v>0</v>
      </c>
      <c r="I14" s="188">
        <v>21</v>
      </c>
      <c r="J14" s="188">
        <v>24</v>
      </c>
      <c r="K14" s="188">
        <v>37</v>
      </c>
      <c r="L14" s="188">
        <v>56</v>
      </c>
      <c r="M14" s="188">
        <v>84</v>
      </c>
      <c r="N14" s="188">
        <v>79</v>
      </c>
      <c r="O14" s="188">
        <v>91</v>
      </c>
      <c r="P14" s="188">
        <v>111</v>
      </c>
      <c r="Q14" s="8">
        <v>93</v>
      </c>
      <c r="R14" s="187"/>
      <c r="S14" s="187"/>
      <c r="T14" s="195"/>
      <c r="U14" s="195"/>
      <c r="V14" s="195"/>
      <c r="W14" s="195"/>
    </row>
    <row r="15" spans="1:23" ht="17" thickTop="1" thickBot="1" x14ac:dyDescent="0.25">
      <c r="A15" s="301" t="s">
        <v>14</v>
      </c>
      <c r="B15" s="4" t="s">
        <v>6</v>
      </c>
      <c r="C15" s="5">
        <v>9</v>
      </c>
      <c r="D15" s="183">
        <v>7</v>
      </c>
      <c r="E15" s="183">
        <v>13</v>
      </c>
      <c r="F15" s="184">
        <v>8</v>
      </c>
      <c r="G15" s="184">
        <v>25</v>
      </c>
      <c r="H15" s="184">
        <v>10</v>
      </c>
      <c r="I15" s="184">
        <v>17</v>
      </c>
      <c r="J15" s="184">
        <v>10</v>
      </c>
      <c r="K15" s="201"/>
      <c r="L15" s="184">
        <v>0</v>
      </c>
      <c r="M15" s="184">
        <v>33</v>
      </c>
      <c r="N15" s="184">
        <v>42</v>
      </c>
      <c r="O15" s="184">
        <v>33</v>
      </c>
      <c r="P15" s="184">
        <v>47</v>
      </c>
      <c r="Q15" s="5">
        <v>18</v>
      </c>
      <c r="R15" s="183"/>
      <c r="S15" s="183"/>
      <c r="T15" s="184"/>
      <c r="U15" s="184"/>
      <c r="V15" s="184"/>
      <c r="W15" s="193"/>
    </row>
    <row r="16" spans="1:23" ht="17" thickTop="1" thickBot="1" x14ac:dyDescent="0.25">
      <c r="A16" s="301" t="s">
        <v>14</v>
      </c>
      <c r="B16" s="1" t="s">
        <v>7</v>
      </c>
      <c r="C16" s="6">
        <v>0</v>
      </c>
      <c r="D16" s="185">
        <v>0</v>
      </c>
      <c r="E16" s="185">
        <v>2</v>
      </c>
      <c r="F16" s="199"/>
      <c r="G16" s="186">
        <v>1</v>
      </c>
      <c r="H16" s="186">
        <v>1</v>
      </c>
      <c r="I16" s="186">
        <v>2</v>
      </c>
      <c r="J16" s="186">
        <v>1</v>
      </c>
      <c r="K16" s="186">
        <v>7</v>
      </c>
      <c r="L16" s="186">
        <v>7</v>
      </c>
      <c r="M16" s="186">
        <v>16</v>
      </c>
      <c r="N16" s="186">
        <v>23</v>
      </c>
      <c r="O16" s="186">
        <v>13</v>
      </c>
      <c r="P16" s="186">
        <v>21</v>
      </c>
      <c r="Q16" s="6">
        <v>9</v>
      </c>
      <c r="R16" s="185"/>
      <c r="S16" s="185"/>
      <c r="T16" s="186"/>
      <c r="U16" s="186"/>
      <c r="V16" s="186"/>
      <c r="W16" s="194"/>
    </row>
    <row r="17" spans="1:23" ht="17" thickTop="1" thickBot="1" x14ac:dyDescent="0.25">
      <c r="A17" s="301" t="s">
        <v>14</v>
      </c>
      <c r="B17" s="7" t="s">
        <v>8</v>
      </c>
      <c r="C17" s="8">
        <v>1</v>
      </c>
      <c r="D17" s="187">
        <v>7</v>
      </c>
      <c r="E17" s="187">
        <v>13</v>
      </c>
      <c r="F17" s="200"/>
      <c r="G17" s="188">
        <v>25</v>
      </c>
      <c r="H17" s="188">
        <v>8</v>
      </c>
      <c r="I17" s="188">
        <v>17</v>
      </c>
      <c r="J17" s="188">
        <v>10</v>
      </c>
      <c r="K17" s="200"/>
      <c r="L17" s="188">
        <v>0</v>
      </c>
      <c r="M17" s="188">
        <v>33</v>
      </c>
      <c r="N17" s="188">
        <v>42</v>
      </c>
      <c r="O17" s="188">
        <v>33</v>
      </c>
      <c r="P17" s="188">
        <v>47</v>
      </c>
      <c r="Q17" s="8">
        <v>18</v>
      </c>
      <c r="R17" s="187"/>
      <c r="S17" s="187"/>
      <c r="T17" s="188"/>
      <c r="U17" s="188"/>
      <c r="V17" s="188"/>
      <c r="W17" s="195"/>
    </row>
    <row r="18" spans="1:23" ht="17" thickTop="1" thickBot="1" x14ac:dyDescent="0.25">
      <c r="A18" s="301" t="s">
        <v>15</v>
      </c>
      <c r="B18" s="4" t="s">
        <v>6</v>
      </c>
      <c r="C18" s="5">
        <v>0</v>
      </c>
      <c r="D18" s="183">
        <v>0</v>
      </c>
      <c r="E18" s="183">
        <v>0</v>
      </c>
      <c r="F18" s="184">
        <v>50</v>
      </c>
      <c r="G18" s="184">
        <v>22</v>
      </c>
      <c r="H18" s="184">
        <v>0</v>
      </c>
      <c r="I18" s="184">
        <v>8</v>
      </c>
      <c r="J18" s="184">
        <v>2</v>
      </c>
      <c r="K18" s="184">
        <v>16</v>
      </c>
      <c r="L18" s="184">
        <v>20</v>
      </c>
      <c r="M18" s="184">
        <v>0</v>
      </c>
      <c r="N18" s="184">
        <v>4</v>
      </c>
      <c r="O18" s="184">
        <v>0</v>
      </c>
      <c r="P18" s="184">
        <v>43</v>
      </c>
      <c r="Q18" s="5">
        <v>30</v>
      </c>
      <c r="R18" s="183"/>
      <c r="S18" s="183"/>
      <c r="T18" s="193"/>
      <c r="U18" s="193"/>
      <c r="V18" s="193"/>
      <c r="W18" s="193"/>
    </row>
    <row r="19" spans="1:23" ht="17" thickTop="1" thickBot="1" x14ac:dyDescent="0.25">
      <c r="A19" s="301" t="s">
        <v>15</v>
      </c>
      <c r="B19" s="1" t="s">
        <v>7</v>
      </c>
      <c r="C19" s="6">
        <v>15</v>
      </c>
      <c r="D19" s="185">
        <v>4</v>
      </c>
      <c r="E19" s="185">
        <v>2</v>
      </c>
      <c r="F19" s="186">
        <v>4</v>
      </c>
      <c r="G19" s="186">
        <v>6</v>
      </c>
      <c r="H19" s="186">
        <v>2</v>
      </c>
      <c r="I19" s="186">
        <v>0</v>
      </c>
      <c r="J19" s="186">
        <v>0</v>
      </c>
      <c r="K19" s="186">
        <v>1</v>
      </c>
      <c r="L19" s="184">
        <v>0</v>
      </c>
      <c r="M19" s="186">
        <v>0</v>
      </c>
      <c r="N19" s="186">
        <v>4</v>
      </c>
      <c r="O19" s="186">
        <v>2</v>
      </c>
      <c r="P19" s="186">
        <v>1</v>
      </c>
      <c r="Q19" s="203"/>
      <c r="R19" s="185"/>
      <c r="S19" s="185"/>
      <c r="T19" s="194"/>
      <c r="U19" s="194"/>
      <c r="V19" s="194"/>
      <c r="W19" s="194"/>
    </row>
    <row r="20" spans="1:23" ht="17" thickTop="1" thickBot="1" x14ac:dyDescent="0.25">
      <c r="A20" s="301" t="s">
        <v>15</v>
      </c>
      <c r="B20" s="7" t="s">
        <v>8</v>
      </c>
      <c r="C20" s="8">
        <v>3</v>
      </c>
      <c r="D20" s="187">
        <v>11</v>
      </c>
      <c r="E20" s="187">
        <v>18</v>
      </c>
      <c r="F20" s="188">
        <v>1</v>
      </c>
      <c r="G20" s="188">
        <v>22</v>
      </c>
      <c r="H20" s="188">
        <v>2</v>
      </c>
      <c r="I20" s="188">
        <v>8</v>
      </c>
      <c r="J20" s="188">
        <v>2</v>
      </c>
      <c r="K20" s="188">
        <v>16</v>
      </c>
      <c r="L20" s="184">
        <v>0</v>
      </c>
      <c r="M20" s="204">
        <v>1</v>
      </c>
      <c r="N20" s="188">
        <v>4</v>
      </c>
      <c r="O20" s="188">
        <v>2</v>
      </c>
      <c r="P20" s="188">
        <v>0</v>
      </c>
      <c r="Q20" s="8">
        <v>30</v>
      </c>
      <c r="R20" s="187"/>
      <c r="S20" s="187"/>
      <c r="T20" s="195"/>
      <c r="U20" s="195"/>
      <c r="V20" s="195"/>
      <c r="W20" s="195"/>
    </row>
    <row r="21" spans="1:23" ht="17" thickTop="1" thickBot="1" x14ac:dyDescent="0.25">
      <c r="A21" s="301" t="s">
        <v>17</v>
      </c>
      <c r="B21" s="4" t="s">
        <v>6</v>
      </c>
      <c r="C21" s="5">
        <v>19</v>
      </c>
      <c r="D21" s="183">
        <v>31</v>
      </c>
      <c r="E21" s="183">
        <v>16</v>
      </c>
      <c r="F21" s="184">
        <v>34</v>
      </c>
      <c r="G21" s="184">
        <v>25</v>
      </c>
      <c r="H21" s="184">
        <v>18</v>
      </c>
      <c r="I21" s="184">
        <v>25</v>
      </c>
      <c r="J21" s="184">
        <v>26</v>
      </c>
      <c r="K21" s="184">
        <v>63</v>
      </c>
      <c r="L21" s="184">
        <v>44</v>
      </c>
      <c r="M21" s="184">
        <v>48</v>
      </c>
      <c r="N21" s="184">
        <v>36</v>
      </c>
      <c r="O21" s="184">
        <v>80</v>
      </c>
      <c r="P21" s="184">
        <v>122</v>
      </c>
      <c r="Q21" s="5">
        <v>71</v>
      </c>
      <c r="R21" s="183"/>
      <c r="S21" s="183"/>
      <c r="T21" s="184"/>
      <c r="U21" s="184"/>
      <c r="V21" s="184"/>
      <c r="W21" s="193"/>
    </row>
    <row r="22" spans="1:23" ht="17" thickTop="1" thickBot="1" x14ac:dyDescent="0.25">
      <c r="A22" s="301" t="s">
        <v>17</v>
      </c>
      <c r="B22" s="1" t="s">
        <v>7</v>
      </c>
      <c r="C22" s="6">
        <v>1</v>
      </c>
      <c r="D22" s="185">
        <v>3</v>
      </c>
      <c r="E22" s="185">
        <v>2</v>
      </c>
      <c r="F22" s="199"/>
      <c r="G22" s="186">
        <v>1</v>
      </c>
      <c r="H22" s="186">
        <v>1</v>
      </c>
      <c r="I22" s="186">
        <v>16</v>
      </c>
      <c r="J22" s="186">
        <v>14</v>
      </c>
      <c r="K22" s="186">
        <v>29</v>
      </c>
      <c r="L22" s="199"/>
      <c r="M22" s="199"/>
      <c r="N22" s="186">
        <v>1</v>
      </c>
      <c r="O22" s="186">
        <v>48</v>
      </c>
      <c r="P22" s="186">
        <v>77</v>
      </c>
      <c r="Q22" s="203"/>
      <c r="R22" s="185"/>
      <c r="S22" s="185"/>
      <c r="T22" s="186"/>
      <c r="U22" s="186"/>
      <c r="V22" s="186"/>
      <c r="W22" s="194"/>
    </row>
    <row r="23" spans="1:23" ht="17" thickTop="1" thickBot="1" x14ac:dyDescent="0.25">
      <c r="A23" s="301" t="s">
        <v>17</v>
      </c>
      <c r="B23" s="7" t="s">
        <v>8</v>
      </c>
      <c r="C23" s="272">
        <v>3</v>
      </c>
      <c r="D23" s="272">
        <v>31</v>
      </c>
      <c r="E23" s="272">
        <v>16</v>
      </c>
      <c r="F23" s="272">
        <v>10</v>
      </c>
      <c r="G23" s="272">
        <v>10</v>
      </c>
      <c r="H23" s="188">
        <v>1</v>
      </c>
      <c r="I23" s="188">
        <v>25</v>
      </c>
      <c r="J23" s="188">
        <v>26</v>
      </c>
      <c r="K23" s="188">
        <v>63</v>
      </c>
      <c r="L23" s="188">
        <v>25</v>
      </c>
      <c r="M23" s="188">
        <v>28</v>
      </c>
      <c r="N23" s="188">
        <v>36</v>
      </c>
      <c r="O23" s="188">
        <v>69</v>
      </c>
      <c r="P23" s="188">
        <v>122</v>
      </c>
      <c r="Q23" s="8">
        <v>56</v>
      </c>
      <c r="R23" s="187"/>
      <c r="S23" s="187"/>
      <c r="T23" s="188"/>
      <c r="U23" s="188"/>
      <c r="V23" s="188"/>
      <c r="W23" s="195"/>
    </row>
    <row r="24" spans="1:23" ht="16" thickTop="1" x14ac:dyDescent="0.2">
      <c r="A24" s="302" t="s">
        <v>18</v>
      </c>
      <c r="B24" s="189" t="s">
        <v>6</v>
      </c>
      <c r="C24" s="190">
        <v>35</v>
      </c>
      <c r="D24" s="191">
        <v>25</v>
      </c>
      <c r="E24" s="191">
        <v>24</v>
      </c>
      <c r="F24" s="192">
        <v>25</v>
      </c>
      <c r="G24" s="192">
        <v>23</v>
      </c>
      <c r="H24" s="192">
        <v>52</v>
      </c>
      <c r="I24" s="192">
        <v>44</v>
      </c>
      <c r="J24" s="192">
        <v>38</v>
      </c>
      <c r="K24" s="192">
        <v>50</v>
      </c>
      <c r="L24" s="192">
        <v>56</v>
      </c>
      <c r="M24" s="192">
        <v>77</v>
      </c>
      <c r="N24" s="192">
        <v>64</v>
      </c>
      <c r="O24" s="192">
        <v>87</v>
      </c>
      <c r="P24" s="192">
        <v>135</v>
      </c>
      <c r="Q24" s="5">
        <v>139</v>
      </c>
      <c r="R24" s="183"/>
      <c r="S24" s="183"/>
      <c r="T24" s="193"/>
      <c r="U24" s="193"/>
      <c r="V24" s="193"/>
      <c r="W24" s="193"/>
    </row>
    <row r="25" spans="1:23" x14ac:dyDescent="0.2">
      <c r="A25" s="302" t="s">
        <v>18</v>
      </c>
      <c r="B25" s="1" t="s">
        <v>7</v>
      </c>
      <c r="C25" s="6">
        <v>0</v>
      </c>
      <c r="D25" s="185">
        <v>0</v>
      </c>
      <c r="E25" s="185">
        <v>0</v>
      </c>
      <c r="F25" s="186">
        <v>0</v>
      </c>
      <c r="G25" s="186">
        <v>1</v>
      </c>
      <c r="H25" s="186">
        <v>2</v>
      </c>
      <c r="I25" s="186">
        <v>2</v>
      </c>
      <c r="J25" s="186">
        <v>5</v>
      </c>
      <c r="K25" s="186">
        <v>6</v>
      </c>
      <c r="L25" s="186">
        <v>12</v>
      </c>
      <c r="M25" s="186">
        <v>44</v>
      </c>
      <c r="N25" s="186">
        <v>16</v>
      </c>
      <c r="O25" s="186">
        <v>17</v>
      </c>
      <c r="P25" s="186">
        <v>18</v>
      </c>
      <c r="Q25" s="6">
        <v>35</v>
      </c>
      <c r="R25" s="185"/>
      <c r="S25" s="185"/>
      <c r="T25" s="194"/>
      <c r="U25" s="194"/>
      <c r="V25" s="194"/>
      <c r="W25" s="194"/>
    </row>
    <row r="26" spans="1:23" ht="16" thickBot="1" x14ac:dyDescent="0.25">
      <c r="A26" s="302" t="s">
        <v>18</v>
      </c>
      <c r="B26" s="7" t="s">
        <v>8</v>
      </c>
      <c r="C26" s="8">
        <v>35</v>
      </c>
      <c r="D26" s="187">
        <v>0</v>
      </c>
      <c r="E26" s="187">
        <v>0</v>
      </c>
      <c r="F26" s="188">
        <v>0</v>
      </c>
      <c r="G26" s="188">
        <v>12</v>
      </c>
      <c r="H26" s="188">
        <v>31</v>
      </c>
      <c r="I26" s="188">
        <v>44</v>
      </c>
      <c r="J26" s="188">
        <v>38</v>
      </c>
      <c r="K26" s="188">
        <v>50</v>
      </c>
      <c r="L26" s="188">
        <v>56</v>
      </c>
      <c r="M26" s="188">
        <v>77</v>
      </c>
      <c r="N26" s="188">
        <v>22</v>
      </c>
      <c r="O26" s="188">
        <v>64</v>
      </c>
      <c r="P26" s="188">
        <v>135</v>
      </c>
      <c r="Q26" s="8">
        <v>139</v>
      </c>
      <c r="R26" s="187"/>
      <c r="S26" s="187"/>
      <c r="T26" s="195"/>
      <c r="U26" s="195"/>
      <c r="V26" s="195"/>
      <c r="W26" s="195"/>
    </row>
    <row r="27" spans="1:23" ht="17" thickTop="1" thickBot="1" x14ac:dyDescent="0.25">
      <c r="A27" s="301" t="s">
        <v>20</v>
      </c>
      <c r="B27" s="4" t="s">
        <v>6</v>
      </c>
      <c r="C27" s="5">
        <v>26</v>
      </c>
      <c r="D27" s="183">
        <v>31</v>
      </c>
      <c r="E27" s="183">
        <v>24</v>
      </c>
      <c r="F27" s="184">
        <v>111</v>
      </c>
      <c r="G27" s="184">
        <v>186</v>
      </c>
      <c r="H27" s="184">
        <v>92</v>
      </c>
      <c r="I27" s="193">
        <v>32</v>
      </c>
      <c r="J27" s="184">
        <v>4</v>
      </c>
      <c r="K27" s="184">
        <v>0</v>
      </c>
      <c r="L27" s="184">
        <v>0</v>
      </c>
      <c r="M27" s="184">
        <v>10</v>
      </c>
      <c r="N27" s="184">
        <v>21</v>
      </c>
      <c r="O27" s="184">
        <v>54</v>
      </c>
      <c r="P27" s="184">
        <v>42</v>
      </c>
      <c r="Q27" s="5">
        <v>23</v>
      </c>
      <c r="R27" s="183"/>
      <c r="S27" s="183"/>
      <c r="T27" s="184"/>
      <c r="U27" s="184"/>
      <c r="V27" s="184"/>
      <c r="W27" s="193"/>
    </row>
    <row r="28" spans="1:23" ht="17" thickTop="1" thickBot="1" x14ac:dyDescent="0.25">
      <c r="A28" s="301" t="s">
        <v>20</v>
      </c>
      <c r="B28" s="1" t="s">
        <v>7</v>
      </c>
      <c r="C28" s="6">
        <v>2</v>
      </c>
      <c r="D28" s="185">
        <v>1</v>
      </c>
      <c r="E28" s="185">
        <v>1</v>
      </c>
      <c r="F28" s="186">
        <v>21</v>
      </c>
      <c r="G28" s="186">
        <v>12</v>
      </c>
      <c r="H28" s="186">
        <v>2</v>
      </c>
      <c r="I28" s="194">
        <v>10</v>
      </c>
      <c r="J28" s="186">
        <v>0</v>
      </c>
      <c r="K28" s="186">
        <v>0</v>
      </c>
      <c r="L28" s="186">
        <v>0</v>
      </c>
      <c r="M28" s="186">
        <v>0</v>
      </c>
      <c r="N28" s="186">
        <v>4</v>
      </c>
      <c r="O28" s="186">
        <v>4</v>
      </c>
      <c r="P28" s="186">
        <v>5</v>
      </c>
      <c r="Q28" s="6">
        <v>3</v>
      </c>
      <c r="R28" s="185"/>
      <c r="S28" s="185"/>
      <c r="T28" s="186"/>
      <c r="U28" s="186"/>
      <c r="V28" s="186"/>
      <c r="W28" s="194"/>
    </row>
    <row r="29" spans="1:23" ht="17" thickTop="1" thickBot="1" x14ac:dyDescent="0.25">
      <c r="A29" s="301" t="s">
        <v>20</v>
      </c>
      <c r="B29" s="7" t="s">
        <v>8</v>
      </c>
      <c r="C29" s="8">
        <v>2</v>
      </c>
      <c r="D29" s="187">
        <v>31</v>
      </c>
      <c r="E29" s="187">
        <v>24</v>
      </c>
      <c r="F29" s="188">
        <v>111</v>
      </c>
      <c r="G29" s="188">
        <v>186</v>
      </c>
      <c r="H29" s="188">
        <v>92</v>
      </c>
      <c r="I29" s="195">
        <v>32</v>
      </c>
      <c r="J29" s="188">
        <v>4</v>
      </c>
      <c r="K29" s="188">
        <v>0</v>
      </c>
      <c r="L29" s="188">
        <v>0</v>
      </c>
      <c r="M29" s="188">
        <v>10</v>
      </c>
      <c r="N29" s="188">
        <v>21</v>
      </c>
      <c r="O29" s="188">
        <v>54</v>
      </c>
      <c r="P29" s="188">
        <v>42</v>
      </c>
      <c r="Q29" s="8">
        <v>23</v>
      </c>
      <c r="R29" s="187"/>
      <c r="S29" s="187"/>
      <c r="T29" s="188"/>
      <c r="U29" s="188"/>
      <c r="V29" s="188"/>
      <c r="W29" s="195"/>
    </row>
    <row r="30" spans="1:23" ht="17" thickTop="1" thickBot="1" x14ac:dyDescent="0.25">
      <c r="A30" s="301" t="s">
        <v>21</v>
      </c>
      <c r="B30" s="4" t="s">
        <v>6</v>
      </c>
      <c r="C30" s="5">
        <v>166</v>
      </c>
      <c r="D30" s="183">
        <v>100</v>
      </c>
      <c r="E30" s="183">
        <v>90</v>
      </c>
      <c r="F30" s="193">
        <v>129</v>
      </c>
      <c r="G30" s="193">
        <v>166</v>
      </c>
      <c r="H30" s="193">
        <v>110</v>
      </c>
      <c r="I30" s="193">
        <v>115</v>
      </c>
      <c r="J30" s="193">
        <v>54</v>
      </c>
      <c r="K30" s="193">
        <v>83</v>
      </c>
      <c r="L30" s="193">
        <v>13</v>
      </c>
      <c r="M30" s="193">
        <v>128</v>
      </c>
      <c r="N30" s="184">
        <v>195</v>
      </c>
      <c r="O30" s="184">
        <v>120</v>
      </c>
      <c r="P30" s="193">
        <v>175</v>
      </c>
      <c r="Q30" s="5">
        <v>152</v>
      </c>
      <c r="R30" s="183">
        <v>146</v>
      </c>
      <c r="S30" s="183"/>
      <c r="T30" s="193"/>
      <c r="U30" s="193"/>
      <c r="V30" s="193"/>
      <c r="W30" s="193"/>
    </row>
    <row r="31" spans="1:23" ht="17" thickTop="1" thickBot="1" x14ac:dyDescent="0.25">
      <c r="A31" s="301" t="s">
        <v>21</v>
      </c>
      <c r="B31" s="1" t="s">
        <v>7</v>
      </c>
      <c r="C31" s="6">
        <v>59</v>
      </c>
      <c r="D31" s="185">
        <v>24</v>
      </c>
      <c r="E31" s="185">
        <v>29</v>
      </c>
      <c r="F31" s="194">
        <v>7</v>
      </c>
      <c r="G31" s="194">
        <v>0</v>
      </c>
      <c r="H31" s="194">
        <v>8</v>
      </c>
      <c r="I31" s="194">
        <v>17</v>
      </c>
      <c r="J31" s="194">
        <v>10</v>
      </c>
      <c r="K31" s="194">
        <v>8</v>
      </c>
      <c r="L31" s="194">
        <v>3</v>
      </c>
      <c r="M31" s="194">
        <v>23</v>
      </c>
      <c r="N31" s="186">
        <v>42</v>
      </c>
      <c r="O31" s="186">
        <v>21</v>
      </c>
      <c r="P31" s="194">
        <v>46</v>
      </c>
      <c r="Q31" s="6">
        <v>47</v>
      </c>
      <c r="R31" s="185">
        <v>32</v>
      </c>
      <c r="S31" s="185"/>
      <c r="T31" s="194"/>
      <c r="U31" s="194"/>
      <c r="V31" s="194"/>
      <c r="W31" s="194"/>
    </row>
    <row r="32" spans="1:23" ht="17" thickTop="1" thickBot="1" x14ac:dyDescent="0.25">
      <c r="A32" s="301" t="s">
        <v>21</v>
      </c>
      <c r="B32" s="7" t="s">
        <v>8</v>
      </c>
      <c r="C32" s="8">
        <v>159</v>
      </c>
      <c r="D32" s="187">
        <v>76</v>
      </c>
      <c r="E32" s="187">
        <v>59</v>
      </c>
      <c r="F32" s="195">
        <v>9</v>
      </c>
      <c r="G32" s="195">
        <v>0</v>
      </c>
      <c r="H32" s="195">
        <v>4</v>
      </c>
      <c r="I32" s="195">
        <v>115</v>
      </c>
      <c r="J32" s="195">
        <v>54</v>
      </c>
      <c r="K32" s="195">
        <v>83</v>
      </c>
      <c r="L32" s="195">
        <v>13</v>
      </c>
      <c r="M32" s="195">
        <v>128</v>
      </c>
      <c r="N32" s="188">
        <v>195</v>
      </c>
      <c r="O32" s="188">
        <v>120</v>
      </c>
      <c r="P32" s="195">
        <v>175</v>
      </c>
      <c r="Q32" s="8">
        <v>152</v>
      </c>
      <c r="R32" s="187">
        <v>146</v>
      </c>
      <c r="S32" s="187"/>
      <c r="T32" s="195"/>
      <c r="U32" s="195"/>
      <c r="V32" s="195"/>
      <c r="W32" s="195"/>
    </row>
    <row r="33" ht="16" thickTop="1" x14ac:dyDescent="0.2"/>
  </sheetData>
  <mergeCells count="1">
    <mergeCell ref="A1:P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0B10-0D4F-5142-8AB5-FB9D0CB99D99}">
  <dimension ref="A1:X43"/>
  <sheetViews>
    <sheetView tabSelected="1" topLeftCell="A15" workbookViewId="0">
      <selection activeCell="C13" sqref="C13"/>
    </sheetView>
  </sheetViews>
  <sheetFormatPr baseColWidth="10" defaultRowHeight="20" customHeight="1" x14ac:dyDescent="0.2"/>
  <cols>
    <col min="3" max="3" width="16.83203125" customWidth="1"/>
  </cols>
  <sheetData>
    <row r="1" spans="1:24" ht="20" customHeight="1" x14ac:dyDescent="0.2">
      <c r="A1" s="346" t="s">
        <v>22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ht="20" customHeight="1" thickBot="1" x14ac:dyDescent="0.25">
      <c r="A2" s="26" t="s">
        <v>1</v>
      </c>
      <c r="B2" s="9" t="s">
        <v>2</v>
      </c>
      <c r="C2" s="9" t="s">
        <v>3</v>
      </c>
      <c r="D2" s="10">
        <v>45170</v>
      </c>
      <c r="E2" s="11">
        <v>45200</v>
      </c>
      <c r="F2" s="10">
        <v>45231</v>
      </c>
      <c r="G2" s="11">
        <v>45261</v>
      </c>
      <c r="H2" s="10">
        <v>45292</v>
      </c>
      <c r="I2" s="11">
        <v>45323</v>
      </c>
      <c r="J2" s="10">
        <v>45352</v>
      </c>
      <c r="K2" s="11">
        <v>45383</v>
      </c>
      <c r="L2" s="10">
        <v>45413</v>
      </c>
      <c r="M2" s="11">
        <v>45444</v>
      </c>
      <c r="N2" s="10">
        <v>45474</v>
      </c>
      <c r="O2" s="11">
        <v>45505</v>
      </c>
      <c r="P2" s="10">
        <v>45536</v>
      </c>
      <c r="Q2" s="11">
        <v>45566</v>
      </c>
      <c r="R2" s="11">
        <v>45597</v>
      </c>
      <c r="S2" s="10">
        <v>45627</v>
      </c>
      <c r="T2" s="11">
        <v>45658</v>
      </c>
      <c r="U2" s="10">
        <v>45689</v>
      </c>
      <c r="V2" s="11">
        <v>45717</v>
      </c>
      <c r="W2" s="11">
        <v>45748</v>
      </c>
      <c r="X2" s="10">
        <v>45778</v>
      </c>
    </row>
    <row r="3" spans="1:24" ht="20" customHeight="1" thickTop="1" thickBot="1" x14ac:dyDescent="0.25">
      <c r="A3" s="553" t="s">
        <v>4</v>
      </c>
      <c r="B3" s="301" t="s">
        <v>5</v>
      </c>
      <c r="C3" s="4" t="s">
        <v>6</v>
      </c>
      <c r="D3" s="5">
        <v>147</v>
      </c>
      <c r="E3" s="183">
        <v>48</v>
      </c>
      <c r="F3" s="184">
        <v>0</v>
      </c>
      <c r="G3" s="184">
        <v>31</v>
      </c>
      <c r="H3" s="184">
        <v>440</v>
      </c>
      <c r="I3" s="184">
        <v>88</v>
      </c>
      <c r="J3" s="184">
        <v>104</v>
      </c>
      <c r="K3" s="184">
        <v>88</v>
      </c>
      <c r="L3" s="184">
        <v>56</v>
      </c>
      <c r="M3" s="184">
        <v>148</v>
      </c>
      <c r="N3" s="184">
        <v>193</v>
      </c>
      <c r="O3" s="184">
        <v>193</v>
      </c>
      <c r="P3" s="184">
        <v>242</v>
      </c>
      <c r="Q3" s="184">
        <v>192</v>
      </c>
      <c r="R3" s="184">
        <v>176</v>
      </c>
      <c r="S3" s="184"/>
      <c r="T3" s="184"/>
      <c r="U3" s="184"/>
      <c r="V3" s="184"/>
      <c r="W3" s="184"/>
      <c r="X3" s="184"/>
    </row>
    <row r="4" spans="1:24" ht="20" customHeight="1" thickTop="1" thickBot="1" x14ac:dyDescent="0.25">
      <c r="A4" s="553" t="s">
        <v>4</v>
      </c>
      <c r="B4" s="301" t="s">
        <v>5</v>
      </c>
      <c r="C4" s="1" t="s">
        <v>7</v>
      </c>
      <c r="D4" s="6">
        <v>6</v>
      </c>
      <c r="E4" s="185">
        <v>2</v>
      </c>
      <c r="F4" s="186">
        <v>0</v>
      </c>
      <c r="G4" s="186">
        <v>0</v>
      </c>
      <c r="H4" s="186">
        <v>0</v>
      </c>
      <c r="I4" s="186">
        <v>6</v>
      </c>
      <c r="J4" s="186">
        <v>4</v>
      </c>
      <c r="K4" s="186">
        <v>6</v>
      </c>
      <c r="L4" s="199"/>
      <c r="M4" s="186">
        <v>5</v>
      </c>
      <c r="N4" s="186">
        <v>14</v>
      </c>
      <c r="O4" s="186">
        <v>12</v>
      </c>
      <c r="P4" s="186">
        <v>10</v>
      </c>
      <c r="Q4" s="186">
        <v>10</v>
      </c>
      <c r="R4" s="186">
        <v>7</v>
      </c>
      <c r="S4" s="186"/>
      <c r="T4" s="186"/>
      <c r="U4" s="186"/>
      <c r="V4" s="186"/>
      <c r="W4" s="186"/>
      <c r="X4" s="186"/>
    </row>
    <row r="5" spans="1:24" ht="20" customHeight="1" thickTop="1" thickBot="1" x14ac:dyDescent="0.25">
      <c r="A5" s="553" t="s">
        <v>4</v>
      </c>
      <c r="B5" s="301" t="s">
        <v>5</v>
      </c>
      <c r="C5" s="1" t="s">
        <v>8</v>
      </c>
      <c r="D5" s="6">
        <v>147</v>
      </c>
      <c r="E5" s="185">
        <v>48</v>
      </c>
      <c r="F5" s="186">
        <v>0</v>
      </c>
      <c r="G5" s="186">
        <v>31</v>
      </c>
      <c r="H5" s="186">
        <v>0</v>
      </c>
      <c r="I5" s="186">
        <v>88</v>
      </c>
      <c r="J5" s="186">
        <v>104</v>
      </c>
      <c r="K5" s="186">
        <v>88</v>
      </c>
      <c r="L5" s="186">
        <v>56</v>
      </c>
      <c r="M5" s="186">
        <v>148</v>
      </c>
      <c r="N5" s="186">
        <v>193</v>
      </c>
      <c r="O5" s="186">
        <v>193</v>
      </c>
      <c r="P5" s="186">
        <v>242</v>
      </c>
      <c r="Q5" s="186">
        <v>0</v>
      </c>
      <c r="R5" s="186">
        <v>176</v>
      </c>
      <c r="S5" s="186"/>
      <c r="T5" s="186"/>
      <c r="U5" s="186"/>
      <c r="V5" s="186"/>
      <c r="W5" s="186"/>
      <c r="X5" s="186"/>
    </row>
    <row r="6" spans="1:24" ht="20" customHeight="1" thickTop="1" thickBot="1" x14ac:dyDescent="0.25">
      <c r="A6" s="553" t="s">
        <v>4</v>
      </c>
      <c r="B6" s="301" t="s">
        <v>5</v>
      </c>
      <c r="C6" s="196" t="s">
        <v>23</v>
      </c>
      <c r="D6" s="8">
        <v>0</v>
      </c>
      <c r="E6" s="187">
        <v>0</v>
      </c>
      <c r="F6" s="188">
        <v>0</v>
      </c>
      <c r="G6" s="188">
        <v>0</v>
      </c>
      <c r="H6" s="188">
        <v>0</v>
      </c>
      <c r="I6" s="188">
        <v>0</v>
      </c>
      <c r="J6" s="188">
        <v>0</v>
      </c>
      <c r="K6" s="188">
        <v>0</v>
      </c>
      <c r="L6" s="188">
        <v>2</v>
      </c>
      <c r="M6" s="200"/>
      <c r="N6" s="188">
        <v>1</v>
      </c>
      <c r="O6" s="188">
        <v>0</v>
      </c>
      <c r="P6" s="188">
        <v>0</v>
      </c>
      <c r="Q6" s="188">
        <v>0</v>
      </c>
      <c r="R6" s="188">
        <v>0</v>
      </c>
      <c r="S6" s="188"/>
      <c r="T6" s="188"/>
      <c r="U6" s="188"/>
      <c r="V6" s="188"/>
      <c r="W6" s="188"/>
      <c r="X6" s="188"/>
    </row>
    <row r="7" spans="1:24" ht="20" customHeight="1" thickTop="1" thickBot="1" x14ac:dyDescent="0.25">
      <c r="A7" s="553" t="s">
        <v>4</v>
      </c>
      <c r="B7" s="301" t="s">
        <v>9</v>
      </c>
      <c r="C7" s="4" t="s">
        <v>6</v>
      </c>
      <c r="D7" s="5">
        <v>529</v>
      </c>
      <c r="E7" s="183">
        <v>179</v>
      </c>
      <c r="F7" s="184">
        <v>180</v>
      </c>
      <c r="G7" s="184">
        <v>250</v>
      </c>
      <c r="H7" s="273">
        <v>350</v>
      </c>
      <c r="I7" s="184">
        <v>217</v>
      </c>
      <c r="J7" s="184">
        <v>293</v>
      </c>
      <c r="K7" s="184">
        <v>249</v>
      </c>
      <c r="L7" s="184">
        <v>553</v>
      </c>
      <c r="M7" s="184">
        <v>666</v>
      </c>
      <c r="N7" s="184">
        <v>426</v>
      </c>
      <c r="O7" s="184">
        <v>925</v>
      </c>
      <c r="P7" s="184">
        <v>1376</v>
      </c>
      <c r="Q7" s="184">
        <v>1420</v>
      </c>
      <c r="R7" s="184">
        <v>898</v>
      </c>
      <c r="S7" s="184"/>
      <c r="T7" s="184"/>
      <c r="U7" s="184"/>
      <c r="V7" s="184"/>
      <c r="W7" s="184"/>
      <c r="X7" s="184"/>
    </row>
    <row r="8" spans="1:24" ht="20" customHeight="1" thickTop="1" thickBot="1" x14ac:dyDescent="0.25">
      <c r="A8" s="553" t="s">
        <v>4</v>
      </c>
      <c r="B8" s="301" t="s">
        <v>9</v>
      </c>
      <c r="C8" s="1" t="s">
        <v>7</v>
      </c>
      <c r="D8" s="6">
        <v>107</v>
      </c>
      <c r="E8" s="202"/>
      <c r="F8" s="199"/>
      <c r="G8" s="186">
        <v>17</v>
      </c>
      <c r="H8" s="186">
        <v>1</v>
      </c>
      <c r="I8" s="186">
        <v>5</v>
      </c>
      <c r="J8" s="186">
        <v>126</v>
      </c>
      <c r="K8" s="186">
        <v>186</v>
      </c>
      <c r="L8" s="186">
        <v>200</v>
      </c>
      <c r="M8" s="186">
        <v>226</v>
      </c>
      <c r="N8" s="186">
        <v>404</v>
      </c>
      <c r="O8" s="186">
        <v>541</v>
      </c>
      <c r="P8" s="186">
        <v>732</v>
      </c>
      <c r="Q8" s="186">
        <v>963</v>
      </c>
      <c r="R8" s="186">
        <v>627</v>
      </c>
      <c r="S8" s="186"/>
      <c r="T8" s="186"/>
      <c r="U8" s="186"/>
      <c r="V8" s="186"/>
      <c r="W8" s="186"/>
      <c r="X8" s="186"/>
    </row>
    <row r="9" spans="1:24" ht="20" customHeight="1" thickTop="1" thickBot="1" x14ac:dyDescent="0.25">
      <c r="A9" s="553" t="s">
        <v>4</v>
      </c>
      <c r="B9" s="301" t="s">
        <v>9</v>
      </c>
      <c r="C9" s="1" t="s">
        <v>8</v>
      </c>
      <c r="D9" s="203"/>
      <c r="E9" s="202"/>
      <c r="F9" s="199"/>
      <c r="G9" s="199"/>
      <c r="H9" s="199"/>
      <c r="I9" s="199"/>
      <c r="J9" s="186">
        <v>293</v>
      </c>
      <c r="K9" s="186">
        <v>249</v>
      </c>
      <c r="L9" s="186">
        <v>553</v>
      </c>
      <c r="M9" s="186">
        <v>666</v>
      </c>
      <c r="N9" s="186">
        <v>426</v>
      </c>
      <c r="O9" s="186">
        <v>925</v>
      </c>
      <c r="P9" s="186">
        <v>1376</v>
      </c>
      <c r="Q9" s="186">
        <v>1420</v>
      </c>
      <c r="R9" s="186">
        <v>898</v>
      </c>
      <c r="S9" s="186"/>
      <c r="T9" s="186"/>
      <c r="U9" s="186"/>
      <c r="V9" s="186"/>
      <c r="W9" s="186"/>
      <c r="X9" s="186"/>
    </row>
    <row r="10" spans="1:24" ht="20" customHeight="1" thickTop="1" thickBot="1" x14ac:dyDescent="0.25">
      <c r="A10" s="553" t="s">
        <v>4</v>
      </c>
      <c r="B10" s="301" t="s">
        <v>9</v>
      </c>
      <c r="C10" s="196" t="s">
        <v>23</v>
      </c>
      <c r="D10" s="211"/>
      <c r="E10" s="217"/>
      <c r="F10" s="200"/>
      <c r="G10" s="200"/>
      <c r="H10" s="200"/>
      <c r="I10" s="188">
        <v>1</v>
      </c>
      <c r="J10" s="188">
        <v>0</v>
      </c>
      <c r="K10" s="188">
        <v>0</v>
      </c>
      <c r="L10" s="188">
        <v>0</v>
      </c>
      <c r="M10" s="188">
        <v>0</v>
      </c>
      <c r="N10" s="188">
        <v>0</v>
      </c>
      <c r="O10" s="188">
        <v>0</v>
      </c>
      <c r="P10" s="195">
        <v>2</v>
      </c>
      <c r="Q10" s="188">
        <v>1</v>
      </c>
      <c r="R10" s="188">
        <v>1</v>
      </c>
      <c r="S10" s="188"/>
      <c r="T10" s="188"/>
      <c r="U10" s="188"/>
      <c r="V10" s="188"/>
      <c r="W10" s="188"/>
      <c r="X10" s="188"/>
    </row>
    <row r="11" spans="1:24" ht="20" customHeight="1" thickTop="1" thickBot="1" x14ac:dyDescent="0.25">
      <c r="A11" s="553" t="s">
        <v>10</v>
      </c>
      <c r="B11" s="301" t="s">
        <v>11</v>
      </c>
      <c r="C11" s="4" t="s">
        <v>6</v>
      </c>
      <c r="D11" s="5">
        <v>405</v>
      </c>
      <c r="E11" s="183">
        <v>427</v>
      </c>
      <c r="F11" s="184">
        <v>355</v>
      </c>
      <c r="G11" s="184">
        <v>433</v>
      </c>
      <c r="H11" s="184">
        <v>561</v>
      </c>
      <c r="I11" s="274">
        <v>426</v>
      </c>
      <c r="J11" s="184">
        <v>296</v>
      </c>
      <c r="K11" s="184">
        <v>217</v>
      </c>
      <c r="L11" s="184">
        <v>349</v>
      </c>
      <c r="M11" s="184">
        <v>583</v>
      </c>
      <c r="N11" s="184">
        <v>1183</v>
      </c>
      <c r="O11" s="184">
        <v>744</v>
      </c>
      <c r="P11" s="184">
        <v>790</v>
      </c>
      <c r="Q11" s="184">
        <v>970</v>
      </c>
      <c r="R11" s="184">
        <v>823</v>
      </c>
      <c r="S11" s="184"/>
      <c r="T11" s="184"/>
      <c r="U11" s="184"/>
      <c r="V11" s="184"/>
      <c r="W11" s="184"/>
      <c r="X11" s="184"/>
    </row>
    <row r="12" spans="1:24" ht="20" customHeight="1" thickTop="1" thickBot="1" x14ac:dyDescent="0.25">
      <c r="A12" s="553" t="s">
        <v>10</v>
      </c>
      <c r="B12" s="301" t="s">
        <v>11</v>
      </c>
      <c r="C12" s="1" t="s">
        <v>7</v>
      </c>
      <c r="D12" s="6">
        <v>161</v>
      </c>
      <c r="E12" s="185">
        <v>141</v>
      </c>
      <c r="F12" s="186">
        <v>108</v>
      </c>
      <c r="G12" s="186">
        <v>158</v>
      </c>
      <c r="H12" s="186">
        <v>384</v>
      </c>
      <c r="I12" s="186">
        <v>265</v>
      </c>
      <c r="J12" s="186">
        <v>99</v>
      </c>
      <c r="K12" s="186">
        <v>35</v>
      </c>
      <c r="L12" s="186">
        <v>127</v>
      </c>
      <c r="M12" s="186">
        <v>252</v>
      </c>
      <c r="N12" s="186">
        <v>414</v>
      </c>
      <c r="O12" s="186">
        <v>388</v>
      </c>
      <c r="P12" s="186">
        <v>472</v>
      </c>
      <c r="Q12" s="186">
        <v>587</v>
      </c>
      <c r="R12" s="186">
        <v>274</v>
      </c>
      <c r="S12" s="186"/>
      <c r="T12" s="186"/>
      <c r="U12" s="186"/>
      <c r="V12" s="186"/>
      <c r="W12" s="186"/>
      <c r="X12" s="186"/>
    </row>
    <row r="13" spans="1:24" ht="20" customHeight="1" thickTop="1" thickBot="1" x14ac:dyDescent="0.25">
      <c r="A13" s="553" t="s">
        <v>10</v>
      </c>
      <c r="B13" s="301" t="s">
        <v>11</v>
      </c>
      <c r="C13" s="1" t="s">
        <v>8</v>
      </c>
      <c r="D13" s="6">
        <v>405</v>
      </c>
      <c r="E13" s="202"/>
      <c r="F13" s="186">
        <v>355</v>
      </c>
      <c r="G13" s="186">
        <v>433</v>
      </c>
      <c r="H13" s="186">
        <v>561</v>
      </c>
      <c r="I13" s="186">
        <v>426</v>
      </c>
      <c r="J13" s="186">
        <v>296</v>
      </c>
      <c r="K13" s="186">
        <v>217</v>
      </c>
      <c r="L13" s="186">
        <v>349</v>
      </c>
      <c r="M13" s="186">
        <v>583</v>
      </c>
      <c r="N13" s="186">
        <v>1183</v>
      </c>
      <c r="O13" s="186">
        <v>744</v>
      </c>
      <c r="P13" s="186">
        <v>790</v>
      </c>
      <c r="Q13" s="186">
        <v>963</v>
      </c>
      <c r="R13" s="186">
        <v>823</v>
      </c>
      <c r="S13" s="186"/>
      <c r="T13" s="186"/>
      <c r="U13" s="186"/>
      <c r="V13" s="186"/>
      <c r="W13" s="186"/>
      <c r="X13" s="186"/>
    </row>
    <row r="14" spans="1:24" ht="20" customHeight="1" thickTop="1" thickBot="1" x14ac:dyDescent="0.25">
      <c r="A14" s="553" t="s">
        <v>10</v>
      </c>
      <c r="B14" s="301" t="s">
        <v>11</v>
      </c>
      <c r="C14" s="196" t="s">
        <v>23</v>
      </c>
      <c r="D14" s="8">
        <v>6</v>
      </c>
      <c r="E14" s="187">
        <v>0</v>
      </c>
      <c r="F14" s="200"/>
      <c r="G14" s="188">
        <v>2</v>
      </c>
      <c r="H14" s="188">
        <v>7</v>
      </c>
      <c r="I14" s="188">
        <v>1</v>
      </c>
      <c r="J14" s="188">
        <v>1</v>
      </c>
      <c r="K14" s="200"/>
      <c r="L14" s="188">
        <v>6</v>
      </c>
      <c r="M14" s="188">
        <v>1</v>
      </c>
      <c r="N14" s="188">
        <v>0</v>
      </c>
      <c r="O14" s="188">
        <v>0</v>
      </c>
      <c r="P14" s="188">
        <v>2</v>
      </c>
      <c r="Q14" s="188">
        <v>5</v>
      </c>
      <c r="R14" s="188">
        <v>0</v>
      </c>
      <c r="S14" s="188"/>
      <c r="T14" s="188"/>
      <c r="U14" s="188"/>
      <c r="V14" s="188"/>
      <c r="W14" s="188"/>
      <c r="X14" s="188"/>
    </row>
    <row r="15" spans="1:24" ht="20" customHeight="1" thickTop="1" thickBot="1" x14ac:dyDescent="0.25">
      <c r="A15" s="553" t="s">
        <v>10</v>
      </c>
      <c r="B15" s="301" t="s">
        <v>12</v>
      </c>
      <c r="C15" s="4" t="s">
        <v>6</v>
      </c>
      <c r="D15" s="5">
        <v>127</v>
      </c>
      <c r="E15" s="183">
        <v>67</v>
      </c>
      <c r="F15" s="184">
        <v>25</v>
      </c>
      <c r="G15" s="184">
        <v>39</v>
      </c>
      <c r="H15" s="184">
        <v>68</v>
      </c>
      <c r="I15" s="184">
        <v>121</v>
      </c>
      <c r="J15" s="184">
        <v>47</v>
      </c>
      <c r="K15" s="184">
        <v>49</v>
      </c>
      <c r="L15" s="184">
        <v>164</v>
      </c>
      <c r="M15" s="184">
        <v>174</v>
      </c>
      <c r="N15" s="184">
        <v>273</v>
      </c>
      <c r="O15" s="184">
        <v>228</v>
      </c>
      <c r="P15" s="184">
        <v>320</v>
      </c>
      <c r="Q15" s="184">
        <v>209</v>
      </c>
      <c r="R15" s="184">
        <v>301</v>
      </c>
      <c r="S15" s="184"/>
      <c r="T15" s="184"/>
      <c r="U15" s="184"/>
      <c r="V15" s="184"/>
      <c r="W15" s="184"/>
      <c r="X15" s="184"/>
    </row>
    <row r="16" spans="1:24" ht="20" customHeight="1" thickTop="1" thickBot="1" x14ac:dyDescent="0.25">
      <c r="A16" s="553" t="s">
        <v>10</v>
      </c>
      <c r="B16" s="301" t="s">
        <v>12</v>
      </c>
      <c r="C16" s="1" t="s">
        <v>7</v>
      </c>
      <c r="D16" s="6">
        <v>51</v>
      </c>
      <c r="E16" s="185">
        <v>29</v>
      </c>
      <c r="F16" s="186">
        <v>16</v>
      </c>
      <c r="G16" s="186">
        <v>29</v>
      </c>
      <c r="H16" s="186">
        <v>20</v>
      </c>
      <c r="I16" s="186">
        <v>8</v>
      </c>
      <c r="J16" s="186">
        <v>12</v>
      </c>
      <c r="K16" s="186">
        <v>9</v>
      </c>
      <c r="L16" s="186">
        <v>54</v>
      </c>
      <c r="M16" s="186">
        <v>62</v>
      </c>
      <c r="N16" s="186">
        <v>9</v>
      </c>
      <c r="O16" s="186">
        <v>101</v>
      </c>
      <c r="P16" s="186">
        <v>121</v>
      </c>
      <c r="Q16" s="186">
        <v>86</v>
      </c>
      <c r="R16" s="186">
        <v>80</v>
      </c>
      <c r="S16" s="186"/>
      <c r="T16" s="186"/>
      <c r="U16" s="186"/>
      <c r="V16" s="186"/>
      <c r="W16" s="186"/>
      <c r="X16" s="186"/>
    </row>
    <row r="17" spans="1:24" ht="20" customHeight="1" thickTop="1" thickBot="1" x14ac:dyDescent="0.25">
      <c r="A17" s="553" t="s">
        <v>10</v>
      </c>
      <c r="B17" s="301" t="s">
        <v>12</v>
      </c>
      <c r="C17" s="1" t="s">
        <v>8</v>
      </c>
      <c r="D17" s="6">
        <v>0</v>
      </c>
      <c r="E17" s="185">
        <v>75</v>
      </c>
      <c r="F17" s="186">
        <v>25</v>
      </c>
      <c r="G17" s="186">
        <v>39</v>
      </c>
      <c r="H17" s="186">
        <v>68</v>
      </c>
      <c r="I17" s="186">
        <v>114</v>
      </c>
      <c r="J17" s="186">
        <v>0</v>
      </c>
      <c r="K17" s="186">
        <v>49</v>
      </c>
      <c r="L17" s="186">
        <v>164</v>
      </c>
      <c r="M17" s="186">
        <v>174</v>
      </c>
      <c r="N17" s="186">
        <v>273</v>
      </c>
      <c r="O17" s="186">
        <v>228</v>
      </c>
      <c r="P17" s="186">
        <v>320</v>
      </c>
      <c r="Q17" s="186">
        <v>209</v>
      </c>
      <c r="R17" s="186">
        <v>301</v>
      </c>
      <c r="S17" s="186"/>
      <c r="T17" s="186"/>
      <c r="U17" s="186"/>
      <c r="V17" s="186"/>
      <c r="W17" s="186"/>
      <c r="X17" s="186"/>
    </row>
    <row r="18" spans="1:24" ht="20" customHeight="1" thickTop="1" thickBot="1" x14ac:dyDescent="0.25">
      <c r="A18" s="553" t="s">
        <v>10</v>
      </c>
      <c r="B18" s="301" t="s">
        <v>12</v>
      </c>
      <c r="C18" s="196" t="s">
        <v>23</v>
      </c>
      <c r="D18" s="8">
        <v>0</v>
      </c>
      <c r="E18" s="187">
        <v>1</v>
      </c>
      <c r="F18" s="188">
        <v>0</v>
      </c>
      <c r="G18" s="188">
        <v>0</v>
      </c>
      <c r="H18" s="188">
        <v>0</v>
      </c>
      <c r="I18" s="188">
        <v>0</v>
      </c>
      <c r="J18" s="188">
        <v>0</v>
      </c>
      <c r="K18" s="200"/>
      <c r="L18" s="188">
        <v>0</v>
      </c>
      <c r="M18" s="188">
        <v>0</v>
      </c>
      <c r="N18" s="188">
        <v>0</v>
      </c>
      <c r="O18" s="188">
        <v>0</v>
      </c>
      <c r="P18" s="188">
        <v>0</v>
      </c>
      <c r="Q18" s="200"/>
      <c r="R18" s="188">
        <v>1</v>
      </c>
      <c r="S18" s="188"/>
      <c r="T18" s="188"/>
      <c r="U18" s="188"/>
      <c r="V18" s="188"/>
      <c r="W18" s="188"/>
      <c r="X18" s="188"/>
    </row>
    <row r="19" spans="1:24" ht="20" customHeight="1" thickTop="1" thickBot="1" x14ac:dyDescent="0.25">
      <c r="A19" s="553" t="s">
        <v>13</v>
      </c>
      <c r="B19" s="301" t="s">
        <v>14</v>
      </c>
      <c r="C19" s="4" t="s">
        <v>6</v>
      </c>
      <c r="D19" s="5">
        <v>121</v>
      </c>
      <c r="E19" s="183">
        <v>81</v>
      </c>
      <c r="F19" s="184">
        <v>55</v>
      </c>
      <c r="G19" s="184">
        <v>53</v>
      </c>
      <c r="H19" s="184">
        <v>171</v>
      </c>
      <c r="I19" s="184">
        <v>93</v>
      </c>
      <c r="J19" s="184">
        <v>101</v>
      </c>
      <c r="K19" s="184">
        <v>49</v>
      </c>
      <c r="L19" s="184">
        <v>0</v>
      </c>
      <c r="M19" s="201"/>
      <c r="N19" s="184">
        <v>277</v>
      </c>
      <c r="O19" s="184">
        <v>258</v>
      </c>
      <c r="P19" s="184">
        <v>295</v>
      </c>
      <c r="Q19" s="184">
        <v>334</v>
      </c>
      <c r="R19" s="184">
        <v>108</v>
      </c>
      <c r="S19" s="184"/>
      <c r="T19" s="184"/>
      <c r="U19" s="184"/>
      <c r="V19" s="184"/>
      <c r="W19" s="184"/>
      <c r="X19" s="184"/>
    </row>
    <row r="20" spans="1:24" ht="20" customHeight="1" thickTop="1" thickBot="1" x14ac:dyDescent="0.25">
      <c r="A20" s="553" t="s">
        <v>13</v>
      </c>
      <c r="B20" s="301" t="s">
        <v>14</v>
      </c>
      <c r="C20" s="1" t="s">
        <v>7</v>
      </c>
      <c r="D20" s="6">
        <v>19</v>
      </c>
      <c r="E20" s="185">
        <v>8</v>
      </c>
      <c r="F20" s="186">
        <v>10</v>
      </c>
      <c r="G20" s="186">
        <v>4</v>
      </c>
      <c r="H20" s="186">
        <v>62</v>
      </c>
      <c r="I20" s="186">
        <v>36</v>
      </c>
      <c r="J20" s="186">
        <v>22</v>
      </c>
      <c r="K20" s="186">
        <v>13</v>
      </c>
      <c r="L20" s="184">
        <v>1</v>
      </c>
      <c r="M20" s="186">
        <v>42</v>
      </c>
      <c r="N20" s="186">
        <v>188</v>
      </c>
      <c r="O20" s="186">
        <v>146</v>
      </c>
      <c r="P20" s="186">
        <v>152</v>
      </c>
      <c r="Q20" s="186">
        <v>195</v>
      </c>
      <c r="R20" s="186">
        <v>53</v>
      </c>
      <c r="S20" s="186"/>
      <c r="T20" s="186"/>
      <c r="U20" s="186"/>
      <c r="V20" s="186"/>
      <c r="W20" s="186"/>
      <c r="X20" s="186"/>
    </row>
    <row r="21" spans="1:24" ht="20" customHeight="1" thickTop="1" thickBot="1" x14ac:dyDescent="0.25">
      <c r="A21" s="553" t="s">
        <v>13</v>
      </c>
      <c r="B21" s="301" t="s">
        <v>14</v>
      </c>
      <c r="C21" s="1" t="s">
        <v>8</v>
      </c>
      <c r="D21" s="203"/>
      <c r="E21" s="202"/>
      <c r="F21" s="186">
        <v>55</v>
      </c>
      <c r="G21" s="186">
        <v>53</v>
      </c>
      <c r="H21" s="186">
        <v>171</v>
      </c>
      <c r="I21" s="186">
        <v>60</v>
      </c>
      <c r="J21" s="186">
        <v>101</v>
      </c>
      <c r="K21" s="186">
        <v>49</v>
      </c>
      <c r="L21" s="184">
        <v>2</v>
      </c>
      <c r="M21" s="199"/>
      <c r="N21" s="186">
        <v>277</v>
      </c>
      <c r="O21" s="186">
        <v>258</v>
      </c>
      <c r="P21" s="186">
        <v>295</v>
      </c>
      <c r="Q21" s="186">
        <v>334</v>
      </c>
      <c r="R21" s="186">
        <v>108</v>
      </c>
      <c r="S21" s="186"/>
      <c r="T21" s="186"/>
      <c r="U21" s="186"/>
      <c r="V21" s="186"/>
      <c r="W21" s="186"/>
      <c r="X21" s="186"/>
    </row>
    <row r="22" spans="1:24" ht="20" customHeight="1" thickTop="1" thickBot="1" x14ac:dyDescent="0.25">
      <c r="A22" s="553" t="s">
        <v>13</v>
      </c>
      <c r="B22" s="301" t="s">
        <v>14</v>
      </c>
      <c r="C22" s="196" t="s">
        <v>23</v>
      </c>
      <c r="D22" s="211"/>
      <c r="E22" s="217"/>
      <c r="F22" s="188">
        <v>0</v>
      </c>
      <c r="G22" s="188">
        <v>0</v>
      </c>
      <c r="H22" s="188">
        <v>0</v>
      </c>
      <c r="I22" s="188">
        <v>0</v>
      </c>
      <c r="J22" s="188">
        <v>0</v>
      </c>
      <c r="K22" s="188">
        <v>0</v>
      </c>
      <c r="L22" s="184">
        <v>3</v>
      </c>
      <c r="M22" s="200"/>
      <c r="N22" s="188">
        <v>0</v>
      </c>
      <c r="O22" s="200"/>
      <c r="P22" s="200"/>
      <c r="Q22" s="200"/>
      <c r="R22" s="188">
        <v>0</v>
      </c>
      <c r="S22" s="188"/>
      <c r="T22" s="188"/>
      <c r="U22" s="188"/>
      <c r="V22" s="188"/>
      <c r="W22" s="188"/>
      <c r="X22" s="188"/>
    </row>
    <row r="23" spans="1:24" ht="20" customHeight="1" thickTop="1" thickBot="1" x14ac:dyDescent="0.25">
      <c r="A23" s="553" t="s">
        <v>13</v>
      </c>
      <c r="B23" s="301" t="s">
        <v>15</v>
      </c>
      <c r="C23" s="4" t="s">
        <v>6</v>
      </c>
      <c r="D23" s="5">
        <v>84</v>
      </c>
      <c r="E23" s="183">
        <v>322</v>
      </c>
      <c r="F23" s="184">
        <v>1</v>
      </c>
      <c r="G23" s="184">
        <v>58</v>
      </c>
      <c r="H23" s="184">
        <v>90</v>
      </c>
      <c r="I23" s="184">
        <v>3</v>
      </c>
      <c r="J23" s="184">
        <v>56</v>
      </c>
      <c r="K23" s="184">
        <v>15</v>
      </c>
      <c r="L23" s="184">
        <v>80</v>
      </c>
      <c r="M23" s="184">
        <v>79</v>
      </c>
      <c r="N23" s="184">
        <v>0</v>
      </c>
      <c r="O23" s="184">
        <v>22</v>
      </c>
      <c r="P23" s="184">
        <v>19</v>
      </c>
      <c r="Q23" s="184">
        <v>151</v>
      </c>
      <c r="R23" s="184">
        <v>87</v>
      </c>
      <c r="S23" s="184"/>
      <c r="T23" s="184"/>
      <c r="U23" s="184"/>
      <c r="V23" s="184"/>
      <c r="W23" s="184"/>
      <c r="X23" s="184"/>
    </row>
    <row r="24" spans="1:24" ht="20" customHeight="1" thickTop="1" thickBot="1" x14ac:dyDescent="0.25">
      <c r="A24" s="553" t="s">
        <v>13</v>
      </c>
      <c r="B24" s="301" t="s">
        <v>15</v>
      </c>
      <c r="C24" s="1" t="s">
        <v>7</v>
      </c>
      <c r="D24" s="6">
        <v>8</v>
      </c>
      <c r="E24" s="185">
        <v>48</v>
      </c>
      <c r="F24" s="186">
        <v>1</v>
      </c>
      <c r="G24" s="186">
        <v>6</v>
      </c>
      <c r="H24" s="186">
        <v>18</v>
      </c>
      <c r="I24" s="186">
        <v>1</v>
      </c>
      <c r="J24" s="186">
        <v>1</v>
      </c>
      <c r="K24" s="186">
        <v>0</v>
      </c>
      <c r="L24" s="186">
        <v>21</v>
      </c>
      <c r="M24" s="186">
        <v>6</v>
      </c>
      <c r="N24" s="184">
        <v>11</v>
      </c>
      <c r="O24" s="186">
        <v>22</v>
      </c>
      <c r="P24" s="186">
        <v>19</v>
      </c>
      <c r="Q24" s="186">
        <v>2</v>
      </c>
      <c r="R24" s="186">
        <v>4</v>
      </c>
      <c r="S24" s="186"/>
      <c r="T24" s="186"/>
      <c r="U24" s="186"/>
      <c r="V24" s="186"/>
      <c r="W24" s="186"/>
      <c r="X24" s="186"/>
    </row>
    <row r="25" spans="1:24" ht="20" customHeight="1" thickTop="1" thickBot="1" x14ac:dyDescent="0.25">
      <c r="A25" s="553" t="s">
        <v>13</v>
      </c>
      <c r="B25" s="301" t="s">
        <v>15</v>
      </c>
      <c r="C25" s="1" t="s">
        <v>8</v>
      </c>
      <c r="D25" s="6">
        <v>72</v>
      </c>
      <c r="E25" s="185">
        <v>322</v>
      </c>
      <c r="F25" s="186">
        <v>37</v>
      </c>
      <c r="G25" s="186">
        <v>58</v>
      </c>
      <c r="H25" s="186">
        <v>90</v>
      </c>
      <c r="I25" s="186">
        <v>3</v>
      </c>
      <c r="J25" s="186">
        <v>56</v>
      </c>
      <c r="K25" s="186">
        <v>15</v>
      </c>
      <c r="L25" s="186">
        <v>80</v>
      </c>
      <c r="M25" s="186">
        <v>79</v>
      </c>
      <c r="N25" s="184">
        <v>0</v>
      </c>
      <c r="O25" s="186">
        <v>22</v>
      </c>
      <c r="P25" s="186">
        <v>0</v>
      </c>
      <c r="Q25" s="186">
        <v>151</v>
      </c>
      <c r="R25" s="186">
        <v>87</v>
      </c>
      <c r="S25" s="186"/>
      <c r="T25" s="186"/>
      <c r="U25" s="186"/>
      <c r="V25" s="186"/>
      <c r="W25" s="186"/>
      <c r="X25" s="186"/>
    </row>
    <row r="26" spans="1:24" ht="20" customHeight="1" thickTop="1" thickBot="1" x14ac:dyDescent="0.25">
      <c r="A26" s="553" t="s">
        <v>13</v>
      </c>
      <c r="B26" s="301" t="s">
        <v>15</v>
      </c>
      <c r="C26" s="196" t="s">
        <v>23</v>
      </c>
      <c r="D26" s="8">
        <v>0</v>
      </c>
      <c r="E26" s="187">
        <v>1</v>
      </c>
      <c r="F26" s="188">
        <v>0</v>
      </c>
      <c r="G26" s="188">
        <v>0</v>
      </c>
      <c r="H26" s="188">
        <v>0</v>
      </c>
      <c r="I26" s="188">
        <v>0</v>
      </c>
      <c r="J26" s="188">
        <v>0</v>
      </c>
      <c r="K26" s="188">
        <v>0</v>
      </c>
      <c r="L26" s="188">
        <v>0</v>
      </c>
      <c r="M26" s="188">
        <v>0</v>
      </c>
      <c r="N26" s="184">
        <v>0</v>
      </c>
      <c r="O26" s="188">
        <v>0</v>
      </c>
      <c r="P26" s="188">
        <v>0</v>
      </c>
      <c r="Q26" s="188">
        <v>0</v>
      </c>
      <c r="R26" s="188">
        <v>0</v>
      </c>
      <c r="S26" s="188"/>
      <c r="T26" s="188"/>
      <c r="U26" s="188"/>
      <c r="V26" s="188"/>
      <c r="W26" s="188"/>
      <c r="X26" s="188"/>
    </row>
    <row r="27" spans="1:24" ht="20" customHeight="1" thickTop="1" thickBot="1" x14ac:dyDescent="0.25">
      <c r="A27" s="553" t="s">
        <v>16</v>
      </c>
      <c r="B27" s="301" t="s">
        <v>17</v>
      </c>
      <c r="C27" s="4" t="s">
        <v>6</v>
      </c>
      <c r="D27" s="5">
        <v>180</v>
      </c>
      <c r="E27" s="218"/>
      <c r="F27" s="184">
        <v>100</v>
      </c>
      <c r="G27" s="184">
        <v>150</v>
      </c>
      <c r="H27" s="184">
        <v>158</v>
      </c>
      <c r="I27" s="184">
        <v>134</v>
      </c>
      <c r="J27" s="184">
        <v>201</v>
      </c>
      <c r="K27" s="184">
        <v>153</v>
      </c>
      <c r="L27" s="184">
        <v>405</v>
      </c>
      <c r="M27" s="184">
        <v>470</v>
      </c>
      <c r="N27" s="184">
        <v>495</v>
      </c>
      <c r="O27" s="184">
        <v>194</v>
      </c>
      <c r="P27" s="184">
        <v>483</v>
      </c>
      <c r="Q27" s="184">
        <v>675</v>
      </c>
      <c r="R27" s="184">
        <v>400</v>
      </c>
      <c r="S27" s="184"/>
      <c r="T27" s="184"/>
      <c r="U27" s="184"/>
      <c r="V27" s="184"/>
      <c r="W27" s="184"/>
      <c r="X27" s="184"/>
    </row>
    <row r="28" spans="1:24" ht="20" customHeight="1" thickTop="1" thickBot="1" x14ac:dyDescent="0.25">
      <c r="A28" s="553" t="s">
        <v>16</v>
      </c>
      <c r="B28" s="301" t="s">
        <v>17</v>
      </c>
      <c r="C28" s="1" t="s">
        <v>7</v>
      </c>
      <c r="D28" s="6">
        <v>23</v>
      </c>
      <c r="E28" s="185">
        <v>13</v>
      </c>
      <c r="F28" s="186">
        <v>17</v>
      </c>
      <c r="G28" s="186">
        <v>70</v>
      </c>
      <c r="H28" s="186">
        <v>57</v>
      </c>
      <c r="I28" s="186">
        <v>5</v>
      </c>
      <c r="J28" s="186">
        <v>108</v>
      </c>
      <c r="K28" s="186">
        <v>82</v>
      </c>
      <c r="L28" s="186">
        <v>215</v>
      </c>
      <c r="M28" s="186">
        <v>248</v>
      </c>
      <c r="N28" s="186">
        <v>240</v>
      </c>
      <c r="O28" s="186">
        <v>4</v>
      </c>
      <c r="P28" s="186">
        <v>236</v>
      </c>
      <c r="Q28" s="186">
        <v>425</v>
      </c>
      <c r="R28" s="186">
        <v>267</v>
      </c>
      <c r="S28" s="186"/>
      <c r="T28" s="186"/>
      <c r="U28" s="186"/>
      <c r="V28" s="186"/>
      <c r="W28" s="186"/>
      <c r="X28" s="186"/>
    </row>
    <row r="29" spans="1:24" ht="20" customHeight="1" thickTop="1" thickBot="1" x14ac:dyDescent="0.25">
      <c r="A29" s="553" t="s">
        <v>16</v>
      </c>
      <c r="B29" s="301" t="s">
        <v>17</v>
      </c>
      <c r="C29" s="1" t="s">
        <v>8</v>
      </c>
      <c r="D29" s="203"/>
      <c r="E29" s="202"/>
      <c r="F29" s="186">
        <v>100</v>
      </c>
      <c r="G29" s="199"/>
      <c r="H29" s="186">
        <v>158</v>
      </c>
      <c r="I29" s="186">
        <v>134</v>
      </c>
      <c r="J29" s="186">
        <v>201</v>
      </c>
      <c r="K29" s="186">
        <v>153</v>
      </c>
      <c r="L29" s="186">
        <v>405</v>
      </c>
      <c r="M29" s="186">
        <v>470</v>
      </c>
      <c r="N29" s="186">
        <v>495</v>
      </c>
      <c r="O29" s="275"/>
      <c r="P29" s="186">
        <v>363</v>
      </c>
      <c r="Q29" s="186">
        <v>629</v>
      </c>
      <c r="R29" s="186">
        <v>400</v>
      </c>
      <c r="S29" s="186"/>
      <c r="T29" s="186"/>
      <c r="U29" s="186"/>
      <c r="V29" s="186"/>
      <c r="W29" s="186"/>
      <c r="X29" s="186"/>
    </row>
    <row r="30" spans="1:24" ht="20" customHeight="1" thickTop="1" thickBot="1" x14ac:dyDescent="0.25">
      <c r="A30" s="553" t="s">
        <v>16</v>
      </c>
      <c r="B30" s="301" t="s">
        <v>17</v>
      </c>
      <c r="C30" s="196" t="s">
        <v>23</v>
      </c>
      <c r="D30" s="211"/>
      <c r="E30" s="217"/>
      <c r="F30" s="219"/>
      <c r="G30" s="188">
        <v>0</v>
      </c>
      <c r="H30" s="188">
        <v>0</v>
      </c>
      <c r="I30" s="188">
        <v>0</v>
      </c>
      <c r="J30" s="188">
        <v>0</v>
      </c>
      <c r="K30" s="188">
        <v>0</v>
      </c>
      <c r="L30" s="188">
        <v>0</v>
      </c>
      <c r="M30" s="188">
        <v>1</v>
      </c>
      <c r="N30" s="188">
        <v>1</v>
      </c>
      <c r="O30" s="188">
        <v>0</v>
      </c>
      <c r="P30" s="188">
        <v>2</v>
      </c>
      <c r="Q30" s="188">
        <v>0</v>
      </c>
      <c r="R30" s="188">
        <v>0</v>
      </c>
      <c r="S30" s="188"/>
      <c r="T30" s="188"/>
      <c r="U30" s="188"/>
      <c r="V30" s="188"/>
      <c r="W30" s="188"/>
      <c r="X30" s="188"/>
    </row>
    <row r="31" spans="1:24" ht="20" customHeight="1" thickTop="1" thickBot="1" x14ac:dyDescent="0.25">
      <c r="A31" s="553" t="s">
        <v>16</v>
      </c>
      <c r="B31" s="301" t="s">
        <v>18</v>
      </c>
      <c r="C31" s="4" t="s">
        <v>6</v>
      </c>
      <c r="D31" s="5">
        <v>150</v>
      </c>
      <c r="E31" s="183">
        <v>56</v>
      </c>
      <c r="F31" s="184">
        <v>41</v>
      </c>
      <c r="G31" s="184">
        <v>77</v>
      </c>
      <c r="H31" s="184">
        <v>111</v>
      </c>
      <c r="I31" s="184">
        <v>120</v>
      </c>
      <c r="J31" s="184">
        <v>131</v>
      </c>
      <c r="K31" s="184">
        <v>97</v>
      </c>
      <c r="L31" s="184">
        <v>179</v>
      </c>
      <c r="M31" s="184">
        <v>301</v>
      </c>
      <c r="N31" s="184">
        <v>270</v>
      </c>
      <c r="O31" s="184">
        <v>183</v>
      </c>
      <c r="P31" s="184">
        <v>339</v>
      </c>
      <c r="Q31" s="184">
        <v>421</v>
      </c>
      <c r="R31" s="184">
        <v>296</v>
      </c>
      <c r="S31" s="184"/>
      <c r="T31" s="184"/>
      <c r="U31" s="184"/>
      <c r="V31" s="184"/>
      <c r="W31" s="184"/>
      <c r="X31" s="184"/>
    </row>
    <row r="32" spans="1:24" ht="20" customHeight="1" thickTop="1" thickBot="1" x14ac:dyDescent="0.25">
      <c r="A32" s="553" t="s">
        <v>16</v>
      </c>
      <c r="B32" s="301" t="s">
        <v>18</v>
      </c>
      <c r="C32" s="1" t="s">
        <v>7</v>
      </c>
      <c r="D32" s="6">
        <v>4</v>
      </c>
      <c r="E32" s="185">
        <v>2</v>
      </c>
      <c r="F32" s="186">
        <v>0</v>
      </c>
      <c r="G32" s="186">
        <v>0</v>
      </c>
      <c r="H32" s="186">
        <v>13</v>
      </c>
      <c r="I32" s="186">
        <v>11</v>
      </c>
      <c r="J32" s="186">
        <v>10</v>
      </c>
      <c r="K32" s="186">
        <v>17</v>
      </c>
      <c r="L32" s="186">
        <v>30</v>
      </c>
      <c r="M32" s="186">
        <v>62</v>
      </c>
      <c r="N32" s="186">
        <v>55</v>
      </c>
      <c r="O32" s="186">
        <v>26</v>
      </c>
      <c r="P32" s="186">
        <v>58</v>
      </c>
      <c r="Q32" s="186">
        <v>110</v>
      </c>
      <c r="R32" s="186">
        <v>75</v>
      </c>
      <c r="S32" s="186"/>
      <c r="T32" s="186"/>
      <c r="U32" s="186"/>
      <c r="V32" s="186"/>
      <c r="W32" s="186"/>
      <c r="X32" s="186"/>
    </row>
    <row r="33" spans="1:24" ht="20" customHeight="1" thickTop="1" thickBot="1" x14ac:dyDescent="0.25">
      <c r="A33" s="553" t="s">
        <v>16</v>
      </c>
      <c r="B33" s="301" t="s">
        <v>18</v>
      </c>
      <c r="C33" s="1" t="s">
        <v>8</v>
      </c>
      <c r="D33" s="6">
        <v>150</v>
      </c>
      <c r="E33" s="185">
        <v>27</v>
      </c>
      <c r="F33" s="186">
        <v>0</v>
      </c>
      <c r="G33" s="186">
        <v>0</v>
      </c>
      <c r="H33" s="186">
        <v>54</v>
      </c>
      <c r="I33" s="186">
        <v>99</v>
      </c>
      <c r="J33" s="186">
        <v>131</v>
      </c>
      <c r="K33" s="186">
        <v>97</v>
      </c>
      <c r="L33" s="186">
        <v>179</v>
      </c>
      <c r="M33" s="186">
        <v>301</v>
      </c>
      <c r="N33" s="186">
        <v>270</v>
      </c>
      <c r="O33" s="186">
        <v>183</v>
      </c>
      <c r="P33" s="186">
        <v>239</v>
      </c>
      <c r="Q33" s="186">
        <v>421</v>
      </c>
      <c r="R33" s="186">
        <v>296</v>
      </c>
      <c r="S33" s="186"/>
      <c r="T33" s="186"/>
      <c r="U33" s="186"/>
      <c r="V33" s="186"/>
      <c r="W33" s="186"/>
      <c r="X33" s="186"/>
    </row>
    <row r="34" spans="1:24" ht="20" customHeight="1" thickTop="1" thickBot="1" x14ac:dyDescent="0.25">
      <c r="A34" s="553" t="s">
        <v>16</v>
      </c>
      <c r="B34" s="301" t="s">
        <v>18</v>
      </c>
      <c r="C34" s="196" t="s">
        <v>23</v>
      </c>
      <c r="D34" s="8">
        <v>0</v>
      </c>
      <c r="E34" s="187">
        <v>0</v>
      </c>
      <c r="F34" s="188">
        <v>0</v>
      </c>
      <c r="G34" s="188">
        <v>0</v>
      </c>
      <c r="H34" s="188">
        <v>0</v>
      </c>
      <c r="I34" s="188">
        <v>0</v>
      </c>
      <c r="J34" s="188">
        <v>1</v>
      </c>
      <c r="K34" s="188">
        <v>0</v>
      </c>
      <c r="L34" s="188">
        <v>0</v>
      </c>
      <c r="M34" s="188">
        <v>1</v>
      </c>
      <c r="N34" s="188">
        <v>0</v>
      </c>
      <c r="O34" s="188">
        <v>1</v>
      </c>
      <c r="P34" s="188">
        <v>0</v>
      </c>
      <c r="Q34" s="188">
        <v>1</v>
      </c>
      <c r="R34" s="188">
        <v>0</v>
      </c>
      <c r="S34" s="188"/>
      <c r="T34" s="188"/>
      <c r="U34" s="188"/>
      <c r="V34" s="188"/>
      <c r="W34" s="188"/>
      <c r="X34" s="188"/>
    </row>
    <row r="35" spans="1:24" ht="20" customHeight="1" thickTop="1" thickBot="1" x14ac:dyDescent="0.25">
      <c r="A35" s="553" t="s">
        <v>19</v>
      </c>
      <c r="B35" s="301" t="s">
        <v>20</v>
      </c>
      <c r="C35" s="4" t="s">
        <v>6</v>
      </c>
      <c r="D35" s="5">
        <v>136</v>
      </c>
      <c r="E35" s="183">
        <v>91</v>
      </c>
      <c r="F35" s="184">
        <v>118</v>
      </c>
      <c r="G35" s="184">
        <v>532</v>
      </c>
      <c r="H35" s="184">
        <v>691</v>
      </c>
      <c r="I35" s="184">
        <v>328</v>
      </c>
      <c r="J35" s="184">
        <v>169</v>
      </c>
      <c r="K35" s="184">
        <v>1</v>
      </c>
      <c r="L35" s="184">
        <v>4</v>
      </c>
      <c r="M35" s="184">
        <v>1</v>
      </c>
      <c r="N35" s="184">
        <v>46</v>
      </c>
      <c r="O35" s="184">
        <v>74</v>
      </c>
      <c r="P35" s="184">
        <v>213</v>
      </c>
      <c r="Q35" s="184">
        <v>169</v>
      </c>
      <c r="R35" s="184">
        <v>138</v>
      </c>
      <c r="S35" s="184"/>
      <c r="T35" s="184"/>
      <c r="U35" s="184"/>
      <c r="V35" s="184"/>
      <c r="W35" s="184"/>
      <c r="X35" s="184"/>
    </row>
    <row r="36" spans="1:24" ht="20" customHeight="1" thickTop="1" thickBot="1" x14ac:dyDescent="0.25">
      <c r="A36" s="553" t="s">
        <v>19</v>
      </c>
      <c r="B36" s="301" t="s">
        <v>20</v>
      </c>
      <c r="C36" s="1" t="s">
        <v>7</v>
      </c>
      <c r="D36" s="6">
        <v>16</v>
      </c>
      <c r="E36" s="185">
        <v>6</v>
      </c>
      <c r="F36" s="186">
        <v>30</v>
      </c>
      <c r="G36" s="186">
        <v>214</v>
      </c>
      <c r="H36" s="186">
        <v>157</v>
      </c>
      <c r="I36" s="186">
        <v>66</v>
      </c>
      <c r="J36" s="186">
        <v>31</v>
      </c>
      <c r="K36" s="186">
        <v>1</v>
      </c>
      <c r="L36" s="186">
        <v>4</v>
      </c>
      <c r="M36" s="186">
        <v>0</v>
      </c>
      <c r="N36" s="186">
        <v>2</v>
      </c>
      <c r="O36" s="186">
        <v>10</v>
      </c>
      <c r="P36" s="186">
        <v>18</v>
      </c>
      <c r="Q36" s="186">
        <v>11</v>
      </c>
      <c r="R36" s="186">
        <v>10</v>
      </c>
      <c r="S36" s="186"/>
      <c r="T36" s="186"/>
      <c r="U36" s="186"/>
      <c r="V36" s="186"/>
      <c r="W36" s="186"/>
      <c r="X36" s="186"/>
    </row>
    <row r="37" spans="1:24" ht="20" customHeight="1" thickTop="1" thickBot="1" x14ac:dyDescent="0.25">
      <c r="A37" s="553" t="s">
        <v>19</v>
      </c>
      <c r="B37" s="301" t="s">
        <v>20</v>
      </c>
      <c r="C37" s="1" t="s">
        <v>8</v>
      </c>
      <c r="D37" s="6">
        <v>136</v>
      </c>
      <c r="E37" s="185">
        <v>91</v>
      </c>
      <c r="F37" s="186">
        <v>118</v>
      </c>
      <c r="G37" s="186">
        <v>532</v>
      </c>
      <c r="H37" s="186">
        <v>691</v>
      </c>
      <c r="I37" s="186">
        <v>328</v>
      </c>
      <c r="J37" s="194">
        <v>169</v>
      </c>
      <c r="K37" s="186">
        <v>1</v>
      </c>
      <c r="L37" s="186">
        <v>4</v>
      </c>
      <c r="M37" s="186">
        <v>1</v>
      </c>
      <c r="N37" s="186">
        <v>46</v>
      </c>
      <c r="O37" s="186">
        <v>74</v>
      </c>
      <c r="P37" s="186">
        <v>213</v>
      </c>
      <c r="Q37" s="186">
        <v>169</v>
      </c>
      <c r="R37" s="186">
        <v>138</v>
      </c>
      <c r="S37" s="186"/>
      <c r="T37" s="186"/>
      <c r="U37" s="186"/>
      <c r="V37" s="186"/>
      <c r="W37" s="186"/>
      <c r="X37" s="186"/>
    </row>
    <row r="38" spans="1:24" ht="20" customHeight="1" thickTop="1" thickBot="1" x14ac:dyDescent="0.25">
      <c r="A38" s="553" t="s">
        <v>19</v>
      </c>
      <c r="B38" s="301" t="s">
        <v>20</v>
      </c>
      <c r="C38" s="196" t="s">
        <v>23</v>
      </c>
      <c r="D38" s="8">
        <v>1</v>
      </c>
      <c r="E38" s="187">
        <v>0</v>
      </c>
      <c r="F38" s="188">
        <v>0</v>
      </c>
      <c r="G38" s="188">
        <v>0</v>
      </c>
      <c r="H38" s="188"/>
      <c r="I38" s="188">
        <v>0</v>
      </c>
      <c r="J38" s="188">
        <v>0</v>
      </c>
      <c r="K38" s="188">
        <v>0</v>
      </c>
      <c r="L38" s="188">
        <v>0</v>
      </c>
      <c r="M38" s="188">
        <v>0</v>
      </c>
      <c r="N38" s="188">
        <v>0</v>
      </c>
      <c r="O38" s="188">
        <v>0</v>
      </c>
      <c r="P38" s="188">
        <v>0</v>
      </c>
      <c r="Q38" s="188">
        <v>0</v>
      </c>
      <c r="R38" s="188">
        <v>0</v>
      </c>
      <c r="S38" s="188"/>
      <c r="T38" s="188"/>
      <c r="U38" s="188"/>
      <c r="V38" s="188"/>
      <c r="W38" s="188"/>
      <c r="X38" s="188"/>
    </row>
    <row r="39" spans="1:24" ht="20" customHeight="1" thickTop="1" thickBot="1" x14ac:dyDescent="0.25">
      <c r="A39" s="553" t="s">
        <v>19</v>
      </c>
      <c r="B39" s="301" t="s">
        <v>21</v>
      </c>
      <c r="C39" s="4" t="s">
        <v>6</v>
      </c>
      <c r="D39" s="5">
        <v>933</v>
      </c>
      <c r="E39" s="183">
        <v>462</v>
      </c>
      <c r="F39" s="184">
        <v>510</v>
      </c>
      <c r="G39" s="184">
        <v>739</v>
      </c>
      <c r="H39" s="184">
        <v>866</v>
      </c>
      <c r="I39" s="184">
        <v>541</v>
      </c>
      <c r="J39" s="184">
        <v>494</v>
      </c>
      <c r="K39" s="184">
        <v>322</v>
      </c>
      <c r="L39" s="184">
        <v>588</v>
      </c>
      <c r="M39" s="184">
        <v>575</v>
      </c>
      <c r="N39" s="184">
        <v>531</v>
      </c>
      <c r="O39" s="184">
        <v>675</v>
      </c>
      <c r="P39" s="184">
        <v>179</v>
      </c>
      <c r="Q39" s="184">
        <v>755</v>
      </c>
      <c r="R39" s="184">
        <v>654</v>
      </c>
      <c r="S39" s="184"/>
      <c r="T39" s="184"/>
      <c r="U39" s="184"/>
      <c r="V39" s="184"/>
      <c r="W39" s="184"/>
      <c r="X39" s="184"/>
    </row>
    <row r="40" spans="1:24" ht="20" customHeight="1" thickTop="1" thickBot="1" x14ac:dyDescent="0.25">
      <c r="A40" s="553" t="s">
        <v>19</v>
      </c>
      <c r="B40" s="301" t="s">
        <v>21</v>
      </c>
      <c r="C40" s="1" t="s">
        <v>7</v>
      </c>
      <c r="D40" s="6">
        <v>369</v>
      </c>
      <c r="E40" s="185">
        <v>165</v>
      </c>
      <c r="F40" s="186">
        <v>209</v>
      </c>
      <c r="G40" s="186">
        <v>20</v>
      </c>
      <c r="H40" s="199"/>
      <c r="I40" s="186">
        <v>20</v>
      </c>
      <c r="J40" s="186">
        <v>122</v>
      </c>
      <c r="K40" s="186">
        <v>48</v>
      </c>
      <c r="L40" s="186">
        <v>120</v>
      </c>
      <c r="M40" s="186">
        <v>40</v>
      </c>
      <c r="N40" s="186">
        <v>130</v>
      </c>
      <c r="O40" s="186">
        <v>212</v>
      </c>
      <c r="P40" s="186">
        <v>229</v>
      </c>
      <c r="Q40" s="186">
        <v>243</v>
      </c>
      <c r="R40" s="186">
        <v>233</v>
      </c>
      <c r="S40" s="186"/>
      <c r="T40" s="186"/>
      <c r="U40" s="186"/>
      <c r="V40" s="186"/>
      <c r="W40" s="186"/>
      <c r="X40" s="186"/>
    </row>
    <row r="41" spans="1:24" ht="20" customHeight="1" thickTop="1" thickBot="1" x14ac:dyDescent="0.25">
      <c r="A41" s="553" t="s">
        <v>19</v>
      </c>
      <c r="B41" s="301" t="s">
        <v>21</v>
      </c>
      <c r="C41" s="1" t="s">
        <v>8</v>
      </c>
      <c r="D41" s="6">
        <v>922</v>
      </c>
      <c r="E41" s="185">
        <v>362</v>
      </c>
      <c r="F41" s="186">
        <v>405</v>
      </c>
      <c r="G41" s="186">
        <v>37</v>
      </c>
      <c r="H41" s="186">
        <v>866</v>
      </c>
      <c r="I41" s="194">
        <v>33</v>
      </c>
      <c r="J41" s="194">
        <v>494</v>
      </c>
      <c r="K41" s="194">
        <v>322</v>
      </c>
      <c r="L41" s="194">
        <v>588</v>
      </c>
      <c r="M41" s="194">
        <v>575</v>
      </c>
      <c r="N41" s="199"/>
      <c r="O41" s="186">
        <v>675</v>
      </c>
      <c r="P41" s="194">
        <v>179</v>
      </c>
      <c r="Q41" s="194">
        <v>755</v>
      </c>
      <c r="R41" s="186">
        <v>654</v>
      </c>
      <c r="S41" s="186"/>
      <c r="T41" s="186"/>
      <c r="U41" s="186"/>
      <c r="V41" s="186"/>
      <c r="W41" s="186"/>
      <c r="X41" s="186"/>
    </row>
    <row r="42" spans="1:24" ht="20" customHeight="1" thickTop="1" thickBot="1" x14ac:dyDescent="0.25">
      <c r="A42" s="553" t="s">
        <v>19</v>
      </c>
      <c r="B42" s="301" t="s">
        <v>21</v>
      </c>
      <c r="C42" s="196" t="s">
        <v>23</v>
      </c>
      <c r="D42" s="8">
        <v>3</v>
      </c>
      <c r="E42" s="187">
        <v>1</v>
      </c>
      <c r="F42" s="188">
        <v>1</v>
      </c>
      <c r="G42" s="188">
        <v>0</v>
      </c>
      <c r="H42" s="200"/>
      <c r="I42" s="188">
        <v>0</v>
      </c>
      <c r="J42" s="188">
        <v>1</v>
      </c>
      <c r="K42" s="188">
        <v>1</v>
      </c>
      <c r="L42" s="188">
        <v>0</v>
      </c>
      <c r="M42" s="200"/>
      <c r="N42" s="188">
        <v>0</v>
      </c>
      <c r="O42" s="188">
        <v>0</v>
      </c>
      <c r="P42" s="188">
        <v>2</v>
      </c>
      <c r="Q42" s="188">
        <v>15</v>
      </c>
      <c r="R42" s="188">
        <v>2</v>
      </c>
      <c r="S42" s="188"/>
      <c r="T42" s="188"/>
      <c r="U42" s="188"/>
      <c r="V42" s="188"/>
      <c r="W42" s="188"/>
      <c r="X42" s="188"/>
    </row>
    <row r="43" spans="1:24" ht="20" customHeight="1" thickTop="1" x14ac:dyDescent="0.2"/>
  </sheetData>
  <mergeCells count="1">
    <mergeCell ref="A1:Q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2"/>
  <sheetViews>
    <sheetView topLeftCell="A2" zoomScale="80" zoomScaleNormal="80" workbookViewId="0">
      <pane ySplit="1" topLeftCell="A3" activePane="bottomLeft" state="frozen"/>
      <selection activeCell="A2" sqref="A2"/>
      <selection pane="bottomLeft" activeCell="C27" sqref="C27"/>
    </sheetView>
  </sheetViews>
  <sheetFormatPr baseColWidth="10" defaultColWidth="9" defaultRowHeight="15" x14ac:dyDescent="0.2"/>
  <cols>
    <col min="1" max="1" width="11" customWidth="1"/>
    <col min="2" max="2" width="10.5" customWidth="1"/>
    <col min="3" max="3" width="19.83203125" customWidth="1"/>
    <col min="4" max="4" width="25.33203125" customWidth="1"/>
    <col min="5" max="13" width="8.83203125" customWidth="1"/>
    <col min="14" max="26" width="9" customWidth="1"/>
  </cols>
  <sheetData>
    <row r="1" spans="1:46" hidden="1" x14ac:dyDescent="0.2">
      <c r="A1" s="370" t="s">
        <v>28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</row>
    <row r="2" spans="1:46" x14ac:dyDescent="0.2">
      <c r="A2" s="1"/>
      <c r="B2" s="370" t="s">
        <v>28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1:46" x14ac:dyDescent="0.2">
      <c r="B3" s="1"/>
      <c r="C3" s="1"/>
      <c r="D3" s="1"/>
      <c r="E3" s="360">
        <v>45170</v>
      </c>
      <c r="F3" s="361"/>
      <c r="G3" s="359">
        <v>45200</v>
      </c>
      <c r="H3" s="361"/>
      <c r="I3" s="359">
        <v>45231</v>
      </c>
      <c r="J3" s="361"/>
      <c r="K3" s="359">
        <v>45261</v>
      </c>
      <c r="L3" s="360"/>
      <c r="M3" s="359">
        <v>45292</v>
      </c>
      <c r="N3" s="361"/>
      <c r="O3" s="359">
        <v>45323</v>
      </c>
      <c r="P3" s="360"/>
      <c r="Q3" s="359">
        <v>45352</v>
      </c>
      <c r="R3" s="361"/>
      <c r="S3" s="359">
        <v>45383</v>
      </c>
      <c r="T3" s="360"/>
      <c r="U3" s="359">
        <v>45413</v>
      </c>
      <c r="V3" s="361"/>
      <c r="W3" s="359">
        <v>45444</v>
      </c>
      <c r="X3" s="360"/>
      <c r="Y3" s="359">
        <v>45474</v>
      </c>
      <c r="Z3" s="361"/>
      <c r="AA3" s="359">
        <v>45505</v>
      </c>
      <c r="AB3" s="360"/>
      <c r="AC3" s="359">
        <v>45536</v>
      </c>
      <c r="AD3" s="361"/>
      <c r="AE3" s="359">
        <v>45566</v>
      </c>
      <c r="AF3" s="360"/>
      <c r="AG3" s="359">
        <v>45597</v>
      </c>
      <c r="AH3" s="360"/>
      <c r="AI3" s="359">
        <v>45627</v>
      </c>
      <c r="AJ3" s="361"/>
      <c r="AK3" s="359">
        <v>45658</v>
      </c>
      <c r="AL3" s="360"/>
      <c r="AM3" s="359">
        <v>45689</v>
      </c>
      <c r="AN3" s="360"/>
      <c r="AO3" s="359">
        <v>45717</v>
      </c>
      <c r="AP3" s="361"/>
      <c r="AQ3" s="359">
        <v>45748</v>
      </c>
      <c r="AR3" s="360"/>
      <c r="AS3" s="359">
        <v>45778</v>
      </c>
      <c r="AT3" s="360"/>
    </row>
    <row r="4" spans="1:46" ht="16" thickBot="1" x14ac:dyDescent="0.25">
      <c r="A4" s="1" t="s">
        <v>29</v>
      </c>
      <c r="B4" s="1" t="s">
        <v>29</v>
      </c>
      <c r="C4" s="1" t="s">
        <v>2</v>
      </c>
      <c r="D4" s="1" t="s">
        <v>3</v>
      </c>
      <c r="E4" s="1" t="s">
        <v>8</v>
      </c>
      <c r="F4" s="6" t="s">
        <v>30</v>
      </c>
      <c r="G4" s="162" t="s">
        <v>8</v>
      </c>
      <c r="H4" s="6" t="s">
        <v>30</v>
      </c>
      <c r="I4" s="162" t="s">
        <v>8</v>
      </c>
      <c r="J4" s="6" t="s">
        <v>30</v>
      </c>
      <c r="K4" s="162" t="s">
        <v>8</v>
      </c>
      <c r="L4" s="1" t="s">
        <v>30</v>
      </c>
      <c r="M4" s="162" t="s">
        <v>8</v>
      </c>
      <c r="N4" s="1" t="s">
        <v>30</v>
      </c>
      <c r="O4" s="162" t="s">
        <v>8</v>
      </c>
      <c r="P4" s="1" t="s">
        <v>30</v>
      </c>
      <c r="Q4" s="162" t="s">
        <v>8</v>
      </c>
      <c r="R4" s="1" t="s">
        <v>30</v>
      </c>
      <c r="S4" s="162" t="s">
        <v>8</v>
      </c>
      <c r="T4" s="1" t="s">
        <v>30</v>
      </c>
      <c r="U4" s="162" t="s">
        <v>8</v>
      </c>
      <c r="V4" s="1" t="s">
        <v>30</v>
      </c>
      <c r="W4" s="162" t="s">
        <v>8</v>
      </c>
      <c r="X4" s="1" t="s">
        <v>30</v>
      </c>
      <c r="Y4" s="162" t="s">
        <v>8</v>
      </c>
      <c r="Z4" s="1" t="s">
        <v>30</v>
      </c>
      <c r="AA4" s="162" t="s">
        <v>8</v>
      </c>
      <c r="AB4" s="1" t="s">
        <v>30</v>
      </c>
      <c r="AC4" s="162" t="s">
        <v>8</v>
      </c>
      <c r="AD4" s="1" t="s">
        <v>30</v>
      </c>
      <c r="AE4" s="162" t="s">
        <v>8</v>
      </c>
      <c r="AF4" s="1" t="s">
        <v>30</v>
      </c>
      <c r="AG4" s="162" t="s">
        <v>8</v>
      </c>
      <c r="AH4" s="1" t="s">
        <v>30</v>
      </c>
      <c r="AI4" s="162" t="s">
        <v>8</v>
      </c>
      <c r="AJ4" s="1" t="s">
        <v>30</v>
      </c>
      <c r="AK4" s="162" t="s">
        <v>8</v>
      </c>
      <c r="AL4" s="1" t="s">
        <v>30</v>
      </c>
      <c r="AM4" s="162" t="s">
        <v>8</v>
      </c>
      <c r="AN4" s="1" t="s">
        <v>30</v>
      </c>
      <c r="AO4" s="162" t="s">
        <v>8</v>
      </c>
      <c r="AP4" s="1" t="s">
        <v>30</v>
      </c>
      <c r="AQ4" s="162" t="s">
        <v>8</v>
      </c>
      <c r="AR4" s="1" t="s">
        <v>30</v>
      </c>
      <c r="AS4" s="162" t="s">
        <v>8</v>
      </c>
      <c r="AT4" s="1" t="s">
        <v>30</v>
      </c>
    </row>
    <row r="5" spans="1:46" ht="16" thickTop="1" x14ac:dyDescent="0.2">
      <c r="A5" s="355" t="s">
        <v>4</v>
      </c>
      <c r="B5" s="355" t="s">
        <v>4</v>
      </c>
      <c r="C5" s="306" t="s">
        <v>5</v>
      </c>
      <c r="D5" s="1" t="s">
        <v>31</v>
      </c>
      <c r="E5" s="163"/>
      <c r="F5" s="164"/>
      <c r="G5" s="165"/>
      <c r="H5" s="164"/>
      <c r="I5" s="165"/>
      <c r="J5" s="164"/>
      <c r="K5" s="165"/>
      <c r="L5" s="163"/>
      <c r="M5" s="165"/>
      <c r="N5" s="163"/>
      <c r="O5" s="165"/>
      <c r="P5" s="163"/>
      <c r="Q5" s="173">
        <v>12</v>
      </c>
      <c r="R5" s="5">
        <v>0</v>
      </c>
      <c r="S5" s="173">
        <v>0</v>
      </c>
      <c r="T5" s="5">
        <v>0</v>
      </c>
      <c r="U5" s="173">
        <v>0</v>
      </c>
      <c r="V5" s="5">
        <v>0</v>
      </c>
      <c r="W5" s="173">
        <v>4</v>
      </c>
      <c r="X5" s="5">
        <v>0</v>
      </c>
      <c r="Y5" s="173">
        <v>21</v>
      </c>
      <c r="Z5" s="5">
        <v>1</v>
      </c>
      <c r="AA5" s="173">
        <v>44</v>
      </c>
      <c r="AB5" s="5">
        <v>1</v>
      </c>
      <c r="AC5" s="173">
        <v>38</v>
      </c>
      <c r="AD5" s="5">
        <v>2</v>
      </c>
      <c r="AE5" s="173">
        <v>30</v>
      </c>
      <c r="AF5" s="5">
        <v>0</v>
      </c>
      <c r="AG5" s="173">
        <v>35</v>
      </c>
      <c r="AH5" s="5">
        <v>1</v>
      </c>
      <c r="AI5" s="173">
        <v>23</v>
      </c>
      <c r="AJ5" s="5">
        <v>2</v>
      </c>
      <c r="AK5" s="173"/>
      <c r="AL5" s="5"/>
      <c r="AM5" s="173"/>
      <c r="AN5" s="5"/>
      <c r="AO5" s="173"/>
      <c r="AP5" s="5"/>
      <c r="AQ5" s="173"/>
      <c r="AR5" s="5"/>
      <c r="AS5" s="173"/>
      <c r="AT5" s="5"/>
    </row>
    <row r="6" spans="1:46" x14ac:dyDescent="0.2">
      <c r="A6" s="355"/>
      <c r="B6" s="355"/>
      <c r="C6" s="306" t="s">
        <v>5</v>
      </c>
      <c r="D6" s="1" t="s">
        <v>32</v>
      </c>
      <c r="E6" s="163"/>
      <c r="F6" s="164"/>
      <c r="G6" s="165"/>
      <c r="H6" s="164"/>
      <c r="I6" s="165"/>
      <c r="J6" s="164"/>
      <c r="K6" s="165"/>
      <c r="L6" s="163"/>
      <c r="M6" s="165"/>
      <c r="N6" s="163"/>
      <c r="O6" s="165"/>
      <c r="P6" s="163"/>
      <c r="Q6" s="162">
        <v>56</v>
      </c>
      <c r="R6" s="6">
        <v>2</v>
      </c>
      <c r="S6" s="162">
        <v>1</v>
      </c>
      <c r="T6" s="6">
        <v>1</v>
      </c>
      <c r="U6" s="162">
        <v>5</v>
      </c>
      <c r="V6" s="6">
        <v>0</v>
      </c>
      <c r="W6" s="162">
        <v>26</v>
      </c>
      <c r="X6" s="6">
        <v>2</v>
      </c>
      <c r="Y6" s="162">
        <v>102</v>
      </c>
      <c r="Z6" s="6">
        <v>7</v>
      </c>
      <c r="AA6" s="162">
        <v>117</v>
      </c>
      <c r="AB6" s="6">
        <v>8</v>
      </c>
      <c r="AC6" s="162">
        <v>126</v>
      </c>
      <c r="AD6" s="6">
        <v>4</v>
      </c>
      <c r="AE6" s="162">
        <v>68</v>
      </c>
      <c r="AF6" s="6">
        <v>3</v>
      </c>
      <c r="AG6" s="162">
        <v>73</v>
      </c>
      <c r="AH6" s="6">
        <v>1</v>
      </c>
      <c r="AI6" s="162">
        <v>68</v>
      </c>
      <c r="AJ6" s="6">
        <v>4</v>
      </c>
      <c r="AK6" s="162"/>
      <c r="AL6" s="6"/>
      <c r="AM6" s="162"/>
      <c r="AN6" s="6"/>
      <c r="AO6" s="162"/>
      <c r="AP6" s="6"/>
      <c r="AQ6" s="162"/>
      <c r="AR6" s="6"/>
      <c r="AS6" s="162"/>
      <c r="AT6" s="6"/>
    </row>
    <row r="7" spans="1:46" x14ac:dyDescent="0.2">
      <c r="A7" s="355"/>
      <c r="B7" s="355"/>
      <c r="C7" s="306" t="s">
        <v>5</v>
      </c>
      <c r="D7" s="1" t="s">
        <v>33</v>
      </c>
      <c r="E7" s="163"/>
      <c r="F7" s="164"/>
      <c r="G7" s="165"/>
      <c r="H7" s="164"/>
      <c r="I7" s="165"/>
      <c r="J7" s="164"/>
      <c r="K7" s="165"/>
      <c r="L7" s="163"/>
      <c r="M7" s="165"/>
      <c r="N7" s="163"/>
      <c r="O7" s="165"/>
      <c r="P7" s="163"/>
      <c r="Q7" s="162">
        <v>13</v>
      </c>
      <c r="R7" s="6">
        <v>0</v>
      </c>
      <c r="S7" s="162">
        <v>3</v>
      </c>
      <c r="T7" s="6">
        <v>0</v>
      </c>
      <c r="U7" s="162">
        <v>3</v>
      </c>
      <c r="V7" s="6">
        <v>0</v>
      </c>
      <c r="W7" s="162">
        <v>14</v>
      </c>
      <c r="X7" s="6">
        <v>0</v>
      </c>
      <c r="Y7" s="162">
        <v>23</v>
      </c>
      <c r="Z7" s="6">
        <v>1</v>
      </c>
      <c r="AA7" s="162">
        <v>25</v>
      </c>
      <c r="AB7" s="6">
        <v>0</v>
      </c>
      <c r="AC7" s="162">
        <v>27</v>
      </c>
      <c r="AD7" s="6">
        <v>0</v>
      </c>
      <c r="AE7" s="162">
        <v>23</v>
      </c>
      <c r="AF7" s="6">
        <v>0</v>
      </c>
      <c r="AG7" s="162">
        <v>27</v>
      </c>
      <c r="AH7" s="6">
        <v>1</v>
      </c>
      <c r="AI7" s="162">
        <v>16</v>
      </c>
      <c r="AJ7" s="6">
        <v>0</v>
      </c>
      <c r="AK7" s="162"/>
      <c r="AL7" s="6"/>
      <c r="AM7" s="162"/>
      <c r="AN7" s="6"/>
      <c r="AO7" s="162"/>
      <c r="AP7" s="6"/>
      <c r="AQ7" s="162"/>
      <c r="AR7" s="6"/>
      <c r="AS7" s="162"/>
      <c r="AT7" s="6"/>
    </row>
    <row r="8" spans="1:46" ht="16" thickBot="1" x14ac:dyDescent="0.25">
      <c r="A8" s="355"/>
      <c r="B8" s="355"/>
      <c r="C8" s="306" t="s">
        <v>5</v>
      </c>
      <c r="D8" s="2" t="s">
        <v>34</v>
      </c>
      <c r="E8" s="166"/>
      <c r="F8" s="167"/>
      <c r="G8" s="168"/>
      <c r="H8" s="167"/>
      <c r="I8" s="168"/>
      <c r="J8" s="167"/>
      <c r="K8" s="168"/>
      <c r="L8" s="166"/>
      <c r="M8" s="168"/>
      <c r="N8" s="166"/>
      <c r="O8" s="168"/>
      <c r="P8" s="166"/>
      <c r="Q8" s="172">
        <v>48</v>
      </c>
      <c r="R8" s="8">
        <v>2</v>
      </c>
      <c r="S8" s="172">
        <v>27</v>
      </c>
      <c r="T8" s="8">
        <v>1</v>
      </c>
      <c r="U8" s="172">
        <v>56</v>
      </c>
      <c r="V8" s="8">
        <v>2</v>
      </c>
      <c r="W8" s="172">
        <v>122</v>
      </c>
      <c r="X8" s="8">
        <v>3</v>
      </c>
      <c r="Y8" s="172">
        <v>91</v>
      </c>
      <c r="Z8" s="8">
        <v>7</v>
      </c>
      <c r="AA8" s="172">
        <v>76</v>
      </c>
      <c r="AB8" s="8">
        <v>4</v>
      </c>
      <c r="AC8" s="172">
        <v>116</v>
      </c>
      <c r="AD8" s="8">
        <v>4</v>
      </c>
      <c r="AE8" s="172">
        <v>125</v>
      </c>
      <c r="AF8" s="8">
        <v>7</v>
      </c>
      <c r="AG8" s="172">
        <v>103</v>
      </c>
      <c r="AH8" s="8">
        <v>1</v>
      </c>
      <c r="AI8" s="172">
        <v>64</v>
      </c>
      <c r="AJ8" s="8">
        <v>9</v>
      </c>
      <c r="AK8" s="172"/>
      <c r="AL8" s="8"/>
      <c r="AM8" s="172"/>
      <c r="AN8" s="8"/>
      <c r="AO8" s="172"/>
      <c r="AP8" s="8"/>
      <c r="AQ8" s="172"/>
      <c r="AR8" s="8"/>
      <c r="AS8" s="172"/>
      <c r="AT8" s="8"/>
    </row>
    <row r="9" spans="1:46" ht="17" thickTop="1" thickBot="1" x14ac:dyDescent="0.25">
      <c r="A9" s="354"/>
      <c r="B9" s="354"/>
      <c r="C9" s="301" t="s">
        <v>9</v>
      </c>
      <c r="D9" s="4" t="s">
        <v>31</v>
      </c>
      <c r="E9" s="169"/>
      <c r="F9" s="170"/>
      <c r="G9" s="171">
        <v>0</v>
      </c>
      <c r="H9" s="170">
        <v>0</v>
      </c>
      <c r="I9" s="171">
        <v>0</v>
      </c>
      <c r="J9" s="170">
        <v>0</v>
      </c>
      <c r="K9" s="171"/>
      <c r="L9" s="170"/>
      <c r="M9" s="171"/>
      <c r="N9" s="170"/>
      <c r="O9" s="171"/>
      <c r="P9" s="170"/>
      <c r="Q9" s="171"/>
      <c r="R9" s="170"/>
      <c r="S9" s="171"/>
      <c r="T9" s="170"/>
      <c r="U9" s="171"/>
      <c r="V9" s="170"/>
      <c r="W9" s="171"/>
      <c r="X9" s="170"/>
      <c r="Y9" s="171"/>
      <c r="Z9" s="170"/>
      <c r="AA9" s="171"/>
      <c r="AB9" s="170"/>
      <c r="AC9" s="171"/>
      <c r="AD9" s="170"/>
      <c r="AE9" s="171"/>
      <c r="AF9" s="170"/>
      <c r="AG9" s="171"/>
      <c r="AH9" s="170"/>
      <c r="AI9" s="171"/>
      <c r="AJ9" s="170"/>
      <c r="AK9" s="171"/>
      <c r="AL9" s="170"/>
      <c r="AM9" s="171"/>
      <c r="AN9" s="170"/>
      <c r="AO9" s="171"/>
      <c r="AP9" s="170"/>
      <c r="AQ9" s="171"/>
      <c r="AR9" s="170"/>
      <c r="AS9" s="171"/>
      <c r="AT9" s="170"/>
    </row>
    <row r="10" spans="1:46" ht="17" thickTop="1" thickBot="1" x14ac:dyDescent="0.25">
      <c r="A10" s="354"/>
      <c r="B10" s="354"/>
      <c r="C10" s="301" t="s">
        <v>9</v>
      </c>
      <c r="D10" s="1" t="s">
        <v>32</v>
      </c>
      <c r="E10" s="163"/>
      <c r="F10" s="164"/>
      <c r="G10" s="165">
        <v>0</v>
      </c>
      <c r="H10" s="164">
        <v>0</v>
      </c>
      <c r="I10" s="165">
        <v>0</v>
      </c>
      <c r="J10" s="164">
        <v>0</v>
      </c>
      <c r="K10" s="165"/>
      <c r="L10" s="164"/>
      <c r="M10" s="165"/>
      <c r="N10" s="164"/>
      <c r="O10" s="165"/>
      <c r="P10" s="164"/>
      <c r="Q10" s="165"/>
      <c r="R10" s="164"/>
      <c r="S10" s="165"/>
      <c r="T10" s="164"/>
      <c r="U10" s="165"/>
      <c r="V10" s="164"/>
      <c r="W10" s="165"/>
      <c r="X10" s="164"/>
      <c r="Y10" s="165"/>
      <c r="Z10" s="164"/>
      <c r="AA10" s="165"/>
      <c r="AB10" s="164"/>
      <c r="AC10" s="165"/>
      <c r="AD10" s="164"/>
      <c r="AE10" s="165"/>
      <c r="AF10" s="164"/>
      <c r="AG10" s="165"/>
      <c r="AH10" s="164"/>
      <c r="AI10" s="165"/>
      <c r="AJ10" s="164"/>
      <c r="AK10" s="165"/>
      <c r="AL10" s="164"/>
      <c r="AM10" s="165"/>
      <c r="AN10" s="164"/>
      <c r="AO10" s="165"/>
      <c r="AP10" s="164"/>
      <c r="AQ10" s="165"/>
      <c r="AR10" s="164"/>
      <c r="AS10" s="165"/>
      <c r="AT10" s="164"/>
    </row>
    <row r="11" spans="1:46" ht="17" thickTop="1" thickBot="1" x14ac:dyDescent="0.25">
      <c r="A11" s="354"/>
      <c r="B11" s="354"/>
      <c r="C11" s="301" t="s">
        <v>9</v>
      </c>
      <c r="D11" s="1" t="s">
        <v>33</v>
      </c>
      <c r="E11" s="371">
        <v>550</v>
      </c>
      <c r="F11" s="362">
        <v>147</v>
      </c>
      <c r="G11" s="162">
        <v>0</v>
      </c>
      <c r="H11" s="6">
        <v>0</v>
      </c>
      <c r="I11" s="162">
        <v>0</v>
      </c>
      <c r="J11" s="6">
        <v>0</v>
      </c>
      <c r="K11" s="368">
        <v>75</v>
      </c>
      <c r="L11" s="362">
        <v>21</v>
      </c>
      <c r="M11" s="368">
        <v>0</v>
      </c>
      <c r="N11" s="362">
        <v>0</v>
      </c>
      <c r="O11" s="177">
        <v>9</v>
      </c>
      <c r="P11" s="178">
        <v>1</v>
      </c>
      <c r="Q11" s="368">
        <v>287</v>
      </c>
      <c r="R11" s="362">
        <v>126</v>
      </c>
      <c r="S11" s="368">
        <v>292</v>
      </c>
      <c r="T11" s="362">
        <v>172</v>
      </c>
      <c r="U11" s="368">
        <v>687</v>
      </c>
      <c r="V11" s="362">
        <v>250</v>
      </c>
      <c r="W11" s="368">
        <v>874</v>
      </c>
      <c r="X11" s="362">
        <v>314</v>
      </c>
      <c r="Y11" s="270">
        <v>185</v>
      </c>
      <c r="Z11" s="266">
        <v>93</v>
      </c>
      <c r="AA11" s="368">
        <v>1142</v>
      </c>
      <c r="AB11" s="362">
        <v>655</v>
      </c>
      <c r="AC11" s="270">
        <v>317</v>
      </c>
      <c r="AD11" s="266">
        <v>147</v>
      </c>
      <c r="AE11" s="270">
        <v>347</v>
      </c>
      <c r="AF11" s="266">
        <v>184</v>
      </c>
      <c r="AG11" s="270">
        <v>167</v>
      </c>
      <c r="AH11" s="266">
        <v>84</v>
      </c>
      <c r="AI11" s="270">
        <v>161</v>
      </c>
      <c r="AJ11" s="266">
        <v>116</v>
      </c>
      <c r="AK11" s="270"/>
      <c r="AL11" s="266"/>
      <c r="AM11" s="270"/>
      <c r="AN11" s="266"/>
      <c r="AO11" s="270"/>
      <c r="AP11" s="266"/>
      <c r="AQ11" s="270"/>
      <c r="AR11" s="266"/>
      <c r="AS11" s="270"/>
      <c r="AT11" s="266"/>
    </row>
    <row r="12" spans="1:46" ht="17" thickTop="1" thickBot="1" x14ac:dyDescent="0.25">
      <c r="A12" s="354"/>
      <c r="B12" s="354"/>
      <c r="C12" s="301" t="s">
        <v>9</v>
      </c>
      <c r="D12" s="7" t="s">
        <v>34</v>
      </c>
      <c r="E12" s="372"/>
      <c r="F12" s="363"/>
      <c r="G12" s="172">
        <v>0</v>
      </c>
      <c r="H12" s="8">
        <v>0</v>
      </c>
      <c r="I12" s="172">
        <v>0</v>
      </c>
      <c r="J12" s="8">
        <v>0</v>
      </c>
      <c r="K12" s="369"/>
      <c r="L12" s="363"/>
      <c r="M12" s="369"/>
      <c r="N12" s="363"/>
      <c r="O12" s="179">
        <v>16</v>
      </c>
      <c r="P12" s="180">
        <v>5</v>
      </c>
      <c r="Q12" s="369"/>
      <c r="R12" s="363"/>
      <c r="S12" s="369"/>
      <c r="T12" s="363"/>
      <c r="U12" s="369"/>
      <c r="V12" s="363"/>
      <c r="W12" s="369"/>
      <c r="X12" s="363"/>
      <c r="Y12" s="271">
        <v>1026</v>
      </c>
      <c r="Z12" s="267">
        <v>444</v>
      </c>
      <c r="AA12" s="369"/>
      <c r="AB12" s="363"/>
      <c r="AC12" s="271">
        <v>1376</v>
      </c>
      <c r="AD12" s="267">
        <v>732</v>
      </c>
      <c r="AE12" s="271">
        <v>1420</v>
      </c>
      <c r="AF12" s="267">
        <v>963</v>
      </c>
      <c r="AG12" s="271">
        <v>898</v>
      </c>
      <c r="AH12" s="267">
        <v>627</v>
      </c>
      <c r="AI12" s="271">
        <v>964</v>
      </c>
      <c r="AJ12" s="267">
        <v>650</v>
      </c>
      <c r="AK12" s="271"/>
      <c r="AL12" s="267"/>
      <c r="AM12" s="271"/>
      <c r="AN12" s="267"/>
      <c r="AO12" s="271"/>
      <c r="AP12" s="267"/>
      <c r="AQ12" s="271"/>
      <c r="AR12" s="267"/>
      <c r="AS12" s="271"/>
      <c r="AT12" s="267"/>
    </row>
    <row r="13" spans="1:46" ht="17" thickTop="1" thickBot="1" x14ac:dyDescent="0.25">
      <c r="A13" s="354" t="s">
        <v>10</v>
      </c>
      <c r="B13" s="354" t="s">
        <v>10</v>
      </c>
      <c r="C13" s="301" t="s">
        <v>11</v>
      </c>
      <c r="D13" s="4" t="s">
        <v>31</v>
      </c>
      <c r="E13" s="169">
        <v>0</v>
      </c>
      <c r="F13" s="170"/>
      <c r="G13" s="171">
        <v>0</v>
      </c>
      <c r="H13" s="170"/>
      <c r="I13" s="171">
        <v>0</v>
      </c>
      <c r="J13" s="170">
        <v>0</v>
      </c>
      <c r="K13" s="171"/>
      <c r="L13" s="170"/>
      <c r="M13" s="171"/>
      <c r="N13" s="170"/>
      <c r="O13" s="171"/>
      <c r="P13" s="170"/>
      <c r="Q13" s="171"/>
      <c r="R13" s="170"/>
      <c r="S13" s="171"/>
      <c r="T13" s="170"/>
      <c r="U13" s="171"/>
      <c r="V13" s="170"/>
      <c r="W13" s="171"/>
      <c r="X13" s="170"/>
      <c r="Y13" s="171"/>
      <c r="Z13" s="170"/>
      <c r="AA13" s="171"/>
      <c r="AB13" s="170"/>
      <c r="AC13" s="171"/>
      <c r="AD13" s="170"/>
      <c r="AE13" s="171"/>
      <c r="AF13" s="170"/>
      <c r="AG13" s="171"/>
      <c r="AH13" s="170"/>
      <c r="AI13" s="171"/>
      <c r="AJ13" s="170"/>
      <c r="AK13" s="171"/>
      <c r="AL13" s="170"/>
      <c r="AM13" s="171"/>
      <c r="AN13" s="170"/>
      <c r="AO13" s="171"/>
      <c r="AP13" s="170"/>
      <c r="AQ13" s="171"/>
      <c r="AR13" s="170"/>
      <c r="AS13" s="171"/>
      <c r="AT13" s="170"/>
    </row>
    <row r="14" spans="1:46" ht="17" thickTop="1" thickBot="1" x14ac:dyDescent="0.25">
      <c r="A14" s="354"/>
      <c r="B14" s="354"/>
      <c r="C14" s="301" t="s">
        <v>11</v>
      </c>
      <c r="D14" s="1" t="s">
        <v>32</v>
      </c>
      <c r="E14" s="163">
        <v>0</v>
      </c>
      <c r="F14" s="164"/>
      <c r="G14" s="165">
        <v>0</v>
      </c>
      <c r="H14" s="164"/>
      <c r="I14" s="165">
        <v>0</v>
      </c>
      <c r="J14" s="164">
        <v>0</v>
      </c>
      <c r="K14" s="165"/>
      <c r="L14" s="164"/>
      <c r="M14" s="165"/>
      <c r="N14" s="164"/>
      <c r="O14" s="165"/>
      <c r="P14" s="164"/>
      <c r="Q14" s="165"/>
      <c r="R14" s="164"/>
      <c r="S14" s="165"/>
      <c r="T14" s="164"/>
      <c r="U14" s="165"/>
      <c r="V14" s="164"/>
      <c r="W14" s="165"/>
      <c r="X14" s="164"/>
      <c r="Y14" s="165"/>
      <c r="Z14" s="164"/>
      <c r="AA14" s="165"/>
      <c r="AB14" s="164"/>
      <c r="AC14" s="165"/>
      <c r="AD14" s="164"/>
      <c r="AE14" s="165"/>
      <c r="AF14" s="164"/>
      <c r="AG14" s="165"/>
      <c r="AH14" s="164"/>
      <c r="AI14" s="165"/>
      <c r="AJ14" s="164"/>
      <c r="AK14" s="165"/>
      <c r="AL14" s="164"/>
      <c r="AM14" s="165"/>
      <c r="AN14" s="164"/>
      <c r="AO14" s="165"/>
      <c r="AP14" s="164"/>
      <c r="AQ14" s="165"/>
      <c r="AR14" s="164"/>
      <c r="AS14" s="165"/>
      <c r="AT14" s="164"/>
    </row>
    <row r="15" spans="1:46" ht="17" thickTop="1" thickBot="1" x14ac:dyDescent="0.25">
      <c r="A15" s="354"/>
      <c r="B15" s="354"/>
      <c r="C15" s="301" t="s">
        <v>11</v>
      </c>
      <c r="D15" s="1" t="s">
        <v>33</v>
      </c>
      <c r="E15" s="1">
        <v>87</v>
      </c>
      <c r="F15" s="6">
        <v>40</v>
      </c>
      <c r="G15" s="162">
        <v>107</v>
      </c>
      <c r="H15" s="6">
        <v>38</v>
      </c>
      <c r="I15" s="162">
        <v>123</v>
      </c>
      <c r="J15" s="6">
        <v>23</v>
      </c>
      <c r="K15" s="162">
        <v>166</v>
      </c>
      <c r="L15" s="6">
        <v>42</v>
      </c>
      <c r="M15" s="162">
        <v>187</v>
      </c>
      <c r="N15" s="6">
        <v>83</v>
      </c>
      <c r="O15" s="162">
        <v>133</v>
      </c>
      <c r="P15" s="6">
        <v>63</v>
      </c>
      <c r="Q15" s="162">
        <v>145</v>
      </c>
      <c r="R15" s="6">
        <v>35</v>
      </c>
      <c r="S15" s="162">
        <v>74</v>
      </c>
      <c r="T15" s="6">
        <v>7</v>
      </c>
      <c r="U15" s="162">
        <v>96</v>
      </c>
      <c r="V15" s="6">
        <v>43</v>
      </c>
      <c r="W15" s="162">
        <v>179</v>
      </c>
      <c r="X15" s="6">
        <v>61</v>
      </c>
      <c r="Y15" s="162">
        <v>347</v>
      </c>
      <c r="Z15" s="6">
        <v>130</v>
      </c>
      <c r="AA15" s="162">
        <v>216</v>
      </c>
      <c r="AB15" s="6">
        <v>114</v>
      </c>
      <c r="AC15" s="162">
        <v>790</v>
      </c>
      <c r="AD15" s="6">
        <v>472</v>
      </c>
      <c r="AE15" s="162">
        <v>333</v>
      </c>
      <c r="AF15" s="6">
        <v>180</v>
      </c>
      <c r="AG15" s="162">
        <v>253</v>
      </c>
      <c r="AH15" s="6">
        <v>81</v>
      </c>
      <c r="AI15" s="162">
        <v>139</v>
      </c>
      <c r="AJ15" s="6">
        <v>51</v>
      </c>
      <c r="AK15" s="162"/>
      <c r="AL15" s="6"/>
      <c r="AM15" s="162"/>
      <c r="AN15" s="6"/>
      <c r="AO15" s="162"/>
      <c r="AP15" s="6"/>
      <c r="AQ15" s="162"/>
      <c r="AR15" s="6"/>
      <c r="AS15" s="162"/>
      <c r="AT15" s="6"/>
    </row>
    <row r="16" spans="1:46" ht="17" thickTop="1" thickBot="1" x14ac:dyDescent="0.25">
      <c r="A16" s="354"/>
      <c r="B16" s="354"/>
      <c r="C16" s="301" t="s">
        <v>11</v>
      </c>
      <c r="D16" s="7" t="s">
        <v>34</v>
      </c>
      <c r="E16" s="7">
        <v>406</v>
      </c>
      <c r="F16" s="8">
        <v>160</v>
      </c>
      <c r="G16" s="172">
        <v>427</v>
      </c>
      <c r="H16" s="8">
        <v>141</v>
      </c>
      <c r="I16" s="172">
        <v>355</v>
      </c>
      <c r="J16" s="8">
        <v>108</v>
      </c>
      <c r="K16" s="172">
        <v>433</v>
      </c>
      <c r="L16" s="8">
        <v>159</v>
      </c>
      <c r="M16" s="172">
        <v>564</v>
      </c>
      <c r="N16" s="8">
        <v>384</v>
      </c>
      <c r="O16" s="172">
        <v>426</v>
      </c>
      <c r="P16" s="8">
        <v>265</v>
      </c>
      <c r="Q16" s="172">
        <v>296</v>
      </c>
      <c r="R16" s="8">
        <v>99</v>
      </c>
      <c r="S16" s="172">
        <v>267</v>
      </c>
      <c r="T16" s="8">
        <v>85</v>
      </c>
      <c r="U16" s="172">
        <v>349</v>
      </c>
      <c r="V16" s="8">
        <v>129</v>
      </c>
      <c r="W16" s="172">
        <v>583</v>
      </c>
      <c r="X16" s="8">
        <v>232</v>
      </c>
      <c r="Y16" s="172">
        <v>1184</v>
      </c>
      <c r="Z16" s="8">
        <v>414</v>
      </c>
      <c r="AA16" s="172">
        <v>744</v>
      </c>
      <c r="AB16" s="8">
        <v>380</v>
      </c>
      <c r="AC16" s="172">
        <v>270</v>
      </c>
      <c r="AD16" s="8">
        <v>154</v>
      </c>
      <c r="AE16" s="172">
        <v>970</v>
      </c>
      <c r="AF16" s="8">
        <v>592</v>
      </c>
      <c r="AG16" s="172">
        <v>825</v>
      </c>
      <c r="AH16" s="8">
        <v>274</v>
      </c>
      <c r="AI16" s="172">
        <v>473</v>
      </c>
      <c r="AJ16" s="8">
        <v>278</v>
      </c>
      <c r="AK16" s="172"/>
      <c r="AL16" s="8"/>
      <c r="AM16" s="172"/>
      <c r="AN16" s="8"/>
      <c r="AO16" s="172"/>
      <c r="AP16" s="8"/>
      <c r="AQ16" s="172"/>
      <c r="AR16" s="8"/>
      <c r="AS16" s="172"/>
      <c r="AT16" s="8"/>
    </row>
    <row r="17" spans="1:46" ht="17" thickTop="1" thickBot="1" x14ac:dyDescent="0.25">
      <c r="A17" s="354"/>
      <c r="B17" s="354"/>
      <c r="C17" s="301" t="s">
        <v>12</v>
      </c>
      <c r="D17" s="4" t="s">
        <v>31</v>
      </c>
      <c r="E17" s="169">
        <v>0</v>
      </c>
      <c r="F17" s="170"/>
      <c r="G17" s="169">
        <v>0</v>
      </c>
      <c r="H17" s="170"/>
      <c r="I17" s="169">
        <v>0</v>
      </c>
      <c r="J17" s="170"/>
      <c r="K17" s="169">
        <v>0</v>
      </c>
      <c r="L17" s="170"/>
      <c r="M17" s="169">
        <v>0</v>
      </c>
      <c r="N17" s="170"/>
      <c r="O17" s="169">
        <v>0</v>
      </c>
      <c r="P17" s="170"/>
      <c r="Q17" s="169">
        <v>0</v>
      </c>
      <c r="R17" s="170"/>
      <c r="S17" s="169">
        <v>0</v>
      </c>
      <c r="T17" s="170"/>
      <c r="U17" s="169">
        <v>0</v>
      </c>
      <c r="V17" s="170"/>
      <c r="W17" s="169">
        <v>0</v>
      </c>
      <c r="X17" s="170"/>
      <c r="Y17" s="169">
        <v>0</v>
      </c>
      <c r="Z17" s="170"/>
      <c r="AA17" s="169">
        <v>0</v>
      </c>
      <c r="AB17" s="170"/>
      <c r="AC17" s="169">
        <v>0</v>
      </c>
      <c r="AD17" s="170"/>
      <c r="AE17" s="169">
        <v>0</v>
      </c>
      <c r="AF17" s="170"/>
      <c r="AG17" s="169">
        <v>0</v>
      </c>
      <c r="AH17" s="170"/>
      <c r="AI17" s="169">
        <v>0</v>
      </c>
      <c r="AJ17" s="170"/>
      <c r="AK17" s="169">
        <v>0</v>
      </c>
      <c r="AL17" s="170"/>
      <c r="AM17" s="169">
        <v>0</v>
      </c>
      <c r="AN17" s="170"/>
      <c r="AO17" s="169">
        <v>0</v>
      </c>
      <c r="AP17" s="170"/>
      <c r="AQ17" s="169">
        <v>0</v>
      </c>
      <c r="AR17" s="170"/>
      <c r="AS17" s="169">
        <v>0</v>
      </c>
      <c r="AT17" s="170"/>
    </row>
    <row r="18" spans="1:46" ht="17" thickTop="1" thickBot="1" x14ac:dyDescent="0.25">
      <c r="A18" s="354"/>
      <c r="B18" s="354"/>
      <c r="C18" s="301" t="s">
        <v>12</v>
      </c>
      <c r="D18" s="1" t="s">
        <v>32</v>
      </c>
      <c r="E18" s="163">
        <v>0</v>
      </c>
      <c r="F18" s="164"/>
      <c r="G18" s="163">
        <v>0</v>
      </c>
      <c r="H18" s="164"/>
      <c r="I18" s="163">
        <v>0</v>
      </c>
      <c r="J18" s="164"/>
      <c r="K18" s="163">
        <v>0</v>
      </c>
      <c r="L18" s="164"/>
      <c r="M18" s="163">
        <v>0</v>
      </c>
      <c r="N18" s="164"/>
      <c r="O18" s="163">
        <v>0</v>
      </c>
      <c r="P18" s="164"/>
      <c r="Q18" s="163">
        <v>0</v>
      </c>
      <c r="R18" s="164"/>
      <c r="S18" s="163">
        <v>0</v>
      </c>
      <c r="T18" s="164"/>
      <c r="U18" s="163">
        <v>0</v>
      </c>
      <c r="V18" s="164"/>
      <c r="W18" s="163">
        <v>0</v>
      </c>
      <c r="X18" s="164"/>
      <c r="Y18" s="163">
        <v>0</v>
      </c>
      <c r="Z18" s="164"/>
      <c r="AA18" s="163">
        <v>0</v>
      </c>
      <c r="AB18" s="164"/>
      <c r="AC18" s="163">
        <v>0</v>
      </c>
      <c r="AD18" s="164"/>
      <c r="AE18" s="163">
        <v>0</v>
      </c>
      <c r="AF18" s="164"/>
      <c r="AG18" s="163">
        <v>0</v>
      </c>
      <c r="AH18" s="164"/>
      <c r="AI18" s="163">
        <v>0</v>
      </c>
      <c r="AJ18" s="164"/>
      <c r="AK18" s="163">
        <v>0</v>
      </c>
      <c r="AL18" s="164"/>
      <c r="AM18" s="163">
        <v>0</v>
      </c>
      <c r="AN18" s="164"/>
      <c r="AO18" s="163">
        <v>0</v>
      </c>
      <c r="AP18" s="164"/>
      <c r="AQ18" s="163">
        <v>0</v>
      </c>
      <c r="AR18" s="164"/>
      <c r="AS18" s="163">
        <v>0</v>
      </c>
      <c r="AT18" s="164"/>
    </row>
    <row r="19" spans="1:46" ht="17" thickTop="1" thickBot="1" x14ac:dyDescent="0.25">
      <c r="A19" s="354"/>
      <c r="B19" s="354"/>
      <c r="C19" s="301" t="s">
        <v>12</v>
      </c>
      <c r="D19" s="1" t="s">
        <v>33</v>
      </c>
      <c r="E19" s="162">
        <v>67</v>
      </c>
      <c r="F19" s="6">
        <v>16</v>
      </c>
      <c r="G19" s="173">
        <v>29</v>
      </c>
      <c r="H19" s="5">
        <v>7</v>
      </c>
      <c r="I19" s="162">
        <v>16</v>
      </c>
      <c r="J19" s="6">
        <v>8</v>
      </c>
      <c r="K19" s="162">
        <v>7</v>
      </c>
      <c r="L19" s="6">
        <v>5</v>
      </c>
      <c r="M19" s="162">
        <v>0</v>
      </c>
      <c r="N19" s="6">
        <v>0</v>
      </c>
      <c r="O19" s="162">
        <v>0</v>
      </c>
      <c r="P19" s="6">
        <v>0</v>
      </c>
      <c r="Q19" s="162">
        <v>21</v>
      </c>
      <c r="R19" s="6">
        <v>3</v>
      </c>
      <c r="S19" s="162">
        <v>24</v>
      </c>
      <c r="T19" s="6">
        <v>6</v>
      </c>
      <c r="U19" s="162">
        <v>38</v>
      </c>
      <c r="V19" s="6">
        <v>6</v>
      </c>
      <c r="W19" s="162">
        <v>56</v>
      </c>
      <c r="X19" s="6">
        <v>24</v>
      </c>
      <c r="Y19" s="162">
        <v>84</v>
      </c>
      <c r="Z19" s="6">
        <v>32</v>
      </c>
      <c r="AA19" s="162">
        <v>79</v>
      </c>
      <c r="AB19" s="6">
        <v>32</v>
      </c>
      <c r="AC19" s="162">
        <v>91</v>
      </c>
      <c r="AD19" s="6">
        <v>28</v>
      </c>
      <c r="AE19" s="162">
        <v>93</v>
      </c>
      <c r="AF19" s="6">
        <v>42</v>
      </c>
      <c r="AG19" s="162">
        <v>93</v>
      </c>
      <c r="AH19" s="6">
        <v>19</v>
      </c>
      <c r="AI19" s="162"/>
      <c r="AJ19" s="6"/>
      <c r="AK19" s="162"/>
      <c r="AL19" s="6"/>
      <c r="AM19" s="162"/>
      <c r="AN19" s="6"/>
      <c r="AO19" s="162"/>
      <c r="AP19" s="6"/>
      <c r="AQ19" s="162"/>
      <c r="AR19" s="6"/>
      <c r="AS19" s="162"/>
      <c r="AT19" s="6"/>
    </row>
    <row r="20" spans="1:46" ht="17" thickTop="1" thickBot="1" x14ac:dyDescent="0.25">
      <c r="A20" s="354"/>
      <c r="B20" s="354"/>
      <c r="C20" s="301" t="s">
        <v>12</v>
      </c>
      <c r="D20" s="7" t="s">
        <v>34</v>
      </c>
      <c r="E20" s="172">
        <v>127</v>
      </c>
      <c r="F20" s="8">
        <v>51</v>
      </c>
      <c r="G20" s="162">
        <v>67</v>
      </c>
      <c r="H20" s="6">
        <v>29</v>
      </c>
      <c r="I20" s="172">
        <v>25</v>
      </c>
      <c r="J20" s="8">
        <v>16</v>
      </c>
      <c r="K20" s="172">
        <v>52</v>
      </c>
      <c r="L20" s="8">
        <v>30</v>
      </c>
      <c r="M20" s="172">
        <v>0</v>
      </c>
      <c r="N20" s="8">
        <v>0</v>
      </c>
      <c r="O20" s="172">
        <v>1</v>
      </c>
      <c r="P20" s="8">
        <v>1</v>
      </c>
      <c r="Q20" s="172">
        <v>41</v>
      </c>
      <c r="R20" s="8">
        <v>12</v>
      </c>
      <c r="S20" s="172">
        <v>49</v>
      </c>
      <c r="T20" s="8">
        <v>9</v>
      </c>
      <c r="U20" s="172">
        <v>164</v>
      </c>
      <c r="V20" s="8">
        <v>54</v>
      </c>
      <c r="W20" s="172">
        <v>184</v>
      </c>
      <c r="X20" s="8">
        <v>62</v>
      </c>
      <c r="Y20" s="172">
        <v>273</v>
      </c>
      <c r="Z20" s="8">
        <v>95</v>
      </c>
      <c r="AA20" s="172">
        <v>228</v>
      </c>
      <c r="AB20" s="8">
        <v>101</v>
      </c>
      <c r="AC20" s="172">
        <v>320</v>
      </c>
      <c r="AD20" s="8">
        <v>121</v>
      </c>
      <c r="AE20" s="172">
        <v>209</v>
      </c>
      <c r="AF20" s="8">
        <v>86</v>
      </c>
      <c r="AG20" s="172">
        <v>301</v>
      </c>
      <c r="AH20" s="8">
        <v>80</v>
      </c>
      <c r="AI20" s="172"/>
      <c r="AJ20" s="8"/>
      <c r="AK20" s="172"/>
      <c r="AL20" s="8"/>
      <c r="AM20" s="172"/>
      <c r="AN20" s="8"/>
      <c r="AO20" s="172"/>
      <c r="AP20" s="8"/>
      <c r="AQ20" s="172"/>
      <c r="AR20" s="8"/>
      <c r="AS20" s="172"/>
      <c r="AT20" s="8"/>
    </row>
    <row r="21" spans="1:46" ht="17" thickTop="1" thickBot="1" x14ac:dyDescent="0.25">
      <c r="A21" s="354" t="s">
        <v>13</v>
      </c>
      <c r="B21" s="354" t="s">
        <v>13</v>
      </c>
      <c r="C21" s="301" t="s">
        <v>14</v>
      </c>
      <c r="D21" s="4" t="s">
        <v>31</v>
      </c>
      <c r="E21" s="169">
        <v>0</v>
      </c>
      <c r="F21" s="170">
        <v>0</v>
      </c>
      <c r="G21" s="171">
        <v>0</v>
      </c>
      <c r="H21" s="170">
        <v>0</v>
      </c>
      <c r="I21" s="171"/>
      <c r="J21" s="170"/>
      <c r="K21" s="171"/>
      <c r="L21" s="170"/>
      <c r="M21" s="171"/>
      <c r="N21" s="170"/>
      <c r="O21" s="171"/>
      <c r="P21" s="170"/>
      <c r="Q21" s="171"/>
      <c r="R21" s="170"/>
      <c r="S21" s="171"/>
      <c r="T21" s="170"/>
      <c r="U21" s="171"/>
      <c r="V21" s="170"/>
      <c r="W21" s="171"/>
      <c r="X21" s="170"/>
      <c r="Y21" s="171"/>
      <c r="Z21" s="170"/>
      <c r="AA21" s="171"/>
      <c r="AB21" s="170"/>
      <c r="AC21" s="171"/>
      <c r="AD21" s="170"/>
      <c r="AE21" s="171"/>
      <c r="AF21" s="170"/>
      <c r="AG21" s="171"/>
      <c r="AH21" s="170"/>
      <c r="AI21" s="171"/>
      <c r="AJ21" s="170"/>
      <c r="AK21" s="171"/>
      <c r="AL21" s="170"/>
      <c r="AM21" s="171"/>
      <c r="AN21" s="170"/>
      <c r="AO21" s="171"/>
      <c r="AP21" s="170"/>
      <c r="AQ21" s="171"/>
      <c r="AR21" s="170"/>
      <c r="AS21" s="171"/>
      <c r="AT21" s="170"/>
    </row>
    <row r="22" spans="1:46" ht="17" thickTop="1" thickBot="1" x14ac:dyDescent="0.25">
      <c r="A22" s="354"/>
      <c r="B22" s="354"/>
      <c r="C22" s="301" t="s">
        <v>14</v>
      </c>
      <c r="D22" s="1" t="s">
        <v>32</v>
      </c>
      <c r="E22" s="163">
        <v>0</v>
      </c>
      <c r="F22" s="164">
        <v>0</v>
      </c>
      <c r="G22" s="165">
        <v>0</v>
      </c>
      <c r="H22" s="164">
        <v>0</v>
      </c>
      <c r="I22" s="165"/>
      <c r="J22" s="164"/>
      <c r="K22" s="165"/>
      <c r="L22" s="164"/>
      <c r="M22" s="165"/>
      <c r="N22" s="164"/>
      <c r="O22" s="165"/>
      <c r="P22" s="164"/>
      <c r="Q22" s="165"/>
      <c r="R22" s="164"/>
      <c r="S22" s="165"/>
      <c r="T22" s="164"/>
      <c r="U22" s="165"/>
      <c r="V22" s="164"/>
      <c r="W22" s="165"/>
      <c r="X22" s="164"/>
      <c r="Y22" s="165"/>
      <c r="Z22" s="164"/>
      <c r="AA22" s="165"/>
      <c r="AB22" s="164"/>
      <c r="AC22" s="165"/>
      <c r="AD22" s="164"/>
      <c r="AE22" s="165"/>
      <c r="AF22" s="164"/>
      <c r="AG22" s="165"/>
      <c r="AH22" s="164"/>
      <c r="AI22" s="165"/>
      <c r="AJ22" s="164"/>
      <c r="AK22" s="165"/>
      <c r="AL22" s="164"/>
      <c r="AM22" s="165"/>
      <c r="AN22" s="164"/>
      <c r="AO22" s="165"/>
      <c r="AP22" s="164"/>
      <c r="AQ22" s="165"/>
      <c r="AR22" s="164"/>
      <c r="AS22" s="165"/>
      <c r="AT22" s="164"/>
    </row>
    <row r="23" spans="1:46" ht="17" thickTop="1" thickBot="1" x14ac:dyDescent="0.25">
      <c r="A23" s="354"/>
      <c r="B23" s="354"/>
      <c r="C23" s="301" t="s">
        <v>14</v>
      </c>
      <c r="D23" s="1" t="s">
        <v>33</v>
      </c>
      <c r="E23" s="163">
        <v>0</v>
      </c>
      <c r="F23" s="164">
        <v>0</v>
      </c>
      <c r="G23" s="165">
        <v>0</v>
      </c>
      <c r="H23" s="164">
        <v>0</v>
      </c>
      <c r="I23" s="165"/>
      <c r="J23" s="164"/>
      <c r="K23" s="165"/>
      <c r="L23" s="164"/>
      <c r="M23" s="165"/>
      <c r="N23" s="164"/>
      <c r="O23" s="165"/>
      <c r="P23" s="164"/>
      <c r="Q23" s="165"/>
      <c r="R23" s="164"/>
      <c r="S23" s="165"/>
      <c r="T23" s="164"/>
      <c r="U23" s="165"/>
      <c r="V23" s="164"/>
      <c r="W23" s="165"/>
      <c r="X23" s="164"/>
      <c r="Y23" s="165"/>
      <c r="Z23" s="164"/>
      <c r="AA23" s="165"/>
      <c r="AB23" s="164"/>
      <c r="AC23" s="165"/>
      <c r="AD23" s="164"/>
      <c r="AE23" s="165"/>
      <c r="AF23" s="164"/>
      <c r="AG23" s="165"/>
      <c r="AH23" s="164"/>
      <c r="AI23" s="165"/>
      <c r="AJ23" s="164"/>
      <c r="AK23" s="165"/>
      <c r="AL23" s="164"/>
      <c r="AM23" s="165"/>
      <c r="AN23" s="164"/>
      <c r="AO23" s="165"/>
      <c r="AP23" s="164"/>
      <c r="AQ23" s="165"/>
      <c r="AR23" s="164"/>
      <c r="AS23" s="165"/>
      <c r="AT23" s="164"/>
    </row>
    <row r="24" spans="1:46" ht="17" thickTop="1" thickBot="1" x14ac:dyDescent="0.25">
      <c r="A24" s="354"/>
      <c r="B24" s="354"/>
      <c r="C24" s="301" t="s">
        <v>14</v>
      </c>
      <c r="D24" s="7" t="s">
        <v>34</v>
      </c>
      <c r="E24" s="174">
        <v>0</v>
      </c>
      <c r="F24" s="175">
        <v>0</v>
      </c>
      <c r="G24" s="176">
        <v>0</v>
      </c>
      <c r="H24" s="175">
        <v>0</v>
      </c>
      <c r="I24" s="176"/>
      <c r="J24" s="175"/>
      <c r="K24" s="176"/>
      <c r="L24" s="175"/>
      <c r="M24" s="176"/>
      <c r="N24" s="175"/>
      <c r="O24" s="176"/>
      <c r="P24" s="175"/>
      <c r="Q24" s="176"/>
      <c r="R24" s="175"/>
      <c r="S24" s="176"/>
      <c r="T24" s="175"/>
      <c r="U24" s="176"/>
      <c r="V24" s="175"/>
      <c r="W24" s="176"/>
      <c r="X24" s="175"/>
      <c r="Y24" s="176"/>
      <c r="Z24" s="175"/>
      <c r="AA24" s="176"/>
      <c r="AB24" s="175"/>
      <c r="AC24" s="176"/>
      <c r="AD24" s="175"/>
      <c r="AE24" s="176"/>
      <c r="AF24" s="175"/>
      <c r="AG24" s="176"/>
      <c r="AH24" s="175"/>
      <c r="AI24" s="176"/>
      <c r="AJ24" s="175"/>
      <c r="AK24" s="176"/>
      <c r="AL24" s="175"/>
      <c r="AM24" s="176"/>
      <c r="AN24" s="175"/>
      <c r="AO24" s="176"/>
      <c r="AP24" s="175"/>
      <c r="AQ24" s="176"/>
      <c r="AR24" s="175"/>
      <c r="AS24" s="176"/>
      <c r="AT24" s="175"/>
    </row>
    <row r="25" spans="1:46" ht="17" thickTop="1" thickBot="1" x14ac:dyDescent="0.25">
      <c r="A25" s="354"/>
      <c r="B25" s="354"/>
      <c r="C25" s="301" t="s">
        <v>17</v>
      </c>
      <c r="D25" s="4" t="s">
        <v>31</v>
      </c>
      <c r="E25" s="169">
        <v>0</v>
      </c>
      <c r="F25" s="170"/>
      <c r="G25" s="169">
        <v>0</v>
      </c>
      <c r="H25" s="170"/>
      <c r="I25" s="169">
        <v>0</v>
      </c>
      <c r="J25" s="170"/>
      <c r="K25" s="169">
        <v>0</v>
      </c>
      <c r="L25" s="170"/>
      <c r="M25" s="169">
        <v>0</v>
      </c>
      <c r="N25" s="170"/>
      <c r="O25" s="169">
        <v>0</v>
      </c>
      <c r="P25" s="170"/>
      <c r="Q25" s="169">
        <v>0</v>
      </c>
      <c r="R25" s="170"/>
      <c r="S25" s="169">
        <v>0</v>
      </c>
      <c r="T25" s="170"/>
      <c r="U25" s="169">
        <v>0</v>
      </c>
      <c r="V25" s="170"/>
      <c r="W25" s="169">
        <v>0</v>
      </c>
      <c r="X25" s="170"/>
      <c r="Y25" s="169">
        <v>0</v>
      </c>
      <c r="Z25" s="170"/>
      <c r="AA25" s="169">
        <v>0</v>
      </c>
      <c r="AB25" s="170"/>
      <c r="AC25" s="169">
        <v>0</v>
      </c>
      <c r="AD25" s="170"/>
      <c r="AE25" s="169">
        <v>0</v>
      </c>
      <c r="AF25" s="170"/>
      <c r="AG25" s="169">
        <v>0</v>
      </c>
      <c r="AH25" s="170"/>
      <c r="AI25" s="169">
        <v>0</v>
      </c>
      <c r="AJ25" s="170"/>
      <c r="AK25" s="169">
        <v>0</v>
      </c>
      <c r="AL25" s="170"/>
      <c r="AM25" s="169">
        <v>0</v>
      </c>
      <c r="AN25" s="170"/>
      <c r="AO25" s="169">
        <v>0</v>
      </c>
      <c r="AP25" s="170"/>
      <c r="AQ25" s="169">
        <v>0</v>
      </c>
      <c r="AR25" s="170"/>
      <c r="AS25" s="169">
        <v>0</v>
      </c>
      <c r="AT25" s="170"/>
    </row>
    <row r="26" spans="1:46" ht="17" thickTop="1" thickBot="1" x14ac:dyDescent="0.25">
      <c r="A26" s="354"/>
      <c r="B26" s="354"/>
      <c r="C26" s="301" t="s">
        <v>17</v>
      </c>
      <c r="D26" s="1" t="s">
        <v>32</v>
      </c>
      <c r="E26" s="163">
        <v>0</v>
      </c>
      <c r="F26" s="164"/>
      <c r="G26" s="163">
        <v>0</v>
      </c>
      <c r="H26" s="164"/>
      <c r="I26" s="163">
        <v>0</v>
      </c>
      <c r="J26" s="164"/>
      <c r="K26" s="163">
        <v>0</v>
      </c>
      <c r="L26" s="164"/>
      <c r="M26" s="163">
        <v>0</v>
      </c>
      <c r="N26" s="164"/>
      <c r="O26" s="163">
        <v>0</v>
      </c>
      <c r="P26" s="164"/>
      <c r="Q26" s="163">
        <v>0</v>
      </c>
      <c r="R26" s="164"/>
      <c r="S26" s="163">
        <v>0</v>
      </c>
      <c r="T26" s="164"/>
      <c r="U26" s="163">
        <v>0</v>
      </c>
      <c r="V26" s="164"/>
      <c r="W26" s="163">
        <v>0</v>
      </c>
      <c r="X26" s="164"/>
      <c r="Y26" s="163">
        <v>0</v>
      </c>
      <c r="Z26" s="164"/>
      <c r="AA26" s="163">
        <v>0</v>
      </c>
      <c r="AB26" s="164"/>
      <c r="AC26" s="163">
        <v>0</v>
      </c>
      <c r="AD26" s="164"/>
      <c r="AE26" s="163">
        <v>0</v>
      </c>
      <c r="AF26" s="164"/>
      <c r="AG26" s="163">
        <v>0</v>
      </c>
      <c r="AH26" s="164"/>
      <c r="AI26" s="163">
        <v>0</v>
      </c>
      <c r="AJ26" s="164"/>
      <c r="AK26" s="163">
        <v>0</v>
      </c>
      <c r="AL26" s="164"/>
      <c r="AM26" s="163">
        <v>0</v>
      </c>
      <c r="AN26" s="164"/>
      <c r="AO26" s="163">
        <v>0</v>
      </c>
      <c r="AP26" s="164"/>
      <c r="AQ26" s="163">
        <v>0</v>
      </c>
      <c r="AR26" s="164"/>
      <c r="AS26" s="163">
        <v>0</v>
      </c>
      <c r="AT26" s="164"/>
    </row>
    <row r="27" spans="1:46" ht="17" thickTop="1" thickBot="1" x14ac:dyDescent="0.25">
      <c r="A27" s="354"/>
      <c r="B27" s="354"/>
      <c r="C27" s="301" t="s">
        <v>17</v>
      </c>
      <c r="D27" s="1" t="s">
        <v>33</v>
      </c>
      <c r="E27" s="371">
        <v>206</v>
      </c>
      <c r="F27" s="362">
        <v>29</v>
      </c>
      <c r="G27" s="162">
        <v>31</v>
      </c>
      <c r="H27" s="6">
        <v>3</v>
      </c>
      <c r="I27" s="162">
        <v>15</v>
      </c>
      <c r="J27" s="6">
        <v>3</v>
      </c>
      <c r="K27" s="368">
        <v>187</v>
      </c>
      <c r="L27" s="362">
        <v>82</v>
      </c>
      <c r="M27" s="162">
        <v>21</v>
      </c>
      <c r="N27" s="6">
        <v>8</v>
      </c>
      <c r="O27" s="181">
        <v>1</v>
      </c>
      <c r="P27" s="178">
        <v>1</v>
      </c>
      <c r="Q27" s="368">
        <v>230</v>
      </c>
      <c r="R27" s="362">
        <v>125</v>
      </c>
      <c r="S27" s="268">
        <v>24</v>
      </c>
      <c r="T27" s="266">
        <v>14</v>
      </c>
      <c r="U27" s="268">
        <v>63</v>
      </c>
      <c r="V27" s="266">
        <v>29</v>
      </c>
      <c r="W27" s="368">
        <v>470</v>
      </c>
      <c r="X27" s="362">
        <v>248</v>
      </c>
      <c r="Y27" s="368">
        <v>448</v>
      </c>
      <c r="Z27" s="362">
        <v>268</v>
      </c>
      <c r="AA27" s="373">
        <v>122</v>
      </c>
      <c r="AB27" s="362">
        <v>11</v>
      </c>
      <c r="AC27" s="162">
        <v>69</v>
      </c>
      <c r="AD27" s="6">
        <v>48</v>
      </c>
      <c r="AE27" s="162">
        <v>122</v>
      </c>
      <c r="AF27" s="6">
        <v>76</v>
      </c>
      <c r="AG27" s="162">
        <v>71</v>
      </c>
      <c r="AH27" s="6">
        <v>56</v>
      </c>
      <c r="AI27" s="162"/>
      <c r="AJ27" s="6"/>
      <c r="AK27" s="162"/>
      <c r="AL27" s="6"/>
      <c r="AM27" s="162"/>
      <c r="AN27" s="6"/>
      <c r="AO27" s="162"/>
      <c r="AP27" s="6"/>
      <c r="AQ27" s="162"/>
      <c r="AR27" s="6"/>
      <c r="AS27" s="162"/>
      <c r="AT27" s="6"/>
    </row>
    <row r="28" spans="1:46" ht="17" thickTop="1" thickBot="1" x14ac:dyDescent="0.25">
      <c r="A28" s="354"/>
      <c r="B28" s="354"/>
      <c r="C28" s="301" t="s">
        <v>17</v>
      </c>
      <c r="D28" s="7" t="s">
        <v>34</v>
      </c>
      <c r="E28" s="372"/>
      <c r="F28" s="363"/>
      <c r="G28" s="172">
        <v>113</v>
      </c>
      <c r="H28" s="8">
        <v>13</v>
      </c>
      <c r="I28" s="172">
        <v>108</v>
      </c>
      <c r="J28" s="8">
        <v>20</v>
      </c>
      <c r="K28" s="369"/>
      <c r="L28" s="363"/>
      <c r="M28" s="172">
        <v>151</v>
      </c>
      <c r="N28" s="8">
        <v>59</v>
      </c>
      <c r="O28" s="182">
        <v>36</v>
      </c>
      <c r="P28" s="180">
        <v>25</v>
      </c>
      <c r="Q28" s="369"/>
      <c r="R28" s="363"/>
      <c r="S28" s="269">
        <v>153</v>
      </c>
      <c r="T28" s="267">
        <v>77</v>
      </c>
      <c r="U28" s="269">
        <v>473</v>
      </c>
      <c r="V28" s="267">
        <v>215</v>
      </c>
      <c r="W28" s="369"/>
      <c r="X28" s="363"/>
      <c r="Y28" s="369"/>
      <c r="Z28" s="363"/>
      <c r="AA28" s="374"/>
      <c r="AB28" s="363"/>
      <c r="AC28" s="281">
        <v>363</v>
      </c>
      <c r="AD28" s="8">
        <v>236</v>
      </c>
      <c r="AE28" s="172">
        <v>678</v>
      </c>
      <c r="AF28" s="8">
        <v>425</v>
      </c>
      <c r="AG28" s="172">
        <v>401</v>
      </c>
      <c r="AH28" s="8">
        <v>267</v>
      </c>
      <c r="AI28" s="172"/>
      <c r="AJ28" s="8"/>
      <c r="AK28" s="172"/>
      <c r="AL28" s="8"/>
      <c r="AM28" s="172"/>
      <c r="AN28" s="8"/>
      <c r="AO28" s="172"/>
      <c r="AP28" s="8"/>
      <c r="AQ28" s="172"/>
      <c r="AR28" s="8"/>
      <c r="AS28" s="172"/>
      <c r="AT28" s="8"/>
    </row>
    <row r="29" spans="1:46" ht="17" thickTop="1" thickBot="1" x14ac:dyDescent="0.25">
      <c r="A29" s="354" t="s">
        <v>16</v>
      </c>
      <c r="B29" s="354" t="s">
        <v>16</v>
      </c>
      <c r="C29" s="301" t="s">
        <v>15</v>
      </c>
      <c r="D29" s="4" t="s">
        <v>31</v>
      </c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  <c r="AM29" s="276"/>
      <c r="AN29" s="276"/>
      <c r="AO29" s="276"/>
      <c r="AP29" s="276"/>
      <c r="AQ29" s="276"/>
      <c r="AR29" s="276"/>
      <c r="AS29" s="276"/>
      <c r="AT29" s="276"/>
    </row>
    <row r="30" spans="1:46" ht="17" thickTop="1" thickBot="1" x14ac:dyDescent="0.25">
      <c r="A30" s="354"/>
      <c r="B30" s="354"/>
      <c r="C30" s="301" t="s">
        <v>15</v>
      </c>
      <c r="D30" s="1" t="s">
        <v>32</v>
      </c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  <c r="AM30" s="276"/>
      <c r="AN30" s="276"/>
      <c r="AO30" s="276"/>
      <c r="AP30" s="276"/>
      <c r="AQ30" s="276"/>
      <c r="AR30" s="276"/>
      <c r="AS30" s="276"/>
      <c r="AT30" s="276"/>
    </row>
    <row r="31" spans="1:46" ht="17" thickTop="1" thickBot="1" x14ac:dyDescent="0.25">
      <c r="A31" s="354"/>
      <c r="B31" s="354"/>
      <c r="C31" s="301" t="s">
        <v>15</v>
      </c>
      <c r="D31" s="1" t="s">
        <v>33</v>
      </c>
      <c r="E31" s="276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162">
        <v>10</v>
      </c>
      <c r="X31" s="6">
        <v>0</v>
      </c>
      <c r="Y31" s="162">
        <v>0</v>
      </c>
      <c r="Z31" s="6">
        <v>0</v>
      </c>
      <c r="AA31" s="162">
        <v>24</v>
      </c>
      <c r="AB31" s="6">
        <v>4</v>
      </c>
      <c r="AC31" s="162">
        <v>21</v>
      </c>
      <c r="AD31" s="6">
        <v>2</v>
      </c>
      <c r="AE31" s="162">
        <v>41</v>
      </c>
      <c r="AF31" s="6"/>
      <c r="AG31" s="162">
        <v>20</v>
      </c>
      <c r="AH31" s="6">
        <v>0</v>
      </c>
      <c r="AI31" s="162"/>
      <c r="AJ31" s="6"/>
      <c r="AK31" s="162"/>
      <c r="AL31" s="6"/>
      <c r="AM31" s="162"/>
      <c r="AN31" s="6"/>
      <c r="AO31" s="162"/>
      <c r="AP31" s="6"/>
      <c r="AQ31" s="162"/>
      <c r="AR31" s="6"/>
      <c r="AS31" s="162"/>
      <c r="AT31" s="6"/>
    </row>
    <row r="32" spans="1:46" ht="17" thickTop="1" thickBot="1" x14ac:dyDescent="0.25">
      <c r="A32" s="354"/>
      <c r="B32" s="354"/>
      <c r="C32" s="301" t="s">
        <v>15</v>
      </c>
      <c r="D32" s="7" t="s">
        <v>34</v>
      </c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172"/>
      <c r="X32" s="8">
        <v>6</v>
      </c>
      <c r="Y32" s="172">
        <v>0</v>
      </c>
      <c r="Z32" s="8">
        <v>0</v>
      </c>
      <c r="AA32" s="172">
        <v>90</v>
      </c>
      <c r="AB32" s="8">
        <v>21</v>
      </c>
      <c r="AC32" s="172">
        <v>81</v>
      </c>
      <c r="AD32" s="8">
        <v>14</v>
      </c>
      <c r="AE32" s="172">
        <v>166</v>
      </c>
      <c r="AF32" s="8">
        <v>3</v>
      </c>
      <c r="AG32" s="172">
        <v>92</v>
      </c>
      <c r="AH32" s="8">
        <v>4</v>
      </c>
      <c r="AI32" s="172"/>
      <c r="AJ32" s="8"/>
      <c r="AK32" s="172"/>
      <c r="AL32" s="8"/>
      <c r="AM32" s="172"/>
      <c r="AN32" s="8"/>
      <c r="AO32" s="172"/>
      <c r="AP32" s="8"/>
      <c r="AQ32" s="172"/>
      <c r="AR32" s="8"/>
      <c r="AS32" s="172"/>
      <c r="AT32" s="8"/>
    </row>
    <row r="33" spans="1:46" ht="17" thickTop="1" thickBot="1" x14ac:dyDescent="0.25">
      <c r="A33" s="354"/>
      <c r="B33" s="354"/>
      <c r="C33" s="301" t="s">
        <v>18</v>
      </c>
      <c r="D33" s="4" t="s">
        <v>31</v>
      </c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</row>
    <row r="34" spans="1:46" ht="17" thickTop="1" thickBot="1" x14ac:dyDescent="0.25">
      <c r="A34" s="354"/>
      <c r="B34" s="354"/>
      <c r="C34" s="301" t="s">
        <v>18</v>
      </c>
      <c r="D34" s="1" t="s">
        <v>32</v>
      </c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</row>
    <row r="35" spans="1:46" ht="17" thickTop="1" thickBot="1" x14ac:dyDescent="0.25">
      <c r="A35" s="354"/>
      <c r="B35" s="354"/>
      <c r="C35" s="301" t="s">
        <v>18</v>
      </c>
      <c r="D35" s="1" t="s">
        <v>33</v>
      </c>
      <c r="E35" s="1">
        <v>35</v>
      </c>
      <c r="F35" s="6">
        <v>0</v>
      </c>
      <c r="G35" s="162">
        <v>10</v>
      </c>
      <c r="H35" s="6">
        <v>0</v>
      </c>
      <c r="I35" s="162">
        <v>0</v>
      </c>
      <c r="J35" s="6">
        <v>0</v>
      </c>
      <c r="K35" s="162">
        <v>0</v>
      </c>
      <c r="L35" s="6">
        <v>0</v>
      </c>
      <c r="M35" s="162">
        <v>12</v>
      </c>
      <c r="N35" s="6">
        <v>1</v>
      </c>
      <c r="O35" s="162">
        <v>31</v>
      </c>
      <c r="P35" s="6">
        <v>1</v>
      </c>
      <c r="Q35" s="162">
        <v>44</v>
      </c>
      <c r="R35" s="6">
        <v>2</v>
      </c>
      <c r="S35" s="162">
        <v>38</v>
      </c>
      <c r="T35" s="6">
        <v>5</v>
      </c>
      <c r="U35" s="162">
        <v>50</v>
      </c>
      <c r="V35" s="6">
        <v>6</v>
      </c>
      <c r="W35" s="162">
        <v>56</v>
      </c>
      <c r="X35" s="6">
        <v>12</v>
      </c>
      <c r="Y35" s="162">
        <v>44</v>
      </c>
      <c r="Z35" s="6">
        <v>10</v>
      </c>
      <c r="AA35" s="162">
        <v>22</v>
      </c>
      <c r="AB35" s="6">
        <v>16</v>
      </c>
      <c r="AC35" s="162">
        <v>64</v>
      </c>
      <c r="AD35" s="6">
        <v>17</v>
      </c>
      <c r="AE35" s="162">
        <v>135</v>
      </c>
      <c r="AF35" s="6">
        <v>18</v>
      </c>
      <c r="AG35" s="162">
        <v>139</v>
      </c>
      <c r="AH35" s="6">
        <v>35</v>
      </c>
      <c r="AI35" s="162"/>
      <c r="AJ35" s="6"/>
      <c r="AK35" s="162"/>
      <c r="AL35" s="6"/>
      <c r="AM35" s="162"/>
      <c r="AN35" s="6"/>
      <c r="AO35" s="162"/>
      <c r="AP35" s="6"/>
      <c r="AQ35" s="162"/>
      <c r="AR35" s="6"/>
      <c r="AS35" s="162"/>
      <c r="AT35" s="6"/>
    </row>
    <row r="36" spans="1:46" ht="17" thickTop="1" thickBot="1" x14ac:dyDescent="0.25">
      <c r="A36" s="354"/>
      <c r="B36" s="354"/>
      <c r="C36" s="301" t="s">
        <v>18</v>
      </c>
      <c r="D36" s="7" t="s">
        <v>34</v>
      </c>
      <c r="E36" s="7">
        <v>148</v>
      </c>
      <c r="F36" s="8">
        <v>4</v>
      </c>
      <c r="G36" s="172">
        <v>27</v>
      </c>
      <c r="H36" s="8">
        <v>2</v>
      </c>
      <c r="I36" s="172">
        <v>0</v>
      </c>
      <c r="J36" s="8">
        <v>0</v>
      </c>
      <c r="K36" s="172">
        <v>0</v>
      </c>
      <c r="L36" s="8">
        <v>0</v>
      </c>
      <c r="M36" s="172">
        <v>54</v>
      </c>
      <c r="N36" s="8">
        <v>13</v>
      </c>
      <c r="O36" s="172">
        <v>99</v>
      </c>
      <c r="P36" s="8">
        <v>11</v>
      </c>
      <c r="Q36" s="172">
        <v>131</v>
      </c>
      <c r="R36" s="8">
        <v>11</v>
      </c>
      <c r="S36" s="172">
        <v>97</v>
      </c>
      <c r="T36" s="8">
        <v>17</v>
      </c>
      <c r="U36" s="172">
        <v>179</v>
      </c>
      <c r="V36" s="8">
        <v>30</v>
      </c>
      <c r="W36" s="172">
        <v>301</v>
      </c>
      <c r="X36" s="8">
        <v>62</v>
      </c>
      <c r="Y36" s="172">
        <v>149</v>
      </c>
      <c r="Z36" s="8">
        <v>55</v>
      </c>
      <c r="AA36" s="172">
        <v>27</v>
      </c>
      <c r="AB36" s="8">
        <v>26</v>
      </c>
      <c r="AC36" s="172">
        <v>238</v>
      </c>
      <c r="AD36" s="8">
        <v>58</v>
      </c>
      <c r="AE36" s="172">
        <v>421</v>
      </c>
      <c r="AF36" s="8">
        <v>111</v>
      </c>
      <c r="AG36" s="172">
        <v>296</v>
      </c>
      <c r="AH36" s="8">
        <v>75</v>
      </c>
      <c r="AI36" s="172"/>
      <c r="AJ36" s="8"/>
      <c r="AK36" s="172"/>
      <c r="AL36" s="8"/>
      <c r="AM36" s="172"/>
      <c r="AN36" s="8"/>
      <c r="AO36" s="172"/>
      <c r="AP36" s="8"/>
      <c r="AQ36" s="172"/>
      <c r="AR36" s="8"/>
      <c r="AS36" s="172"/>
      <c r="AT36" s="8"/>
    </row>
    <row r="37" spans="1:46" ht="17" thickTop="1" thickBot="1" x14ac:dyDescent="0.25">
      <c r="A37" s="354" t="s">
        <v>19</v>
      </c>
      <c r="B37" s="354" t="s">
        <v>19</v>
      </c>
      <c r="C37" s="301" t="s">
        <v>20</v>
      </c>
      <c r="D37" s="4" t="s">
        <v>31</v>
      </c>
      <c r="E37" s="4">
        <v>32</v>
      </c>
      <c r="F37" s="5">
        <v>0</v>
      </c>
      <c r="G37" s="173">
        <v>36</v>
      </c>
      <c r="H37" s="5">
        <v>1</v>
      </c>
      <c r="I37" s="173">
        <v>28</v>
      </c>
      <c r="J37" s="5">
        <v>1</v>
      </c>
      <c r="K37" s="173">
        <v>102</v>
      </c>
      <c r="L37" s="5">
        <v>14</v>
      </c>
      <c r="M37" s="173">
        <v>148</v>
      </c>
      <c r="N37" s="5">
        <v>7</v>
      </c>
      <c r="O37" s="173">
        <v>42</v>
      </c>
      <c r="P37" s="5">
        <v>2</v>
      </c>
      <c r="Q37" s="173">
        <v>13</v>
      </c>
      <c r="R37" s="5">
        <v>3</v>
      </c>
      <c r="S37" s="173">
        <v>1</v>
      </c>
      <c r="T37" s="5">
        <v>0</v>
      </c>
      <c r="U37" s="173">
        <v>2</v>
      </c>
      <c r="V37" s="5">
        <v>0</v>
      </c>
      <c r="W37" s="173">
        <v>0</v>
      </c>
      <c r="X37" s="5">
        <v>0</v>
      </c>
      <c r="Y37" s="173">
        <v>8</v>
      </c>
      <c r="Z37" s="5">
        <v>0</v>
      </c>
      <c r="AA37" s="173">
        <v>108</v>
      </c>
      <c r="AB37" s="5">
        <v>2</v>
      </c>
      <c r="AC37" s="173">
        <v>24</v>
      </c>
      <c r="AD37" s="5">
        <v>10</v>
      </c>
      <c r="AE37" s="173">
        <v>10</v>
      </c>
      <c r="AF37" s="5">
        <v>0</v>
      </c>
      <c r="AG37" s="173">
        <v>61</v>
      </c>
      <c r="AH37" s="5">
        <v>1</v>
      </c>
      <c r="AI37" s="173"/>
      <c r="AJ37" s="5"/>
      <c r="AK37" s="173"/>
      <c r="AL37" s="5"/>
      <c r="AM37" s="173"/>
      <c r="AN37" s="5"/>
      <c r="AO37" s="173"/>
      <c r="AP37" s="5"/>
      <c r="AQ37" s="173"/>
      <c r="AR37" s="5"/>
      <c r="AS37" s="173"/>
      <c r="AT37" s="5"/>
    </row>
    <row r="38" spans="1:46" ht="17" thickTop="1" thickBot="1" x14ac:dyDescent="0.25">
      <c r="A38" s="354"/>
      <c r="B38" s="354"/>
      <c r="C38" s="301" t="s">
        <v>20</v>
      </c>
      <c r="D38" s="1" t="s">
        <v>32</v>
      </c>
      <c r="E38" s="1">
        <v>412</v>
      </c>
      <c r="F38" s="6">
        <v>10</v>
      </c>
      <c r="G38" s="162">
        <v>68</v>
      </c>
      <c r="H38" s="6">
        <v>5</v>
      </c>
      <c r="I38" s="162">
        <v>128</v>
      </c>
      <c r="J38" s="6">
        <v>26</v>
      </c>
      <c r="K38" s="162">
        <v>482</v>
      </c>
      <c r="L38" s="6">
        <v>118</v>
      </c>
      <c r="M38" s="162">
        <v>538</v>
      </c>
      <c r="N38" s="6">
        <v>101</v>
      </c>
      <c r="O38" s="162">
        <v>401</v>
      </c>
      <c r="P38" s="6">
        <v>33</v>
      </c>
      <c r="Q38" s="162">
        <v>121</v>
      </c>
      <c r="R38" s="6">
        <v>10</v>
      </c>
      <c r="S38" s="162">
        <v>3</v>
      </c>
      <c r="T38" s="6">
        <v>0</v>
      </c>
      <c r="U38" s="162">
        <v>5</v>
      </c>
      <c r="V38" s="6">
        <v>0</v>
      </c>
      <c r="W38" s="162">
        <v>0</v>
      </c>
      <c r="X38" s="6">
        <v>0</v>
      </c>
      <c r="Y38" s="162">
        <v>48</v>
      </c>
      <c r="Z38" s="6">
        <v>1</v>
      </c>
      <c r="AA38" s="162">
        <v>106</v>
      </c>
      <c r="AB38" s="6">
        <v>8</v>
      </c>
      <c r="AC38" s="162">
        <v>125</v>
      </c>
      <c r="AD38" s="6">
        <v>0</v>
      </c>
      <c r="AE38" s="162">
        <v>107</v>
      </c>
      <c r="AF38" s="6">
        <v>6</v>
      </c>
      <c r="AG38" s="162">
        <v>174</v>
      </c>
      <c r="AH38" s="6">
        <v>6</v>
      </c>
      <c r="AI38" s="162"/>
      <c r="AJ38" s="6"/>
      <c r="AK38" s="162"/>
      <c r="AL38" s="6"/>
      <c r="AM38" s="162"/>
      <c r="AN38" s="6"/>
      <c r="AO38" s="162"/>
      <c r="AP38" s="6"/>
      <c r="AQ38" s="162"/>
      <c r="AR38" s="6"/>
      <c r="AS38" s="162"/>
      <c r="AT38" s="6"/>
    </row>
    <row r="39" spans="1:46" ht="17" thickTop="1" thickBot="1" x14ac:dyDescent="0.25">
      <c r="A39" s="354"/>
      <c r="B39" s="354"/>
      <c r="C39" s="301" t="s">
        <v>20</v>
      </c>
      <c r="D39" s="1" t="s">
        <v>33</v>
      </c>
      <c r="E39" s="1">
        <v>0</v>
      </c>
      <c r="F39" s="6">
        <v>0</v>
      </c>
      <c r="G39" s="162">
        <v>11</v>
      </c>
      <c r="H39" s="6">
        <v>1</v>
      </c>
      <c r="I39" s="162">
        <v>0</v>
      </c>
      <c r="J39" s="6">
        <v>0</v>
      </c>
      <c r="K39" s="162">
        <v>0</v>
      </c>
      <c r="L39" s="6">
        <v>0</v>
      </c>
      <c r="M39" s="162">
        <v>0</v>
      </c>
      <c r="N39" s="6">
        <v>0</v>
      </c>
      <c r="O39" s="162">
        <v>12</v>
      </c>
      <c r="P39" s="6">
        <v>0</v>
      </c>
      <c r="Q39" s="162">
        <v>5</v>
      </c>
      <c r="R39" s="6">
        <v>1</v>
      </c>
      <c r="S39" s="162">
        <v>1</v>
      </c>
      <c r="T39" s="6">
        <v>0</v>
      </c>
      <c r="U39" s="162">
        <v>5</v>
      </c>
      <c r="V39" s="6">
        <v>1</v>
      </c>
      <c r="W39" s="162">
        <v>0</v>
      </c>
      <c r="X39" s="6">
        <v>0</v>
      </c>
      <c r="Y39" s="162">
        <v>21</v>
      </c>
      <c r="Z39" s="6">
        <v>0</v>
      </c>
      <c r="AA39" s="162">
        <v>0</v>
      </c>
      <c r="AB39" s="6">
        <v>0</v>
      </c>
      <c r="AC39" s="162">
        <v>22</v>
      </c>
      <c r="AD39" s="6">
        <v>4</v>
      </c>
      <c r="AE39" s="162">
        <v>36</v>
      </c>
      <c r="AF39" s="6">
        <v>3</v>
      </c>
      <c r="AG39" s="162">
        <v>0</v>
      </c>
      <c r="AH39" s="6">
        <v>0</v>
      </c>
      <c r="AI39" s="162"/>
      <c r="AJ39" s="6"/>
      <c r="AK39" s="162"/>
      <c r="AL39" s="6"/>
      <c r="AM39" s="162"/>
      <c r="AN39" s="6"/>
      <c r="AO39" s="162"/>
      <c r="AP39" s="6"/>
      <c r="AQ39" s="162"/>
      <c r="AR39" s="6"/>
      <c r="AS39" s="162"/>
      <c r="AT39" s="6"/>
    </row>
    <row r="40" spans="1:46" ht="17" thickTop="1" thickBot="1" x14ac:dyDescent="0.25">
      <c r="A40" s="354"/>
      <c r="B40" s="354"/>
      <c r="C40" s="301" t="s">
        <v>20</v>
      </c>
      <c r="D40" s="7" t="s">
        <v>34</v>
      </c>
      <c r="E40" s="7">
        <v>25</v>
      </c>
      <c r="F40" s="8">
        <v>0</v>
      </c>
      <c r="G40" s="172">
        <v>22</v>
      </c>
      <c r="H40" s="8">
        <v>1</v>
      </c>
      <c r="I40" s="172">
        <v>0</v>
      </c>
      <c r="J40" s="8">
        <v>0</v>
      </c>
      <c r="K40" s="172">
        <v>0</v>
      </c>
      <c r="L40" s="8">
        <v>0</v>
      </c>
      <c r="M40" s="172">
        <v>0</v>
      </c>
      <c r="N40" s="8">
        <v>0</v>
      </c>
      <c r="O40" s="172">
        <v>38</v>
      </c>
      <c r="P40" s="8">
        <v>2</v>
      </c>
      <c r="Q40" s="172">
        <v>71</v>
      </c>
      <c r="R40" s="8">
        <v>3</v>
      </c>
      <c r="S40" s="172">
        <v>15</v>
      </c>
      <c r="T40" s="8">
        <v>0</v>
      </c>
      <c r="U40" s="172">
        <v>20</v>
      </c>
      <c r="V40" s="8">
        <v>2</v>
      </c>
      <c r="W40" s="172">
        <v>7</v>
      </c>
      <c r="X40" s="8">
        <v>0</v>
      </c>
      <c r="Y40" s="172">
        <v>11</v>
      </c>
      <c r="Z40" s="8">
        <v>0</v>
      </c>
      <c r="AA40" s="172">
        <v>0</v>
      </c>
      <c r="AB40" s="8">
        <v>0</v>
      </c>
      <c r="AC40" s="172">
        <v>150</v>
      </c>
      <c r="AD40" s="8">
        <v>2</v>
      </c>
      <c r="AE40" s="172">
        <v>155</v>
      </c>
      <c r="AF40" s="8">
        <v>2</v>
      </c>
      <c r="AG40" s="172">
        <v>0</v>
      </c>
      <c r="AH40" s="8">
        <v>0</v>
      </c>
      <c r="AI40" s="172"/>
      <c r="AJ40" s="8"/>
      <c r="AK40" s="172"/>
      <c r="AL40" s="8"/>
      <c r="AM40" s="172"/>
      <c r="AN40" s="8"/>
      <c r="AO40" s="172"/>
      <c r="AP40" s="8"/>
      <c r="AQ40" s="172"/>
      <c r="AR40" s="8"/>
      <c r="AS40" s="172"/>
      <c r="AT40" s="8"/>
    </row>
    <row r="41" spans="1:46" ht="17" thickTop="1" thickBot="1" x14ac:dyDescent="0.25">
      <c r="A41" s="354"/>
      <c r="B41" s="354"/>
      <c r="C41" s="301" t="s">
        <v>21</v>
      </c>
      <c r="D41" s="4" t="s">
        <v>31</v>
      </c>
      <c r="E41" s="4">
        <v>41</v>
      </c>
      <c r="F41" s="5">
        <v>12</v>
      </c>
      <c r="G41" s="173">
        <v>52</v>
      </c>
      <c r="H41" s="5">
        <v>48</v>
      </c>
      <c r="I41" s="173">
        <v>82</v>
      </c>
      <c r="J41" s="5">
        <v>39</v>
      </c>
      <c r="K41" s="173">
        <v>12</v>
      </c>
      <c r="L41" s="5">
        <v>7</v>
      </c>
      <c r="M41" s="173">
        <v>0</v>
      </c>
      <c r="N41" s="173">
        <v>0</v>
      </c>
      <c r="O41" s="173">
        <v>0</v>
      </c>
      <c r="P41" s="5">
        <v>0</v>
      </c>
      <c r="Q41" s="173">
        <v>0</v>
      </c>
      <c r="R41" s="5">
        <v>0</v>
      </c>
      <c r="S41" s="173">
        <v>0</v>
      </c>
      <c r="T41" s="5">
        <v>0</v>
      </c>
      <c r="U41" s="173">
        <v>0</v>
      </c>
      <c r="V41" s="5">
        <v>0</v>
      </c>
      <c r="W41" s="173">
        <v>0</v>
      </c>
      <c r="X41" s="5">
        <v>0</v>
      </c>
      <c r="Y41" s="173">
        <v>0</v>
      </c>
      <c r="Z41" s="5">
        <v>0</v>
      </c>
      <c r="AA41" s="173">
        <v>0</v>
      </c>
      <c r="AB41" s="5">
        <v>0</v>
      </c>
      <c r="AC41" s="173">
        <v>0</v>
      </c>
      <c r="AD41" s="5">
        <v>0</v>
      </c>
      <c r="AE41" s="173">
        <v>175</v>
      </c>
      <c r="AF41" s="5">
        <v>46</v>
      </c>
      <c r="AG41" s="173">
        <v>0</v>
      </c>
      <c r="AH41" s="5">
        <v>0</v>
      </c>
      <c r="AI41" s="173"/>
      <c r="AJ41" s="5"/>
      <c r="AK41" s="173"/>
      <c r="AL41" s="5"/>
      <c r="AM41" s="173"/>
      <c r="AN41" s="5"/>
      <c r="AO41" s="173"/>
      <c r="AP41" s="5"/>
      <c r="AQ41" s="173"/>
      <c r="AR41" s="5"/>
      <c r="AS41" s="173"/>
      <c r="AT41" s="5"/>
    </row>
    <row r="42" spans="1:46" ht="17" thickTop="1" thickBot="1" x14ac:dyDescent="0.25">
      <c r="A42" s="354"/>
      <c r="B42" s="354"/>
      <c r="C42" s="301" t="s">
        <v>21</v>
      </c>
      <c r="D42" s="1" t="s">
        <v>32</v>
      </c>
      <c r="E42" s="1">
        <v>195</v>
      </c>
      <c r="F42" s="6">
        <v>91</v>
      </c>
      <c r="G42" s="162">
        <v>95</v>
      </c>
      <c r="H42" s="6">
        <v>31</v>
      </c>
      <c r="I42" s="162">
        <v>388</v>
      </c>
      <c r="J42" s="6">
        <v>199</v>
      </c>
      <c r="K42" s="162">
        <v>5</v>
      </c>
      <c r="L42" s="6">
        <v>20</v>
      </c>
      <c r="M42" s="162">
        <v>0</v>
      </c>
      <c r="N42" s="162">
        <v>0</v>
      </c>
      <c r="O42" s="162">
        <v>0</v>
      </c>
      <c r="P42" s="6">
        <v>0</v>
      </c>
      <c r="Q42" s="162">
        <v>0</v>
      </c>
      <c r="R42" s="6">
        <v>0</v>
      </c>
      <c r="S42" s="162">
        <v>0</v>
      </c>
      <c r="T42" s="6">
        <v>0</v>
      </c>
      <c r="U42" s="162">
        <v>0</v>
      </c>
      <c r="V42" s="6">
        <v>0</v>
      </c>
      <c r="W42" s="162">
        <v>0</v>
      </c>
      <c r="X42" s="6">
        <v>0</v>
      </c>
      <c r="Y42" s="162">
        <v>0</v>
      </c>
      <c r="Z42" s="6">
        <v>0</v>
      </c>
      <c r="AA42" s="162">
        <v>0</v>
      </c>
      <c r="AB42" s="6">
        <v>0</v>
      </c>
      <c r="AC42" s="162">
        <v>0</v>
      </c>
      <c r="AD42" s="6">
        <v>0</v>
      </c>
      <c r="AE42" s="162">
        <v>780</v>
      </c>
      <c r="AF42" s="6">
        <v>243</v>
      </c>
      <c r="AG42" s="162">
        <v>0</v>
      </c>
      <c r="AH42" s="6">
        <v>0</v>
      </c>
      <c r="AI42" s="162"/>
      <c r="AJ42" s="6"/>
      <c r="AK42" s="162"/>
      <c r="AL42" s="6"/>
      <c r="AM42" s="162"/>
      <c r="AN42" s="6"/>
      <c r="AO42" s="162"/>
      <c r="AP42" s="6"/>
      <c r="AQ42" s="162"/>
      <c r="AR42" s="6"/>
      <c r="AS42" s="162"/>
      <c r="AT42" s="6"/>
    </row>
    <row r="43" spans="1:46" ht="17" thickTop="1" thickBot="1" x14ac:dyDescent="0.25">
      <c r="A43" s="354"/>
      <c r="B43" s="354"/>
      <c r="C43" s="301" t="s">
        <v>21</v>
      </c>
      <c r="D43" s="1" t="s">
        <v>33</v>
      </c>
      <c r="E43" s="364">
        <v>896</v>
      </c>
      <c r="F43" s="366">
        <v>333</v>
      </c>
      <c r="G43" s="368">
        <v>300</v>
      </c>
      <c r="H43" s="362">
        <v>109</v>
      </c>
      <c r="I43" s="162">
        <v>0</v>
      </c>
      <c r="J43" s="6">
        <v>0</v>
      </c>
      <c r="K43" s="162">
        <v>0</v>
      </c>
      <c r="L43" s="6">
        <v>0</v>
      </c>
      <c r="M43" s="162">
        <v>0</v>
      </c>
      <c r="N43" s="162">
        <v>0</v>
      </c>
      <c r="O43" s="162">
        <v>0</v>
      </c>
      <c r="P43" s="6">
        <v>0</v>
      </c>
      <c r="Q43" s="368">
        <v>650</v>
      </c>
      <c r="R43" s="362">
        <v>136</v>
      </c>
      <c r="S43" s="368">
        <v>393</v>
      </c>
      <c r="T43" s="362">
        <v>59</v>
      </c>
      <c r="U43" s="368">
        <v>675</v>
      </c>
      <c r="V43" s="362">
        <v>125</v>
      </c>
      <c r="W43" s="368">
        <v>264</v>
      </c>
      <c r="X43" s="362">
        <v>65</v>
      </c>
      <c r="Y43" s="162">
        <v>123</v>
      </c>
      <c r="Z43" s="6">
        <v>23</v>
      </c>
      <c r="AA43" s="162">
        <v>195</v>
      </c>
      <c r="AB43" s="6">
        <v>42</v>
      </c>
      <c r="AC43" s="162">
        <v>120</v>
      </c>
      <c r="AD43" s="6">
        <v>21</v>
      </c>
      <c r="AE43" s="162"/>
      <c r="AF43" s="6"/>
      <c r="AG43" s="162">
        <v>152</v>
      </c>
      <c r="AH43" s="6">
        <v>47</v>
      </c>
      <c r="AI43" s="162"/>
      <c r="AJ43" s="6"/>
      <c r="AK43" s="162"/>
      <c r="AL43" s="6"/>
      <c r="AM43" s="162"/>
      <c r="AN43" s="6"/>
      <c r="AO43" s="162"/>
      <c r="AP43" s="6"/>
      <c r="AQ43" s="162"/>
      <c r="AR43" s="6"/>
      <c r="AS43" s="162"/>
      <c r="AT43" s="6"/>
    </row>
    <row r="44" spans="1:46" ht="17" thickTop="1" thickBot="1" x14ac:dyDescent="0.25">
      <c r="A44" s="354"/>
      <c r="B44" s="354"/>
      <c r="C44" s="301" t="s">
        <v>21</v>
      </c>
      <c r="D44" s="7" t="s">
        <v>34</v>
      </c>
      <c r="E44" s="365"/>
      <c r="F44" s="367"/>
      <c r="G44" s="369"/>
      <c r="H44" s="363"/>
      <c r="I44" s="172">
        <v>0</v>
      </c>
      <c r="J44" s="8">
        <v>0</v>
      </c>
      <c r="K44" s="172">
        <v>0</v>
      </c>
      <c r="L44" s="8">
        <v>0</v>
      </c>
      <c r="M44" s="172">
        <v>0</v>
      </c>
      <c r="N44" s="172">
        <v>0</v>
      </c>
      <c r="O44" s="172">
        <v>0</v>
      </c>
      <c r="P44" s="8">
        <v>0</v>
      </c>
      <c r="Q44" s="369"/>
      <c r="R44" s="363"/>
      <c r="S44" s="369"/>
      <c r="T44" s="363"/>
      <c r="U44" s="369"/>
      <c r="V44" s="363"/>
      <c r="W44" s="369"/>
      <c r="X44" s="363"/>
      <c r="Y44" s="172">
        <v>580</v>
      </c>
      <c r="Z44" s="8">
        <v>131</v>
      </c>
      <c r="AA44" s="172">
        <v>705</v>
      </c>
      <c r="AB44" s="8">
        <v>216</v>
      </c>
      <c r="AC44" s="172">
        <v>803</v>
      </c>
      <c r="AD44" s="8">
        <v>245</v>
      </c>
      <c r="AE44" s="172">
        <v>955</v>
      </c>
      <c r="AF44" s="8">
        <v>289</v>
      </c>
      <c r="AG44" s="172">
        <v>654</v>
      </c>
      <c r="AH44" s="8">
        <v>233</v>
      </c>
      <c r="AI44" s="172"/>
      <c r="AJ44" s="8"/>
      <c r="AK44" s="172"/>
      <c r="AL44" s="8"/>
      <c r="AM44" s="172"/>
      <c r="AN44" s="8"/>
      <c r="AO44" s="172"/>
      <c r="AP44" s="8"/>
      <c r="AQ44" s="172"/>
      <c r="AR44" s="8"/>
      <c r="AS44" s="172"/>
      <c r="AT44" s="8"/>
    </row>
    <row r="45" spans="1:46" ht="16" thickTop="1" x14ac:dyDescent="0.2"/>
    <row r="82" spans="18:18" x14ac:dyDescent="0.2">
      <c r="R82" t="e">
        <f>+'MOH706'!AD28j</f>
        <v>#NAME?</v>
      </c>
    </row>
  </sheetData>
  <mergeCells count="73">
    <mergeCell ref="X27:X28"/>
    <mergeCell ref="Y27:Y28"/>
    <mergeCell ref="Z27:Z28"/>
    <mergeCell ref="AA27:AA28"/>
    <mergeCell ref="X43:X44"/>
    <mergeCell ref="A29:A36"/>
    <mergeCell ref="A37:A44"/>
    <mergeCell ref="B21:B28"/>
    <mergeCell ref="L27:L28"/>
    <mergeCell ref="Q27:Q28"/>
    <mergeCell ref="E27:E28"/>
    <mergeCell ref="F27:F28"/>
    <mergeCell ref="K27:K28"/>
    <mergeCell ref="A1:K1"/>
    <mergeCell ref="B2:L2"/>
    <mergeCell ref="A5:A12"/>
    <mergeCell ref="A13:A20"/>
    <mergeCell ref="A21:A28"/>
    <mergeCell ref="E3:F3"/>
    <mergeCell ref="G3:H3"/>
    <mergeCell ref="I3:J3"/>
    <mergeCell ref="K3:L3"/>
    <mergeCell ref="B5:B12"/>
    <mergeCell ref="E11:E12"/>
    <mergeCell ref="F11:F12"/>
    <mergeCell ref="K11:K12"/>
    <mergeCell ref="L11:L12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B11:AB12"/>
    <mergeCell ref="B13:B20"/>
    <mergeCell ref="T11:T12"/>
    <mergeCell ref="U11:U12"/>
    <mergeCell ref="V11:V12"/>
    <mergeCell ref="W11:W12"/>
    <mergeCell ref="M11:M12"/>
    <mergeCell ref="N11:N12"/>
    <mergeCell ref="Q11:Q12"/>
    <mergeCell ref="R11:R12"/>
    <mergeCell ref="S11:S12"/>
    <mergeCell ref="X11:X12"/>
    <mergeCell ref="AA11:AA12"/>
    <mergeCell ref="AB27:AB28"/>
    <mergeCell ref="B29:B36"/>
    <mergeCell ref="B37:B44"/>
    <mergeCell ref="E43:E44"/>
    <mergeCell ref="F43:F44"/>
    <mergeCell ref="G43:G44"/>
    <mergeCell ref="H43:H44"/>
    <mergeCell ref="Q43:Q44"/>
    <mergeCell ref="R43:R44"/>
    <mergeCell ref="S43:S44"/>
    <mergeCell ref="T43:T44"/>
    <mergeCell ref="U43:U44"/>
    <mergeCell ref="R27:R28"/>
    <mergeCell ref="W27:W28"/>
    <mergeCell ref="V43:V44"/>
    <mergeCell ref="W43:W44"/>
    <mergeCell ref="AQ3:AR3"/>
    <mergeCell ref="AS3:AT3"/>
    <mergeCell ref="AG3:AH3"/>
    <mergeCell ref="AI3:AJ3"/>
    <mergeCell ref="AK3:AL3"/>
    <mergeCell ref="AM3:AN3"/>
    <mergeCell ref="AO3:AP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45"/>
  <sheetViews>
    <sheetView topLeftCell="A2" zoomScaleNormal="100" workbookViewId="0">
      <pane ySplit="1" topLeftCell="A50" activePane="bottomLeft" state="frozen"/>
      <selection activeCell="A2" sqref="A2"/>
      <selection pane="bottomLeft" activeCell="AS3" sqref="AS3:AT3"/>
    </sheetView>
  </sheetViews>
  <sheetFormatPr baseColWidth="10" defaultColWidth="9" defaultRowHeight="15" x14ac:dyDescent="0.2"/>
  <cols>
    <col min="1" max="1" width="11" customWidth="1"/>
    <col min="2" max="2" width="14.6640625" customWidth="1"/>
    <col min="3" max="3" width="34.83203125" bestFit="1" customWidth="1"/>
    <col min="4" max="4" width="24" customWidth="1"/>
    <col min="5" max="5" width="15.6640625" customWidth="1"/>
    <col min="6" max="6" width="17.33203125" customWidth="1"/>
    <col min="7" max="7" width="15.6640625" customWidth="1"/>
    <col min="8" max="8" width="17.33203125" customWidth="1"/>
    <col min="9" max="9" width="15.6640625" customWidth="1"/>
    <col min="10" max="10" width="17.33203125" customWidth="1"/>
    <col min="11" max="11" width="15.6640625" customWidth="1"/>
    <col min="12" max="12" width="17.33203125" customWidth="1"/>
    <col min="13" max="13" width="18" customWidth="1"/>
    <col min="14" max="14" width="18.5" customWidth="1"/>
    <col min="15" max="15" width="18" customWidth="1"/>
    <col min="16" max="16" width="18.5" customWidth="1"/>
    <col min="17" max="17" width="18" customWidth="1"/>
    <col min="18" max="18" width="18.5" customWidth="1"/>
    <col min="19" max="19" width="18" customWidth="1"/>
    <col min="20" max="20" width="18.5" customWidth="1"/>
    <col min="21" max="21" width="18" customWidth="1"/>
    <col min="22" max="22" width="18.5" customWidth="1"/>
    <col min="23" max="23" width="18" customWidth="1"/>
    <col min="24" max="24" width="18.5" customWidth="1"/>
    <col min="25" max="25" width="18" customWidth="1"/>
    <col min="26" max="26" width="20" customWidth="1"/>
    <col min="27" max="27" width="18" customWidth="1"/>
    <col min="28" max="28" width="18.5" customWidth="1"/>
    <col min="29" max="29" width="18" customWidth="1"/>
    <col min="30" max="30" width="18.5" customWidth="1"/>
    <col min="31" max="31" width="18" customWidth="1"/>
    <col min="32" max="32" width="18.5" customWidth="1"/>
    <col min="33" max="33" width="17.33203125" bestFit="1" customWidth="1"/>
    <col min="34" max="34" width="19.1640625" bestFit="1" customWidth="1"/>
    <col min="35" max="35" width="17.33203125" bestFit="1" customWidth="1"/>
    <col min="36" max="36" width="19.1640625" bestFit="1" customWidth="1"/>
    <col min="37" max="37" width="17.33203125" bestFit="1" customWidth="1"/>
    <col min="38" max="38" width="19.1640625" bestFit="1" customWidth="1"/>
    <col min="39" max="39" width="17.33203125" bestFit="1" customWidth="1"/>
    <col min="40" max="40" width="19.1640625" bestFit="1" customWidth="1"/>
    <col min="41" max="41" width="17.33203125" bestFit="1" customWidth="1"/>
    <col min="42" max="42" width="19.1640625" bestFit="1" customWidth="1"/>
    <col min="43" max="43" width="17.33203125" bestFit="1" customWidth="1"/>
    <col min="44" max="44" width="19.1640625" bestFit="1" customWidth="1"/>
    <col min="45" max="45" width="17.33203125" bestFit="1" customWidth="1"/>
    <col min="46" max="46" width="19.1640625" bestFit="1" customWidth="1"/>
  </cols>
  <sheetData>
    <row r="1" spans="1:46" ht="15" hidden="1" customHeight="1" x14ac:dyDescent="0.2"/>
    <row r="2" spans="1:46" x14ac:dyDescent="0.2">
      <c r="A2" s="346" t="s">
        <v>35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</row>
    <row r="3" spans="1:46" x14ac:dyDescent="0.2">
      <c r="A3" s="364" t="s">
        <v>29</v>
      </c>
      <c r="B3" s="364" t="s">
        <v>2</v>
      </c>
      <c r="C3" s="496" t="s">
        <v>3</v>
      </c>
      <c r="D3" s="497"/>
      <c r="E3" s="340">
        <v>45170</v>
      </c>
      <c r="F3" s="341"/>
      <c r="G3" s="342">
        <v>45200</v>
      </c>
      <c r="H3" s="341"/>
      <c r="I3" s="342">
        <v>45231</v>
      </c>
      <c r="J3" s="341"/>
      <c r="K3" s="342">
        <v>45261</v>
      </c>
      <c r="L3" s="343"/>
      <c r="M3" s="342">
        <v>45292</v>
      </c>
      <c r="N3" s="341"/>
      <c r="O3" s="342">
        <v>45323</v>
      </c>
      <c r="P3" s="343"/>
      <c r="Q3" s="342">
        <v>45352</v>
      </c>
      <c r="R3" s="341"/>
      <c r="S3" s="342">
        <v>45383</v>
      </c>
      <c r="T3" s="343"/>
      <c r="U3" s="342">
        <v>45413</v>
      </c>
      <c r="V3" s="341"/>
      <c r="W3" s="342">
        <v>45444</v>
      </c>
      <c r="X3" s="343"/>
      <c r="Y3" s="342">
        <v>45474</v>
      </c>
      <c r="Z3" s="341"/>
      <c r="AA3" s="342">
        <v>45505</v>
      </c>
      <c r="AB3" s="343"/>
      <c r="AC3" s="342">
        <v>45536</v>
      </c>
      <c r="AD3" s="341"/>
      <c r="AE3" s="342">
        <v>45566</v>
      </c>
      <c r="AF3" s="343"/>
      <c r="AG3" s="342">
        <v>45597</v>
      </c>
      <c r="AH3" s="341"/>
      <c r="AI3" s="342">
        <v>45627</v>
      </c>
      <c r="AJ3" s="343"/>
      <c r="AK3" s="342">
        <v>45658</v>
      </c>
      <c r="AL3" s="341"/>
      <c r="AM3" s="342">
        <v>45689</v>
      </c>
      <c r="AN3" s="343"/>
      <c r="AO3" s="342">
        <v>45717</v>
      </c>
      <c r="AP3" s="341"/>
      <c r="AQ3" s="342">
        <v>45748</v>
      </c>
      <c r="AR3" s="343"/>
      <c r="AS3" s="342">
        <v>45778</v>
      </c>
      <c r="AT3" s="341"/>
    </row>
    <row r="4" spans="1:46" ht="15.75" customHeight="1" thickBot="1" x14ac:dyDescent="0.25">
      <c r="A4" s="544"/>
      <c r="B4" s="545"/>
      <c r="C4" s="498"/>
      <c r="D4" s="499"/>
      <c r="E4" s="3" t="s">
        <v>36</v>
      </c>
      <c r="F4" s="10" t="s">
        <v>37</v>
      </c>
      <c r="G4" s="11" t="s">
        <v>36</v>
      </c>
      <c r="H4" s="10" t="s">
        <v>37</v>
      </c>
      <c r="I4" s="11" t="s">
        <v>36</v>
      </c>
      <c r="J4" s="10" t="s">
        <v>37</v>
      </c>
      <c r="K4" s="11" t="s">
        <v>36</v>
      </c>
      <c r="L4" s="3" t="s">
        <v>37</v>
      </c>
      <c r="M4" s="11" t="s">
        <v>36</v>
      </c>
      <c r="N4" s="3" t="s">
        <v>37</v>
      </c>
      <c r="O4" s="11" t="s">
        <v>36</v>
      </c>
      <c r="P4" s="3" t="s">
        <v>37</v>
      </c>
      <c r="Q4" s="11" t="s">
        <v>36</v>
      </c>
      <c r="R4" s="3" t="s">
        <v>37</v>
      </c>
      <c r="S4" s="11" t="s">
        <v>36</v>
      </c>
      <c r="T4" s="3" t="s">
        <v>37</v>
      </c>
      <c r="U4" s="11" t="s">
        <v>36</v>
      </c>
      <c r="V4" s="3" t="s">
        <v>37</v>
      </c>
      <c r="W4" s="11" t="s">
        <v>36</v>
      </c>
      <c r="X4" s="3" t="s">
        <v>37</v>
      </c>
      <c r="Y4" s="11" t="s">
        <v>36</v>
      </c>
      <c r="Z4" s="3" t="s">
        <v>37</v>
      </c>
      <c r="AA4" s="11" t="s">
        <v>36</v>
      </c>
      <c r="AB4" s="3" t="s">
        <v>37</v>
      </c>
      <c r="AC4" s="11" t="s">
        <v>36</v>
      </c>
      <c r="AD4" s="3" t="s">
        <v>37</v>
      </c>
      <c r="AE4" s="11" t="s">
        <v>36</v>
      </c>
      <c r="AF4" s="3" t="s">
        <v>37</v>
      </c>
      <c r="AG4" s="11" t="s">
        <v>36</v>
      </c>
      <c r="AH4" s="3" t="s">
        <v>37</v>
      </c>
      <c r="AI4" s="11" t="s">
        <v>36</v>
      </c>
      <c r="AJ4" s="3" t="s">
        <v>37</v>
      </c>
      <c r="AK4" s="11" t="s">
        <v>36</v>
      </c>
      <c r="AL4" s="3" t="s">
        <v>37</v>
      </c>
      <c r="AM4" s="11" t="s">
        <v>36</v>
      </c>
      <c r="AN4" s="3" t="s">
        <v>37</v>
      </c>
      <c r="AO4" s="11" t="s">
        <v>36</v>
      </c>
      <c r="AP4" s="3" t="s">
        <v>37</v>
      </c>
      <c r="AQ4" s="11" t="s">
        <v>36</v>
      </c>
      <c r="AR4" s="3" t="s">
        <v>37</v>
      </c>
      <c r="AS4" s="11" t="s">
        <v>36</v>
      </c>
      <c r="AT4" s="3" t="s">
        <v>37</v>
      </c>
    </row>
    <row r="5" spans="1:46" ht="17" thickTop="1" thickBot="1" x14ac:dyDescent="0.25">
      <c r="A5" s="354" t="s">
        <v>4</v>
      </c>
      <c r="B5" s="307" t="s">
        <v>5</v>
      </c>
      <c r="C5" s="317" t="s">
        <v>38</v>
      </c>
      <c r="D5" s="12" t="s">
        <v>39</v>
      </c>
      <c r="E5" s="13">
        <f>0+30</f>
        <v>30</v>
      </c>
      <c r="F5" s="14">
        <v>30</v>
      </c>
      <c r="G5" s="15">
        <v>30</v>
      </c>
      <c r="H5" s="14">
        <v>30</v>
      </c>
      <c r="I5" s="15">
        <v>30</v>
      </c>
      <c r="J5" s="14">
        <v>30</v>
      </c>
      <c r="K5" s="15">
        <v>30</v>
      </c>
      <c r="L5" s="14">
        <v>30</v>
      </c>
      <c r="M5" s="15">
        <v>30</v>
      </c>
      <c r="N5" s="14">
        <v>30</v>
      </c>
      <c r="O5" s="15">
        <v>30</v>
      </c>
      <c r="P5" s="14">
        <v>30</v>
      </c>
      <c r="Q5" s="15">
        <v>30</v>
      </c>
      <c r="R5" s="14">
        <v>30</v>
      </c>
      <c r="S5" s="15">
        <v>30</v>
      </c>
      <c r="T5" s="14">
        <v>30</v>
      </c>
      <c r="U5" s="15">
        <v>30</v>
      </c>
      <c r="V5" s="14">
        <v>30</v>
      </c>
      <c r="W5" s="15">
        <v>30</v>
      </c>
      <c r="X5" s="14">
        <v>30</v>
      </c>
      <c r="Y5" s="15">
        <v>30</v>
      </c>
      <c r="Z5" s="14">
        <v>29</v>
      </c>
      <c r="AA5" s="15">
        <v>29</v>
      </c>
      <c r="AB5" s="14">
        <v>29</v>
      </c>
      <c r="AC5" s="15">
        <v>29</v>
      </c>
      <c r="AD5" s="14">
        <v>28</v>
      </c>
      <c r="AE5" s="15">
        <v>28</v>
      </c>
      <c r="AF5" s="14">
        <v>28</v>
      </c>
      <c r="AG5" s="15"/>
      <c r="AH5" s="14"/>
      <c r="AI5" s="15"/>
      <c r="AJ5" s="14"/>
      <c r="AK5" s="15"/>
      <c r="AL5" s="14"/>
      <c r="AM5" s="15"/>
      <c r="AN5" s="14"/>
      <c r="AO5" s="15"/>
      <c r="AP5" s="14"/>
      <c r="AQ5" s="15"/>
      <c r="AR5" s="14"/>
      <c r="AS5" s="15"/>
      <c r="AT5" s="14"/>
    </row>
    <row r="6" spans="1:46" ht="17" thickTop="1" thickBot="1" x14ac:dyDescent="0.25">
      <c r="A6" s="354"/>
      <c r="B6" s="307" t="s">
        <v>5</v>
      </c>
      <c r="C6" s="317" t="s">
        <v>38</v>
      </c>
      <c r="D6" s="16" t="s">
        <v>40</v>
      </c>
      <c r="E6" s="17">
        <f>0+30</f>
        <v>30</v>
      </c>
      <c r="F6" s="18">
        <v>28</v>
      </c>
      <c r="G6" s="19">
        <v>28</v>
      </c>
      <c r="H6" s="18">
        <v>28</v>
      </c>
      <c r="I6" s="19">
        <v>28</v>
      </c>
      <c r="J6" s="18">
        <v>28</v>
      </c>
      <c r="K6" s="19">
        <v>28</v>
      </c>
      <c r="L6" s="18">
        <v>28</v>
      </c>
      <c r="M6" s="19">
        <v>28</v>
      </c>
      <c r="N6" s="18">
        <v>28</v>
      </c>
      <c r="O6" s="19">
        <v>28</v>
      </c>
      <c r="P6" s="18">
        <v>28</v>
      </c>
      <c r="Q6" s="19">
        <v>28</v>
      </c>
      <c r="R6" s="18">
        <v>28</v>
      </c>
      <c r="S6" s="19">
        <v>28</v>
      </c>
      <c r="T6" s="18">
        <v>28</v>
      </c>
      <c r="U6" s="19">
        <v>28</v>
      </c>
      <c r="V6" s="18">
        <v>28</v>
      </c>
      <c r="W6" s="19">
        <v>28</v>
      </c>
      <c r="X6" s="18">
        <v>27</v>
      </c>
      <c r="Y6" s="19">
        <v>27</v>
      </c>
      <c r="Z6" s="18">
        <v>22</v>
      </c>
      <c r="AA6" s="19">
        <v>22</v>
      </c>
      <c r="AB6" s="18">
        <v>18</v>
      </c>
      <c r="AC6" s="19">
        <v>18</v>
      </c>
      <c r="AD6" s="18">
        <v>16</v>
      </c>
      <c r="AE6" s="19">
        <v>16</v>
      </c>
      <c r="AF6" s="18">
        <v>15</v>
      </c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19"/>
      <c r="AR6" s="18"/>
      <c r="AS6" s="19"/>
      <c r="AT6" s="18"/>
    </row>
    <row r="7" spans="1:46" ht="17" thickTop="1" thickBot="1" x14ac:dyDescent="0.25">
      <c r="A7" s="354"/>
      <c r="B7" s="307" t="s">
        <v>5</v>
      </c>
      <c r="C7" s="317" t="s">
        <v>38</v>
      </c>
      <c r="D7" s="16" t="s">
        <v>41</v>
      </c>
      <c r="E7" s="17">
        <f>15+30</f>
        <v>45</v>
      </c>
      <c r="F7" s="18">
        <v>45</v>
      </c>
      <c r="G7" s="19">
        <v>45</v>
      </c>
      <c r="H7" s="18">
        <v>45</v>
      </c>
      <c r="I7" s="19">
        <v>45</v>
      </c>
      <c r="J7" s="18">
        <v>45</v>
      </c>
      <c r="K7" s="19">
        <v>45</v>
      </c>
      <c r="L7" s="18">
        <v>45</v>
      </c>
      <c r="M7" s="19">
        <v>45</v>
      </c>
      <c r="N7" s="18">
        <v>45</v>
      </c>
      <c r="O7" s="19">
        <v>45</v>
      </c>
      <c r="P7" s="18">
        <v>43</v>
      </c>
      <c r="Q7" s="19">
        <v>43</v>
      </c>
      <c r="R7" s="18">
        <v>42</v>
      </c>
      <c r="S7" s="19">
        <v>42</v>
      </c>
      <c r="T7" s="18">
        <v>42</v>
      </c>
      <c r="U7" s="19">
        <v>42</v>
      </c>
      <c r="V7" s="18">
        <v>42</v>
      </c>
      <c r="W7" s="19">
        <v>42</v>
      </c>
      <c r="X7" s="18">
        <v>42</v>
      </c>
      <c r="Y7" s="19">
        <v>42</v>
      </c>
      <c r="Z7" s="18">
        <v>41</v>
      </c>
      <c r="AA7" s="19">
        <v>41</v>
      </c>
      <c r="AB7" s="18">
        <v>39</v>
      </c>
      <c r="AC7" s="19">
        <v>39</v>
      </c>
      <c r="AD7" s="18">
        <v>38</v>
      </c>
      <c r="AE7" s="19">
        <v>38</v>
      </c>
      <c r="AF7" s="18">
        <v>37</v>
      </c>
      <c r="AG7" s="19"/>
      <c r="AH7" s="18"/>
      <c r="AI7" s="19"/>
      <c r="AJ7" s="18"/>
      <c r="AK7" s="19"/>
      <c r="AL7" s="18"/>
      <c r="AM7" s="19"/>
      <c r="AN7" s="18"/>
      <c r="AO7" s="19"/>
      <c r="AP7" s="18"/>
      <c r="AQ7" s="19"/>
      <c r="AR7" s="18"/>
      <c r="AS7" s="19"/>
      <c r="AT7" s="18"/>
    </row>
    <row r="8" spans="1:46" ht="17" thickTop="1" thickBot="1" x14ac:dyDescent="0.25">
      <c r="A8" s="354"/>
      <c r="B8" s="307" t="s">
        <v>5</v>
      </c>
      <c r="C8" s="317" t="s">
        <v>38</v>
      </c>
      <c r="D8" s="16" t="s">
        <v>42</v>
      </c>
      <c r="E8" s="17">
        <f>5+60</f>
        <v>65</v>
      </c>
      <c r="F8" s="18">
        <v>61</v>
      </c>
      <c r="G8" s="19">
        <v>61</v>
      </c>
      <c r="H8" s="18">
        <v>59</v>
      </c>
      <c r="I8" s="19">
        <v>59</v>
      </c>
      <c r="J8" s="18">
        <v>59</v>
      </c>
      <c r="K8" s="19">
        <v>59</v>
      </c>
      <c r="L8" s="18">
        <v>59</v>
      </c>
      <c r="M8" s="19">
        <v>59</v>
      </c>
      <c r="N8" s="18">
        <v>59</v>
      </c>
      <c r="O8" s="19">
        <v>59</v>
      </c>
      <c r="P8" s="18">
        <v>55</v>
      </c>
      <c r="Q8" s="19">
        <v>55</v>
      </c>
      <c r="R8" s="18">
        <v>52</v>
      </c>
      <c r="S8" s="19">
        <v>52</v>
      </c>
      <c r="T8" s="18">
        <v>50</v>
      </c>
      <c r="U8" s="19">
        <v>49</v>
      </c>
      <c r="V8" s="18">
        <v>47</v>
      </c>
      <c r="W8" s="19">
        <v>47</v>
      </c>
      <c r="X8" s="18">
        <v>43</v>
      </c>
      <c r="Y8" s="19">
        <v>43</v>
      </c>
      <c r="Z8" s="18">
        <v>34</v>
      </c>
      <c r="AA8" s="19">
        <v>34</v>
      </c>
      <c r="AB8" s="18">
        <v>27</v>
      </c>
      <c r="AC8" s="19">
        <v>27</v>
      </c>
      <c r="AD8" s="18">
        <v>51</v>
      </c>
      <c r="AE8" s="19">
        <v>51</v>
      </c>
      <c r="AF8" s="18">
        <v>43</v>
      </c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19"/>
      <c r="AR8" s="18"/>
      <c r="AS8" s="19"/>
      <c r="AT8" s="18"/>
    </row>
    <row r="9" spans="1:46" ht="17" thickTop="1" thickBot="1" x14ac:dyDescent="0.25">
      <c r="A9" s="354"/>
      <c r="B9" s="307" t="s">
        <v>5</v>
      </c>
      <c r="C9" s="317" t="s">
        <v>38</v>
      </c>
      <c r="D9" s="16" t="s">
        <v>43</v>
      </c>
      <c r="E9" s="17">
        <v>0</v>
      </c>
      <c r="F9" s="18">
        <v>0</v>
      </c>
      <c r="G9" s="19">
        <v>2755</v>
      </c>
      <c r="H9" s="18">
        <v>1894</v>
      </c>
      <c r="I9" s="19">
        <v>0</v>
      </c>
      <c r="J9" s="18">
        <v>0</v>
      </c>
      <c r="K9" s="19">
        <v>0</v>
      </c>
      <c r="L9" s="18">
        <v>0</v>
      </c>
      <c r="M9" s="19">
        <v>0</v>
      </c>
      <c r="N9" s="18">
        <v>0</v>
      </c>
      <c r="O9" s="19">
        <v>0</v>
      </c>
      <c r="P9" s="18">
        <v>0</v>
      </c>
      <c r="Q9" s="19">
        <v>0</v>
      </c>
      <c r="R9" s="18">
        <v>0</v>
      </c>
      <c r="S9" s="19">
        <v>0</v>
      </c>
      <c r="T9" s="18">
        <v>0</v>
      </c>
      <c r="U9" s="19">
        <v>0</v>
      </c>
      <c r="V9" s="18">
        <v>0</v>
      </c>
      <c r="W9" s="19">
        <v>0</v>
      </c>
      <c r="X9" s="18">
        <v>0</v>
      </c>
      <c r="Y9" s="19">
        <v>0</v>
      </c>
      <c r="Z9" s="18">
        <v>0</v>
      </c>
      <c r="AA9" s="19">
        <v>0</v>
      </c>
      <c r="AB9" s="18">
        <v>0</v>
      </c>
      <c r="AC9" s="19">
        <v>0</v>
      </c>
      <c r="AD9" s="18">
        <v>0</v>
      </c>
      <c r="AE9" s="19">
        <v>0</v>
      </c>
      <c r="AF9" s="18">
        <v>0</v>
      </c>
      <c r="AG9" s="19"/>
      <c r="AH9" s="18"/>
      <c r="AI9" s="19"/>
      <c r="AJ9" s="18"/>
      <c r="AK9" s="19"/>
      <c r="AL9" s="18"/>
      <c r="AM9" s="19"/>
      <c r="AN9" s="18"/>
      <c r="AO9" s="19"/>
      <c r="AP9" s="18"/>
      <c r="AQ9" s="19"/>
      <c r="AR9" s="18"/>
      <c r="AS9" s="19"/>
      <c r="AT9" s="18"/>
    </row>
    <row r="10" spans="1:46" ht="17" thickTop="1" thickBot="1" x14ac:dyDescent="0.25">
      <c r="A10" s="354"/>
      <c r="B10" s="307" t="s">
        <v>5</v>
      </c>
      <c r="C10" s="317" t="s">
        <v>38</v>
      </c>
      <c r="D10" s="16" t="s">
        <v>44</v>
      </c>
      <c r="E10" s="17">
        <v>0</v>
      </c>
      <c r="F10" s="18">
        <v>0</v>
      </c>
      <c r="G10" s="19">
        <v>0</v>
      </c>
      <c r="H10" s="18">
        <v>0</v>
      </c>
      <c r="I10" s="19">
        <v>0</v>
      </c>
      <c r="J10" s="18">
        <v>0</v>
      </c>
      <c r="K10" s="19">
        <v>0</v>
      </c>
      <c r="L10" s="18">
        <v>0</v>
      </c>
      <c r="M10" s="19">
        <v>0</v>
      </c>
      <c r="N10" s="18">
        <v>0</v>
      </c>
      <c r="O10" s="19">
        <v>0</v>
      </c>
      <c r="P10" s="18">
        <v>0</v>
      </c>
      <c r="Q10" s="19">
        <v>0</v>
      </c>
      <c r="R10" s="18">
        <v>0</v>
      </c>
      <c r="S10" s="19">
        <v>0</v>
      </c>
      <c r="T10" s="18">
        <v>0</v>
      </c>
      <c r="U10" s="19">
        <v>0</v>
      </c>
      <c r="V10" s="18">
        <v>0</v>
      </c>
      <c r="W10" s="19">
        <v>0</v>
      </c>
      <c r="X10" s="18">
        <v>0</v>
      </c>
      <c r="Y10" s="19">
        <v>0</v>
      </c>
      <c r="Z10" s="19">
        <v>0</v>
      </c>
      <c r="AA10" s="237">
        <v>0</v>
      </c>
      <c r="AB10" s="18">
        <v>0</v>
      </c>
      <c r="AC10" s="19">
        <v>0</v>
      </c>
      <c r="AD10" s="18">
        <v>0</v>
      </c>
      <c r="AE10" s="19">
        <v>0</v>
      </c>
      <c r="AF10" s="18">
        <v>0</v>
      </c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19"/>
      <c r="AR10" s="18"/>
      <c r="AS10" s="19"/>
      <c r="AT10" s="18"/>
    </row>
    <row r="11" spans="1:46" ht="17" thickTop="1" thickBot="1" x14ac:dyDescent="0.25">
      <c r="A11" s="354"/>
      <c r="B11" s="307" t="s">
        <v>5</v>
      </c>
      <c r="C11" s="317" t="s">
        <v>38</v>
      </c>
      <c r="D11" s="16" t="s">
        <v>45</v>
      </c>
      <c r="E11" s="17">
        <v>0</v>
      </c>
      <c r="F11" s="18">
        <v>0</v>
      </c>
      <c r="G11" s="19">
        <v>0</v>
      </c>
      <c r="H11" s="18">
        <v>0</v>
      </c>
      <c r="I11" s="19">
        <v>0</v>
      </c>
      <c r="J11" s="18">
        <v>0</v>
      </c>
      <c r="K11" s="19">
        <v>0</v>
      </c>
      <c r="L11" s="18">
        <v>0</v>
      </c>
      <c r="M11" s="19">
        <v>0</v>
      </c>
      <c r="N11" s="18">
        <v>0</v>
      </c>
      <c r="O11" s="19">
        <v>0</v>
      </c>
      <c r="P11" s="18">
        <v>0</v>
      </c>
      <c r="Q11" s="19">
        <v>0</v>
      </c>
      <c r="R11" s="18">
        <v>0</v>
      </c>
      <c r="S11" s="19">
        <v>0</v>
      </c>
      <c r="T11" s="18">
        <v>0</v>
      </c>
      <c r="U11" s="19">
        <v>0</v>
      </c>
      <c r="V11" s="18">
        <v>0</v>
      </c>
      <c r="W11" s="19">
        <v>0</v>
      </c>
      <c r="X11" s="18">
        <v>0</v>
      </c>
      <c r="Y11" s="19">
        <v>0</v>
      </c>
      <c r="Z11" s="18">
        <v>0</v>
      </c>
      <c r="AA11" s="19">
        <v>0</v>
      </c>
      <c r="AB11" s="18">
        <v>0</v>
      </c>
      <c r="AC11" s="19">
        <v>0</v>
      </c>
      <c r="AD11" s="18">
        <v>0</v>
      </c>
      <c r="AE11" s="19">
        <v>0</v>
      </c>
      <c r="AF11" s="18">
        <v>0</v>
      </c>
      <c r="AG11" s="19"/>
      <c r="AH11" s="18"/>
      <c r="AI11" s="19"/>
      <c r="AJ11" s="18"/>
      <c r="AK11" s="19"/>
      <c r="AL11" s="18"/>
      <c r="AM11" s="19"/>
      <c r="AN11" s="18"/>
      <c r="AO11" s="19"/>
      <c r="AP11" s="18"/>
      <c r="AQ11" s="19"/>
      <c r="AR11" s="18"/>
      <c r="AS11" s="19"/>
      <c r="AT11" s="18"/>
    </row>
    <row r="12" spans="1:46" ht="17" thickTop="1" thickBot="1" x14ac:dyDescent="0.25">
      <c r="A12" s="354"/>
      <c r="B12" s="307" t="s">
        <v>5</v>
      </c>
      <c r="C12" s="317" t="s">
        <v>38</v>
      </c>
      <c r="D12" s="16" t="s">
        <v>46</v>
      </c>
      <c r="E12" s="17">
        <v>0</v>
      </c>
      <c r="F12" s="18">
        <v>0</v>
      </c>
      <c r="G12" s="19">
        <v>0</v>
      </c>
      <c r="H12" s="18">
        <v>0</v>
      </c>
      <c r="I12" s="19">
        <v>1894</v>
      </c>
      <c r="J12" s="18">
        <v>1003</v>
      </c>
      <c r="K12" s="19">
        <v>1894</v>
      </c>
      <c r="L12" s="18">
        <v>1150</v>
      </c>
      <c r="M12" s="19">
        <v>1150</v>
      </c>
      <c r="N12" s="18">
        <v>5181</v>
      </c>
      <c r="O12" s="19">
        <v>5181</v>
      </c>
      <c r="P12" s="18">
        <v>4200</v>
      </c>
      <c r="Q12" s="19">
        <v>4200</v>
      </c>
      <c r="R12" s="18">
        <v>3300</v>
      </c>
      <c r="S12" s="19">
        <v>3300</v>
      </c>
      <c r="T12" s="18">
        <v>2700</v>
      </c>
      <c r="U12" s="19">
        <v>2700</v>
      </c>
      <c r="V12" s="18">
        <v>2100</v>
      </c>
      <c r="W12" s="19">
        <v>2100</v>
      </c>
      <c r="X12" s="18">
        <v>1500</v>
      </c>
      <c r="Y12" s="19">
        <v>1500</v>
      </c>
      <c r="Z12" s="18">
        <v>900</v>
      </c>
      <c r="AA12" s="19">
        <v>810</v>
      </c>
      <c r="AB12" s="18">
        <v>3300</v>
      </c>
      <c r="AC12" s="19">
        <v>0</v>
      </c>
      <c r="AD12" s="18">
        <v>0</v>
      </c>
      <c r="AE12" s="19">
        <v>0</v>
      </c>
      <c r="AF12" s="18">
        <v>0</v>
      </c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19"/>
      <c r="AR12" s="18"/>
      <c r="AS12" s="19"/>
      <c r="AT12" s="18"/>
    </row>
    <row r="13" spans="1:46" ht="17" thickTop="1" thickBot="1" x14ac:dyDescent="0.25">
      <c r="A13" s="354"/>
      <c r="B13" s="307" t="s">
        <v>5</v>
      </c>
      <c r="C13" s="317" t="s">
        <v>38</v>
      </c>
      <c r="D13" s="16" t="s">
        <v>47</v>
      </c>
      <c r="E13" s="17">
        <v>0</v>
      </c>
      <c r="F13" s="18">
        <v>0</v>
      </c>
      <c r="G13" s="19">
        <v>0</v>
      </c>
      <c r="H13" s="18">
        <v>0</v>
      </c>
      <c r="I13" s="19">
        <v>0</v>
      </c>
      <c r="J13" s="18">
        <v>0</v>
      </c>
      <c r="K13" s="19">
        <v>0</v>
      </c>
      <c r="L13" s="18">
        <v>0</v>
      </c>
      <c r="M13" s="19">
        <v>0</v>
      </c>
      <c r="N13" s="18">
        <v>0</v>
      </c>
      <c r="O13" s="19">
        <v>0</v>
      </c>
      <c r="P13" s="18">
        <v>0</v>
      </c>
      <c r="Q13" s="19">
        <v>0</v>
      </c>
      <c r="R13" s="18">
        <v>0</v>
      </c>
      <c r="S13" s="19">
        <v>0</v>
      </c>
      <c r="T13" s="18">
        <v>0</v>
      </c>
      <c r="U13" s="19">
        <v>0</v>
      </c>
      <c r="V13" s="18">
        <v>0</v>
      </c>
      <c r="W13" s="19">
        <v>0</v>
      </c>
      <c r="X13" s="18">
        <v>0</v>
      </c>
      <c r="Y13" s="19">
        <v>0</v>
      </c>
      <c r="Z13" s="18">
        <v>0</v>
      </c>
      <c r="AA13" s="19">
        <v>0</v>
      </c>
      <c r="AB13" s="18">
        <v>0</v>
      </c>
      <c r="AC13" s="19">
        <v>0</v>
      </c>
      <c r="AD13" s="18">
        <v>0</v>
      </c>
      <c r="AE13" s="19">
        <v>0</v>
      </c>
      <c r="AF13" s="18">
        <v>0</v>
      </c>
      <c r="AG13" s="19"/>
      <c r="AH13" s="18"/>
      <c r="AI13" s="19"/>
      <c r="AJ13" s="18"/>
      <c r="AK13" s="19"/>
      <c r="AL13" s="18"/>
      <c r="AM13" s="19"/>
      <c r="AN13" s="18"/>
      <c r="AO13" s="19"/>
      <c r="AP13" s="18"/>
      <c r="AQ13" s="19"/>
      <c r="AR13" s="18"/>
      <c r="AS13" s="19"/>
      <c r="AT13" s="18"/>
    </row>
    <row r="14" spans="1:46" ht="17" thickTop="1" thickBot="1" x14ac:dyDescent="0.25">
      <c r="A14" s="354"/>
      <c r="B14" s="307" t="s">
        <v>5</v>
      </c>
      <c r="C14" s="317" t="s">
        <v>38</v>
      </c>
      <c r="D14" s="16" t="s">
        <v>48</v>
      </c>
      <c r="E14" s="17">
        <v>0</v>
      </c>
      <c r="F14" s="18">
        <v>0</v>
      </c>
      <c r="G14" s="19">
        <v>0</v>
      </c>
      <c r="H14" s="18">
        <v>0</v>
      </c>
      <c r="I14" s="19">
        <v>0</v>
      </c>
      <c r="J14" s="18">
        <v>0</v>
      </c>
      <c r="K14" s="19">
        <v>0</v>
      </c>
      <c r="L14" s="18">
        <v>0</v>
      </c>
      <c r="M14" s="19">
        <v>0</v>
      </c>
      <c r="N14" s="18">
        <v>0</v>
      </c>
      <c r="O14" s="19">
        <v>0</v>
      </c>
      <c r="P14" s="18">
        <v>0</v>
      </c>
      <c r="Q14" s="19">
        <v>0</v>
      </c>
      <c r="R14" s="18">
        <v>0</v>
      </c>
      <c r="S14" s="19">
        <v>0</v>
      </c>
      <c r="T14" s="18">
        <v>0</v>
      </c>
      <c r="U14" s="19">
        <v>0</v>
      </c>
      <c r="V14" s="18">
        <v>0</v>
      </c>
      <c r="W14" s="19">
        <v>0</v>
      </c>
      <c r="X14" s="18">
        <v>0</v>
      </c>
      <c r="Y14" s="19">
        <v>0</v>
      </c>
      <c r="Z14" s="18">
        <v>0</v>
      </c>
      <c r="AA14" s="19">
        <v>0</v>
      </c>
      <c r="AB14" s="18">
        <v>0</v>
      </c>
      <c r="AC14" s="19">
        <v>0</v>
      </c>
      <c r="AD14" s="18">
        <v>0</v>
      </c>
      <c r="AE14" s="19">
        <v>0</v>
      </c>
      <c r="AF14" s="18">
        <v>0</v>
      </c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19"/>
      <c r="AR14" s="18"/>
      <c r="AS14" s="19"/>
      <c r="AT14" s="18"/>
    </row>
    <row r="15" spans="1:46" ht="17" thickTop="1" thickBot="1" x14ac:dyDescent="0.25">
      <c r="A15" s="354"/>
      <c r="B15" s="307" t="s">
        <v>5</v>
      </c>
      <c r="C15" s="317" t="s">
        <v>38</v>
      </c>
      <c r="D15" s="16" t="s">
        <v>49</v>
      </c>
      <c r="E15" s="17">
        <v>0</v>
      </c>
      <c r="F15" s="18">
        <v>0</v>
      </c>
      <c r="G15" s="19">
        <v>0</v>
      </c>
      <c r="H15" s="18">
        <v>22</v>
      </c>
      <c r="I15" s="19">
        <v>0</v>
      </c>
      <c r="J15" s="18">
        <v>0</v>
      </c>
      <c r="K15" s="19">
        <v>0</v>
      </c>
      <c r="L15" s="18">
        <v>0</v>
      </c>
      <c r="M15" s="19">
        <v>0</v>
      </c>
      <c r="N15" s="18">
        <v>0</v>
      </c>
      <c r="O15" s="19">
        <v>0</v>
      </c>
      <c r="P15" s="18">
        <v>0</v>
      </c>
      <c r="Q15" s="19">
        <v>0</v>
      </c>
      <c r="R15" s="18">
        <v>0</v>
      </c>
      <c r="S15" s="19">
        <v>0</v>
      </c>
      <c r="T15" s="18">
        <v>0</v>
      </c>
      <c r="U15" s="19">
        <v>0</v>
      </c>
      <c r="V15" s="18">
        <v>0</v>
      </c>
      <c r="W15" s="19">
        <v>0</v>
      </c>
      <c r="X15" s="18">
        <v>0</v>
      </c>
      <c r="Y15" s="19">
        <v>0</v>
      </c>
      <c r="Z15" s="18">
        <v>0</v>
      </c>
      <c r="AA15" s="19">
        <v>0</v>
      </c>
      <c r="AB15" s="18">
        <v>0</v>
      </c>
      <c r="AC15" s="19">
        <v>0</v>
      </c>
      <c r="AD15" s="18">
        <v>0</v>
      </c>
      <c r="AE15" s="19">
        <v>0</v>
      </c>
      <c r="AF15" s="18">
        <v>0</v>
      </c>
      <c r="AG15" s="19"/>
      <c r="AH15" s="18"/>
      <c r="AI15" s="19"/>
      <c r="AJ15" s="18"/>
      <c r="AK15" s="19"/>
      <c r="AL15" s="18"/>
      <c r="AM15" s="19"/>
      <c r="AN15" s="18"/>
      <c r="AO15" s="19"/>
      <c r="AP15" s="18"/>
      <c r="AQ15" s="19"/>
      <c r="AR15" s="18"/>
      <c r="AS15" s="19"/>
      <c r="AT15" s="18"/>
    </row>
    <row r="16" spans="1:46" ht="17" thickTop="1" thickBot="1" x14ac:dyDescent="0.25">
      <c r="A16" s="354"/>
      <c r="B16" s="307" t="s">
        <v>5</v>
      </c>
      <c r="C16" s="317" t="s">
        <v>38</v>
      </c>
      <c r="D16" s="16" t="s">
        <v>50</v>
      </c>
      <c r="E16" s="17">
        <v>170</v>
      </c>
      <c r="F16" s="18">
        <v>170</v>
      </c>
      <c r="G16" s="19">
        <v>515</v>
      </c>
      <c r="H16" s="18">
        <v>396</v>
      </c>
      <c r="I16" s="19">
        <v>0</v>
      </c>
      <c r="J16" s="18">
        <v>0</v>
      </c>
      <c r="K16" s="19">
        <v>0</v>
      </c>
      <c r="L16" s="18">
        <v>0</v>
      </c>
      <c r="M16" s="19">
        <v>0</v>
      </c>
      <c r="N16" s="18">
        <v>0</v>
      </c>
      <c r="O16" s="19">
        <v>0</v>
      </c>
      <c r="P16" s="18">
        <v>1988</v>
      </c>
      <c r="Q16" s="19">
        <v>1988</v>
      </c>
      <c r="R16" s="18">
        <v>1927</v>
      </c>
      <c r="S16" s="19">
        <v>1927</v>
      </c>
      <c r="T16" s="18">
        <v>1891</v>
      </c>
      <c r="U16" s="19">
        <v>1900</v>
      </c>
      <c r="V16" s="18">
        <v>1842</v>
      </c>
      <c r="W16" s="19">
        <v>1842</v>
      </c>
      <c r="X16" s="18">
        <v>1607</v>
      </c>
      <c r="Y16" s="19">
        <v>1607</v>
      </c>
      <c r="Z16" s="18">
        <v>1493</v>
      </c>
      <c r="AA16" s="19">
        <v>1493</v>
      </c>
      <c r="AB16" s="18">
        <v>1392</v>
      </c>
      <c r="AC16" s="19">
        <v>1392</v>
      </c>
      <c r="AD16" s="18">
        <v>749</v>
      </c>
      <c r="AE16" s="19">
        <v>749</v>
      </c>
      <c r="AF16" s="18">
        <v>601</v>
      </c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19"/>
      <c r="AR16" s="18"/>
      <c r="AS16" s="19"/>
      <c r="AT16" s="18"/>
    </row>
    <row r="17" spans="1:46" ht="15" customHeight="1" thickTop="1" thickBot="1" x14ac:dyDescent="0.25">
      <c r="A17" s="354"/>
      <c r="B17" s="307" t="s">
        <v>5</v>
      </c>
      <c r="C17" s="317" t="s">
        <v>38</v>
      </c>
      <c r="D17" s="20" t="s">
        <v>51</v>
      </c>
      <c r="E17" s="7">
        <v>654</v>
      </c>
      <c r="F17" s="8">
        <v>515</v>
      </c>
      <c r="G17" s="22">
        <v>0</v>
      </c>
      <c r="H17" s="21">
        <v>0</v>
      </c>
      <c r="I17" s="22">
        <v>396</v>
      </c>
      <c r="J17" s="21">
        <v>249</v>
      </c>
      <c r="K17" s="22">
        <v>249</v>
      </c>
      <c r="L17" s="21">
        <v>102</v>
      </c>
      <c r="M17" s="22">
        <v>102</v>
      </c>
      <c r="N17" s="21">
        <v>42</v>
      </c>
      <c r="O17" s="22">
        <v>42</v>
      </c>
      <c r="P17" s="21">
        <v>488</v>
      </c>
      <c r="Q17" s="22">
        <v>488</v>
      </c>
      <c r="R17" s="21">
        <v>384</v>
      </c>
      <c r="S17" s="22">
        <v>384</v>
      </c>
      <c r="T17" s="21">
        <v>285</v>
      </c>
      <c r="U17" s="22">
        <v>285</v>
      </c>
      <c r="V17" s="21">
        <v>170</v>
      </c>
      <c r="W17" s="22">
        <v>170</v>
      </c>
      <c r="X17" s="21">
        <v>130</v>
      </c>
      <c r="Y17" s="22">
        <v>130</v>
      </c>
      <c r="Z17" s="21">
        <v>0</v>
      </c>
      <c r="AA17" s="22">
        <v>0</v>
      </c>
      <c r="AB17" s="21">
        <v>0</v>
      </c>
      <c r="AC17" s="22">
        <v>0</v>
      </c>
      <c r="AD17" s="21">
        <v>380</v>
      </c>
      <c r="AE17" s="22">
        <v>380</v>
      </c>
      <c r="AF17" s="21">
        <v>226</v>
      </c>
      <c r="AG17" s="22"/>
      <c r="AH17" s="21"/>
      <c r="AI17" s="22"/>
      <c r="AJ17" s="21"/>
      <c r="AK17" s="22"/>
      <c r="AL17" s="21"/>
      <c r="AM17" s="22"/>
      <c r="AN17" s="21"/>
      <c r="AO17" s="22"/>
      <c r="AP17" s="21"/>
      <c r="AQ17" s="22"/>
      <c r="AR17" s="21"/>
      <c r="AS17" s="22"/>
      <c r="AT17" s="21"/>
    </row>
    <row r="18" spans="1:46" ht="17" customHeight="1" thickTop="1" thickBot="1" x14ac:dyDescent="0.25">
      <c r="A18" s="354"/>
      <c r="B18" s="307" t="s">
        <v>5</v>
      </c>
      <c r="C18" s="318" t="s">
        <v>52</v>
      </c>
      <c r="D18" s="12" t="s">
        <v>53</v>
      </c>
      <c r="E18" s="501">
        <v>0</v>
      </c>
      <c r="F18" s="447"/>
      <c r="G18" s="446">
        <v>0</v>
      </c>
      <c r="H18" s="447"/>
      <c r="I18" s="446">
        <v>0</v>
      </c>
      <c r="J18" s="447"/>
      <c r="K18" s="446">
        <v>0</v>
      </c>
      <c r="L18" s="447"/>
      <c r="M18" s="446">
        <v>0</v>
      </c>
      <c r="N18" s="447"/>
      <c r="O18" s="446">
        <v>0</v>
      </c>
      <c r="P18" s="447"/>
      <c r="Q18" s="446">
        <v>0</v>
      </c>
      <c r="R18" s="447"/>
      <c r="S18" s="446">
        <v>0</v>
      </c>
      <c r="T18" s="447"/>
      <c r="U18" s="446">
        <v>0</v>
      </c>
      <c r="V18" s="447"/>
      <c r="W18" s="446">
        <v>0</v>
      </c>
      <c r="X18" s="447"/>
      <c r="Y18" s="446">
        <v>1</v>
      </c>
      <c r="Z18" s="447"/>
      <c r="AA18" s="446">
        <v>0</v>
      </c>
      <c r="AB18" s="447"/>
      <c r="AC18" s="446">
        <v>1</v>
      </c>
      <c r="AD18" s="447"/>
      <c r="AE18" s="446">
        <v>0</v>
      </c>
      <c r="AF18" s="447"/>
      <c r="AG18" s="446"/>
      <c r="AH18" s="447"/>
      <c r="AI18" s="446"/>
      <c r="AJ18" s="447"/>
      <c r="AK18" s="446"/>
      <c r="AL18" s="447"/>
      <c r="AM18" s="446"/>
      <c r="AN18" s="447"/>
      <c r="AO18" s="446"/>
      <c r="AP18" s="447"/>
      <c r="AQ18" s="446"/>
      <c r="AR18" s="447"/>
      <c r="AS18" s="446"/>
      <c r="AT18" s="447"/>
    </row>
    <row r="19" spans="1:46" ht="18" thickTop="1" thickBot="1" x14ac:dyDescent="0.25">
      <c r="A19" s="354"/>
      <c r="B19" s="307" t="s">
        <v>5</v>
      </c>
      <c r="C19" s="318" t="s">
        <v>52</v>
      </c>
      <c r="D19" s="16" t="s">
        <v>54</v>
      </c>
      <c r="E19" s="502">
        <v>2</v>
      </c>
      <c r="F19" s="443"/>
      <c r="G19" s="442">
        <v>0</v>
      </c>
      <c r="H19" s="443"/>
      <c r="I19" s="442">
        <v>0</v>
      </c>
      <c r="J19" s="443"/>
      <c r="K19" s="442">
        <v>0</v>
      </c>
      <c r="L19" s="443"/>
      <c r="M19" s="442">
        <v>0</v>
      </c>
      <c r="N19" s="443"/>
      <c r="O19" s="442">
        <v>0</v>
      </c>
      <c r="P19" s="443"/>
      <c r="Q19" s="442">
        <v>0</v>
      </c>
      <c r="R19" s="443"/>
      <c r="S19" s="442">
        <v>0</v>
      </c>
      <c r="T19" s="443"/>
      <c r="U19" s="442">
        <v>0</v>
      </c>
      <c r="V19" s="443"/>
      <c r="W19" s="442">
        <v>1</v>
      </c>
      <c r="X19" s="443"/>
      <c r="Y19" s="442">
        <v>5</v>
      </c>
      <c r="Z19" s="443"/>
      <c r="AA19" s="442">
        <v>4</v>
      </c>
      <c r="AB19" s="443"/>
      <c r="AC19" s="442">
        <v>2</v>
      </c>
      <c r="AD19" s="443"/>
      <c r="AE19" s="442">
        <v>1</v>
      </c>
      <c r="AF19" s="443"/>
      <c r="AG19" s="442"/>
      <c r="AH19" s="443"/>
      <c r="AI19" s="442"/>
      <c r="AJ19" s="443"/>
      <c r="AK19" s="442"/>
      <c r="AL19" s="443"/>
      <c r="AM19" s="442"/>
      <c r="AN19" s="443"/>
      <c r="AO19" s="442"/>
      <c r="AP19" s="443"/>
      <c r="AQ19" s="442"/>
      <c r="AR19" s="443"/>
      <c r="AS19" s="442"/>
      <c r="AT19" s="443"/>
    </row>
    <row r="20" spans="1:46" ht="18" thickTop="1" thickBot="1" x14ac:dyDescent="0.25">
      <c r="A20" s="354"/>
      <c r="B20" s="307" t="s">
        <v>5</v>
      </c>
      <c r="C20" s="318" t="s">
        <v>52</v>
      </c>
      <c r="D20" s="16" t="s">
        <v>55</v>
      </c>
      <c r="E20" s="502">
        <v>0</v>
      </c>
      <c r="F20" s="443"/>
      <c r="G20" s="442">
        <v>0</v>
      </c>
      <c r="H20" s="443"/>
      <c r="I20" s="442">
        <v>0</v>
      </c>
      <c r="J20" s="443"/>
      <c r="K20" s="442">
        <v>0</v>
      </c>
      <c r="L20" s="443"/>
      <c r="M20" s="442">
        <v>0</v>
      </c>
      <c r="N20" s="443"/>
      <c r="O20" s="442">
        <v>2</v>
      </c>
      <c r="P20" s="443"/>
      <c r="Q20" s="442">
        <v>1</v>
      </c>
      <c r="R20" s="443"/>
      <c r="S20" s="442">
        <v>0</v>
      </c>
      <c r="T20" s="443"/>
      <c r="U20" s="442">
        <v>0</v>
      </c>
      <c r="V20" s="443"/>
      <c r="W20" s="442">
        <v>0</v>
      </c>
      <c r="X20" s="443"/>
      <c r="Y20" s="442">
        <v>1</v>
      </c>
      <c r="Z20" s="443"/>
      <c r="AA20" s="442">
        <v>2</v>
      </c>
      <c r="AB20" s="443"/>
      <c r="AC20" s="442">
        <v>1</v>
      </c>
      <c r="AD20" s="443"/>
      <c r="AE20" s="442">
        <v>1</v>
      </c>
      <c r="AF20" s="443"/>
      <c r="AG20" s="442"/>
      <c r="AH20" s="443"/>
      <c r="AI20" s="442"/>
      <c r="AJ20" s="443"/>
      <c r="AK20" s="442"/>
      <c r="AL20" s="443"/>
      <c r="AM20" s="442"/>
      <c r="AN20" s="443"/>
      <c r="AO20" s="442"/>
      <c r="AP20" s="443"/>
      <c r="AQ20" s="442"/>
      <c r="AR20" s="443"/>
      <c r="AS20" s="442"/>
      <c r="AT20" s="443"/>
    </row>
    <row r="21" spans="1:46" ht="18" thickTop="1" thickBot="1" x14ac:dyDescent="0.25">
      <c r="A21" s="354"/>
      <c r="B21" s="307" t="s">
        <v>5</v>
      </c>
      <c r="C21" s="318" t="s">
        <v>52</v>
      </c>
      <c r="D21" s="20" t="s">
        <v>56</v>
      </c>
      <c r="E21" s="500">
        <v>4</v>
      </c>
      <c r="F21" s="445"/>
      <c r="G21" s="444">
        <v>2</v>
      </c>
      <c r="H21" s="445"/>
      <c r="I21" s="444">
        <v>0</v>
      </c>
      <c r="J21" s="445"/>
      <c r="K21" s="444">
        <v>0</v>
      </c>
      <c r="L21" s="445"/>
      <c r="M21" s="444">
        <v>0</v>
      </c>
      <c r="N21" s="445"/>
      <c r="O21" s="444">
        <v>4</v>
      </c>
      <c r="P21" s="445"/>
      <c r="Q21" s="444">
        <v>3</v>
      </c>
      <c r="R21" s="445"/>
      <c r="S21" s="444">
        <v>2</v>
      </c>
      <c r="T21" s="445"/>
      <c r="U21" s="444">
        <v>0</v>
      </c>
      <c r="V21" s="445"/>
      <c r="W21" s="444">
        <v>4</v>
      </c>
      <c r="X21" s="445"/>
      <c r="Y21" s="444">
        <v>9</v>
      </c>
      <c r="Z21" s="445"/>
      <c r="AA21" s="444">
        <v>7</v>
      </c>
      <c r="AB21" s="445"/>
      <c r="AC21" s="444">
        <v>6</v>
      </c>
      <c r="AD21" s="445"/>
      <c r="AE21" s="444">
        <v>8</v>
      </c>
      <c r="AF21" s="445"/>
      <c r="AG21" s="444"/>
      <c r="AH21" s="445"/>
      <c r="AI21" s="444"/>
      <c r="AJ21" s="445"/>
      <c r="AK21" s="444"/>
      <c r="AL21" s="445"/>
      <c r="AM21" s="444"/>
      <c r="AN21" s="445"/>
      <c r="AO21" s="444"/>
      <c r="AP21" s="445"/>
      <c r="AQ21" s="444"/>
      <c r="AR21" s="445"/>
      <c r="AS21" s="444"/>
      <c r="AT21" s="445"/>
    </row>
    <row r="22" spans="1:46" ht="34" thickTop="1" thickBot="1" x14ac:dyDescent="0.25">
      <c r="A22" s="354"/>
      <c r="B22" s="307" t="s">
        <v>5</v>
      </c>
      <c r="C22" s="317" t="s">
        <v>57</v>
      </c>
      <c r="D22" s="23" t="s">
        <v>58</v>
      </c>
      <c r="E22" s="501" t="s">
        <v>24</v>
      </c>
      <c r="F22" s="447"/>
      <c r="G22" s="446"/>
      <c r="H22" s="447"/>
      <c r="I22" s="446">
        <v>0</v>
      </c>
      <c r="J22" s="447"/>
      <c r="K22" s="446">
        <v>0</v>
      </c>
      <c r="L22" s="447"/>
      <c r="M22" s="446">
        <v>0</v>
      </c>
      <c r="N22" s="447"/>
      <c r="O22" s="446">
        <v>0</v>
      </c>
      <c r="P22" s="447"/>
      <c r="Q22" s="446">
        <v>0</v>
      </c>
      <c r="R22" s="447"/>
      <c r="S22" s="446">
        <v>0</v>
      </c>
      <c r="T22" s="447"/>
      <c r="U22" s="446">
        <v>0</v>
      </c>
      <c r="V22" s="447"/>
      <c r="W22" s="446">
        <v>0</v>
      </c>
      <c r="X22" s="447"/>
      <c r="Y22" s="446">
        <v>0</v>
      </c>
      <c r="Z22" s="447"/>
      <c r="AA22" s="446">
        <v>0</v>
      </c>
      <c r="AB22" s="447"/>
      <c r="AC22" s="446">
        <v>0</v>
      </c>
      <c r="AD22" s="447"/>
      <c r="AE22" s="446">
        <v>0</v>
      </c>
      <c r="AF22" s="447"/>
      <c r="AG22" s="446"/>
      <c r="AH22" s="447"/>
      <c r="AI22" s="446"/>
      <c r="AJ22" s="447"/>
      <c r="AK22" s="446"/>
      <c r="AL22" s="447"/>
      <c r="AM22" s="446"/>
      <c r="AN22" s="447"/>
      <c r="AO22" s="446"/>
      <c r="AP22" s="447"/>
      <c r="AQ22" s="446"/>
      <c r="AR22" s="447"/>
      <c r="AS22" s="446"/>
      <c r="AT22" s="447"/>
    </row>
    <row r="23" spans="1:46" ht="18" thickTop="1" thickBot="1" x14ac:dyDescent="0.25">
      <c r="A23" s="354"/>
      <c r="B23" s="307" t="s">
        <v>5</v>
      </c>
      <c r="C23" s="317" t="s">
        <v>57</v>
      </c>
      <c r="D23" s="24" t="s">
        <v>59</v>
      </c>
      <c r="E23" s="502" t="s">
        <v>24</v>
      </c>
      <c r="F23" s="443"/>
      <c r="G23" s="442">
        <v>287</v>
      </c>
      <c r="H23" s="443"/>
      <c r="I23" s="442">
        <v>296</v>
      </c>
      <c r="J23" s="443"/>
      <c r="K23" s="442">
        <v>248</v>
      </c>
      <c r="L23" s="443"/>
      <c r="M23" s="442">
        <f>95+75+59</f>
        <v>229</v>
      </c>
      <c r="N23" s="443"/>
      <c r="O23" s="442">
        <f>54+70+80</f>
        <v>204</v>
      </c>
      <c r="P23" s="443"/>
      <c r="Q23" s="442">
        <v>311</v>
      </c>
      <c r="R23" s="443"/>
      <c r="S23" s="442">
        <f>61+53+44</f>
        <v>158</v>
      </c>
      <c r="T23" s="443"/>
      <c r="U23" s="442">
        <v>0</v>
      </c>
      <c r="V23" s="443"/>
      <c r="W23" s="442">
        <v>0</v>
      </c>
      <c r="X23" s="443"/>
      <c r="Y23" s="442">
        <v>129</v>
      </c>
      <c r="Z23" s="443"/>
      <c r="AA23" s="442">
        <f>61+43+26</f>
        <v>130</v>
      </c>
      <c r="AB23" s="443"/>
      <c r="AC23" s="442">
        <v>152</v>
      </c>
      <c r="AD23" s="443"/>
      <c r="AE23" s="442">
        <v>177</v>
      </c>
      <c r="AF23" s="443"/>
      <c r="AG23" s="442">
        <f>75+67+68</f>
        <v>210</v>
      </c>
      <c r="AH23" s="443"/>
      <c r="AI23" s="442"/>
      <c r="AJ23" s="443"/>
      <c r="AK23" s="442"/>
      <c r="AL23" s="443"/>
      <c r="AM23" s="442"/>
      <c r="AN23" s="443"/>
      <c r="AO23" s="442"/>
      <c r="AP23" s="443"/>
      <c r="AQ23" s="442"/>
      <c r="AR23" s="443"/>
      <c r="AS23" s="442"/>
      <c r="AT23" s="443"/>
    </row>
    <row r="24" spans="1:46" ht="18" thickTop="1" thickBot="1" x14ac:dyDescent="0.25">
      <c r="A24" s="354"/>
      <c r="B24" s="307" t="s">
        <v>5</v>
      </c>
      <c r="C24" s="317" t="s">
        <v>57</v>
      </c>
      <c r="D24" s="24" t="s">
        <v>30</v>
      </c>
      <c r="E24" s="502">
        <v>6</v>
      </c>
      <c r="F24" s="443"/>
      <c r="G24" s="442">
        <v>2</v>
      </c>
      <c r="H24" s="443"/>
      <c r="I24" s="442">
        <v>0</v>
      </c>
      <c r="J24" s="443"/>
      <c r="K24" s="442">
        <v>0</v>
      </c>
      <c r="L24" s="443"/>
      <c r="M24" s="442">
        <v>0</v>
      </c>
      <c r="N24" s="443"/>
      <c r="O24" s="442">
        <v>6</v>
      </c>
      <c r="P24" s="443"/>
      <c r="Q24" s="442">
        <v>4</v>
      </c>
      <c r="R24" s="443"/>
      <c r="S24" s="442">
        <v>2</v>
      </c>
      <c r="T24" s="443"/>
      <c r="U24" s="442">
        <v>2</v>
      </c>
      <c r="V24" s="443"/>
      <c r="W24" s="442">
        <v>5</v>
      </c>
      <c r="X24" s="443"/>
      <c r="Y24" s="442">
        <v>16</v>
      </c>
      <c r="Z24" s="443"/>
      <c r="AA24" s="442">
        <v>13</v>
      </c>
      <c r="AB24" s="443"/>
      <c r="AC24" s="442">
        <v>10</v>
      </c>
      <c r="AD24" s="443"/>
      <c r="AE24" s="442">
        <v>10</v>
      </c>
      <c r="AF24" s="443"/>
      <c r="AG24" s="15"/>
      <c r="AH24" s="14"/>
      <c r="AI24" s="442"/>
      <c r="AJ24" s="443"/>
      <c r="AK24" s="442"/>
      <c r="AL24" s="443"/>
      <c r="AM24" s="442"/>
      <c r="AN24" s="443"/>
      <c r="AO24" s="442"/>
      <c r="AP24" s="443"/>
      <c r="AQ24" s="442"/>
      <c r="AR24" s="443"/>
      <c r="AS24" s="442"/>
      <c r="AT24" s="443"/>
    </row>
    <row r="25" spans="1:46" ht="18" thickTop="1" thickBot="1" x14ac:dyDescent="0.25">
      <c r="A25" s="354"/>
      <c r="B25" s="307" t="s">
        <v>5</v>
      </c>
      <c r="C25" s="317" t="s">
        <v>57</v>
      </c>
      <c r="D25" s="24" t="s">
        <v>60</v>
      </c>
      <c r="E25" s="502">
        <v>164</v>
      </c>
      <c r="F25" s="443"/>
      <c r="G25" s="442">
        <v>58</v>
      </c>
      <c r="H25" s="443"/>
      <c r="I25" s="442">
        <v>0</v>
      </c>
      <c r="J25" s="443"/>
      <c r="K25" s="442">
        <v>34</v>
      </c>
      <c r="L25" s="443"/>
      <c r="M25" s="442">
        <v>0</v>
      </c>
      <c r="N25" s="443"/>
      <c r="O25" s="442">
        <v>107</v>
      </c>
      <c r="P25" s="443"/>
      <c r="Q25" s="442">
        <v>125</v>
      </c>
      <c r="R25" s="443"/>
      <c r="S25" s="442">
        <v>29</v>
      </c>
      <c r="T25" s="443"/>
      <c r="U25" s="442">
        <v>62</v>
      </c>
      <c r="V25" s="443"/>
      <c r="W25" s="442">
        <v>161</v>
      </c>
      <c r="X25" s="443"/>
      <c r="Y25" s="442">
        <v>221</v>
      </c>
      <c r="Z25" s="443"/>
      <c r="AA25" s="442">
        <v>249</v>
      </c>
      <c r="AB25" s="443"/>
      <c r="AC25" s="503">
        <v>249</v>
      </c>
      <c r="AD25" s="504"/>
      <c r="AE25" s="442">
        <v>236</v>
      </c>
      <c r="AF25" s="443"/>
      <c r="AG25" s="442"/>
      <c r="AH25" s="443"/>
      <c r="AI25" s="442"/>
      <c r="AJ25" s="443"/>
      <c r="AK25" s="442"/>
      <c r="AL25" s="443"/>
      <c r="AM25" s="442"/>
      <c r="AN25" s="443"/>
      <c r="AO25" s="442"/>
      <c r="AP25" s="443"/>
      <c r="AQ25" s="442"/>
      <c r="AR25" s="443"/>
      <c r="AS25" s="442"/>
      <c r="AT25" s="443"/>
    </row>
    <row r="26" spans="1:46" ht="18" thickTop="1" thickBot="1" x14ac:dyDescent="0.25">
      <c r="A26" s="354"/>
      <c r="B26" s="307" t="s">
        <v>5</v>
      </c>
      <c r="C26" s="317" t="s">
        <v>57</v>
      </c>
      <c r="D26" s="24" t="s">
        <v>61</v>
      </c>
      <c r="E26" s="502">
        <v>0</v>
      </c>
      <c r="F26" s="443"/>
      <c r="G26" s="442">
        <v>0</v>
      </c>
      <c r="H26" s="443"/>
      <c r="I26" s="442">
        <v>0</v>
      </c>
      <c r="J26" s="443"/>
      <c r="K26" s="442">
        <v>1</v>
      </c>
      <c r="L26" s="443"/>
      <c r="M26" s="442">
        <v>0</v>
      </c>
      <c r="N26" s="443"/>
      <c r="O26" s="442">
        <v>0</v>
      </c>
      <c r="P26" s="443"/>
      <c r="Q26" s="442">
        <v>0</v>
      </c>
      <c r="R26" s="443"/>
      <c r="S26" s="442">
        <v>0</v>
      </c>
      <c r="T26" s="443"/>
      <c r="U26" s="442">
        <v>0</v>
      </c>
      <c r="V26" s="443"/>
      <c r="W26" s="442">
        <v>0</v>
      </c>
      <c r="X26" s="443"/>
      <c r="Y26" s="442">
        <v>0</v>
      </c>
      <c r="Z26" s="443"/>
      <c r="AA26" s="442">
        <v>0</v>
      </c>
      <c r="AB26" s="443"/>
      <c r="AC26" s="442">
        <v>0</v>
      </c>
      <c r="AD26" s="443"/>
      <c r="AE26" s="442">
        <v>0</v>
      </c>
      <c r="AF26" s="443"/>
      <c r="AG26" s="442"/>
      <c r="AH26" s="443"/>
      <c r="AI26" s="442"/>
      <c r="AJ26" s="443"/>
      <c r="AK26" s="442"/>
      <c r="AL26" s="443"/>
      <c r="AM26" s="442"/>
      <c r="AN26" s="443"/>
      <c r="AO26" s="442"/>
      <c r="AP26" s="443"/>
      <c r="AQ26" s="442"/>
      <c r="AR26" s="443"/>
      <c r="AS26" s="442"/>
      <c r="AT26" s="443"/>
    </row>
    <row r="27" spans="1:46" ht="18" thickTop="1" thickBot="1" x14ac:dyDescent="0.25">
      <c r="A27" s="354"/>
      <c r="B27" s="307" t="s">
        <v>5</v>
      </c>
      <c r="C27" s="317" t="s">
        <v>57</v>
      </c>
      <c r="D27" s="24" t="s">
        <v>62</v>
      </c>
      <c r="E27" s="502">
        <v>170</v>
      </c>
      <c r="F27" s="443"/>
      <c r="G27" s="442">
        <v>60</v>
      </c>
      <c r="H27" s="443"/>
      <c r="I27" s="442">
        <v>0</v>
      </c>
      <c r="J27" s="443"/>
      <c r="K27" s="442">
        <v>35</v>
      </c>
      <c r="L27" s="443"/>
      <c r="M27" s="442">
        <v>0</v>
      </c>
      <c r="N27" s="443"/>
      <c r="O27" s="442">
        <v>113</v>
      </c>
      <c r="P27" s="443"/>
      <c r="Q27" s="442">
        <v>129</v>
      </c>
      <c r="R27" s="443"/>
      <c r="S27" s="442">
        <v>31</v>
      </c>
      <c r="T27" s="443"/>
      <c r="U27" s="442">
        <v>64</v>
      </c>
      <c r="V27" s="443"/>
      <c r="W27" s="442">
        <v>166</v>
      </c>
      <c r="X27" s="443"/>
      <c r="Y27" s="442">
        <v>237</v>
      </c>
      <c r="Z27" s="443"/>
      <c r="AA27" s="442">
        <v>262</v>
      </c>
      <c r="AB27" s="443"/>
      <c r="AC27" s="442">
        <v>307</v>
      </c>
      <c r="AD27" s="443"/>
      <c r="AE27" s="442">
        <v>246</v>
      </c>
      <c r="AF27" s="443"/>
      <c r="AG27" s="442"/>
      <c r="AH27" s="443"/>
      <c r="AI27" s="442"/>
      <c r="AJ27" s="443"/>
      <c r="AK27" s="442"/>
      <c r="AL27" s="443"/>
      <c r="AM27" s="442"/>
      <c r="AN27" s="443"/>
      <c r="AO27" s="442"/>
      <c r="AP27" s="443"/>
      <c r="AQ27" s="442"/>
      <c r="AR27" s="443"/>
      <c r="AS27" s="442"/>
      <c r="AT27" s="443"/>
    </row>
    <row r="28" spans="1:46" ht="15" customHeight="1" thickTop="1" thickBot="1" x14ac:dyDescent="0.25">
      <c r="A28" s="354"/>
      <c r="B28" s="307" t="s">
        <v>5</v>
      </c>
      <c r="C28" s="317" t="s">
        <v>57</v>
      </c>
      <c r="D28" s="25" t="s">
        <v>63</v>
      </c>
      <c r="E28" s="500"/>
      <c r="F28" s="445"/>
      <c r="G28" s="444"/>
      <c r="H28" s="445"/>
      <c r="I28" s="444">
        <v>0</v>
      </c>
      <c r="J28" s="445"/>
      <c r="K28" s="444">
        <v>0</v>
      </c>
      <c r="L28" s="445"/>
      <c r="M28" s="444">
        <v>0</v>
      </c>
      <c r="N28" s="445"/>
      <c r="O28" s="444">
        <v>0</v>
      </c>
      <c r="P28" s="445"/>
      <c r="Q28" s="444">
        <v>0</v>
      </c>
      <c r="R28" s="445"/>
      <c r="S28" s="444">
        <v>0</v>
      </c>
      <c r="T28" s="445"/>
      <c r="U28" s="444">
        <v>0</v>
      </c>
      <c r="V28" s="445"/>
      <c r="W28" s="444">
        <v>0</v>
      </c>
      <c r="X28" s="445"/>
      <c r="Y28" s="444">
        <v>0</v>
      </c>
      <c r="Z28" s="445"/>
      <c r="AA28" s="444">
        <v>0</v>
      </c>
      <c r="AB28" s="445"/>
      <c r="AC28" s="444">
        <v>0</v>
      </c>
      <c r="AD28" s="445"/>
      <c r="AE28" s="444">
        <v>0</v>
      </c>
      <c r="AF28" s="445"/>
      <c r="AG28" s="444"/>
      <c r="AH28" s="445"/>
      <c r="AI28" s="444"/>
      <c r="AJ28" s="445"/>
      <c r="AK28" s="444"/>
      <c r="AL28" s="445"/>
      <c r="AM28" s="444"/>
      <c r="AN28" s="445"/>
      <c r="AO28" s="444"/>
      <c r="AP28" s="445"/>
      <c r="AQ28" s="444"/>
      <c r="AR28" s="445"/>
      <c r="AS28" s="444"/>
      <c r="AT28" s="445"/>
    </row>
    <row r="29" spans="1:46" ht="16" customHeight="1" thickTop="1" thickBot="1" x14ac:dyDescent="0.25">
      <c r="A29" s="355"/>
      <c r="B29" s="308" t="s">
        <v>9</v>
      </c>
      <c r="C29" s="319" t="s">
        <v>38</v>
      </c>
      <c r="D29" s="27" t="s">
        <v>39</v>
      </c>
      <c r="E29" s="28">
        <v>810</v>
      </c>
      <c r="F29" s="29">
        <v>774</v>
      </c>
      <c r="G29" s="30">
        <v>774</v>
      </c>
      <c r="H29" s="29">
        <v>714</v>
      </c>
      <c r="I29" s="30">
        <v>714</v>
      </c>
      <c r="J29" s="29">
        <v>643</v>
      </c>
      <c r="K29" s="30">
        <v>643</v>
      </c>
      <c r="L29" s="29">
        <v>603</v>
      </c>
      <c r="M29" s="30">
        <v>603</v>
      </c>
      <c r="N29" s="29">
        <v>494</v>
      </c>
      <c r="O29" s="30">
        <v>494</v>
      </c>
      <c r="P29" s="29">
        <v>407</v>
      </c>
      <c r="Q29" s="30">
        <v>407</v>
      </c>
      <c r="R29" s="29">
        <v>396</v>
      </c>
      <c r="S29" s="30">
        <v>396</v>
      </c>
      <c r="T29" s="29">
        <v>360</v>
      </c>
      <c r="U29" s="30">
        <v>360</v>
      </c>
      <c r="V29" s="29">
        <v>310</v>
      </c>
      <c r="W29" s="30">
        <v>310</v>
      </c>
      <c r="X29" s="29">
        <v>222</v>
      </c>
      <c r="Y29" s="30">
        <v>222</v>
      </c>
      <c r="Z29" s="29">
        <v>129</v>
      </c>
      <c r="AA29" s="30">
        <v>129</v>
      </c>
      <c r="AB29" s="29">
        <v>17</v>
      </c>
      <c r="AC29" s="30">
        <v>17</v>
      </c>
      <c r="AD29" s="29">
        <v>231</v>
      </c>
      <c r="AE29" s="30">
        <v>231</v>
      </c>
      <c r="AF29" s="29">
        <v>0</v>
      </c>
      <c r="AG29" s="30"/>
      <c r="AH29" s="29"/>
      <c r="AI29" s="30"/>
      <c r="AJ29" s="29"/>
      <c r="AK29" s="30"/>
      <c r="AL29" s="29"/>
      <c r="AM29" s="30"/>
      <c r="AN29" s="29"/>
      <c r="AO29" s="30"/>
      <c r="AP29" s="29"/>
      <c r="AQ29" s="30"/>
      <c r="AR29" s="29"/>
      <c r="AS29" s="30"/>
      <c r="AT29" s="29"/>
    </row>
    <row r="30" spans="1:46" ht="18" thickTop="1" thickBot="1" x14ac:dyDescent="0.25">
      <c r="A30" s="355"/>
      <c r="B30" s="308" t="s">
        <v>9</v>
      </c>
      <c r="C30" s="319" t="s">
        <v>38</v>
      </c>
      <c r="D30" s="31" t="s">
        <v>40</v>
      </c>
      <c r="E30" s="32">
        <v>990</v>
      </c>
      <c r="F30" s="33">
        <v>959</v>
      </c>
      <c r="G30" s="34">
        <v>939</v>
      </c>
      <c r="H30" s="33">
        <v>889</v>
      </c>
      <c r="I30" s="34">
        <v>889</v>
      </c>
      <c r="J30" s="33">
        <v>840</v>
      </c>
      <c r="K30" s="34">
        <v>840</v>
      </c>
      <c r="L30" s="33">
        <v>782</v>
      </c>
      <c r="M30" s="34">
        <v>782</v>
      </c>
      <c r="N30" s="33">
        <v>621</v>
      </c>
      <c r="O30" s="34">
        <v>621</v>
      </c>
      <c r="P30" s="33">
        <v>523</v>
      </c>
      <c r="Q30" s="34">
        <v>523</v>
      </c>
      <c r="R30" s="33">
        <v>496</v>
      </c>
      <c r="S30" s="34">
        <v>496</v>
      </c>
      <c r="T30" s="33">
        <v>462</v>
      </c>
      <c r="U30" s="34">
        <v>462</v>
      </c>
      <c r="V30" s="33">
        <v>384</v>
      </c>
      <c r="W30" s="34">
        <v>384</v>
      </c>
      <c r="X30" s="33">
        <v>334</v>
      </c>
      <c r="Y30" s="34">
        <v>334</v>
      </c>
      <c r="Z30" s="33">
        <v>195</v>
      </c>
      <c r="AA30" s="34">
        <v>195</v>
      </c>
      <c r="AB30" s="33">
        <v>29</v>
      </c>
      <c r="AC30" s="34">
        <v>29</v>
      </c>
      <c r="AD30" s="33">
        <v>202</v>
      </c>
      <c r="AE30" s="34">
        <v>202</v>
      </c>
      <c r="AF30" s="33">
        <v>0</v>
      </c>
      <c r="AG30" s="34"/>
      <c r="AH30" s="33"/>
      <c r="AI30" s="34"/>
      <c r="AJ30" s="33"/>
      <c r="AK30" s="34"/>
      <c r="AL30" s="33"/>
      <c r="AM30" s="34"/>
      <c r="AN30" s="33"/>
      <c r="AO30" s="34"/>
      <c r="AP30" s="33"/>
      <c r="AQ30" s="34"/>
      <c r="AR30" s="33"/>
      <c r="AS30" s="34"/>
      <c r="AT30" s="33"/>
    </row>
    <row r="31" spans="1:46" ht="18" thickTop="1" thickBot="1" x14ac:dyDescent="0.25">
      <c r="A31" s="355"/>
      <c r="B31" s="308" t="s">
        <v>9</v>
      </c>
      <c r="C31" s="319" t="s">
        <v>38</v>
      </c>
      <c r="D31" s="31" t="s">
        <v>41</v>
      </c>
      <c r="E31" s="32">
        <v>630</v>
      </c>
      <c r="F31" s="33">
        <v>607</v>
      </c>
      <c r="G31" s="34">
        <v>607</v>
      </c>
      <c r="H31" s="33">
        <v>576</v>
      </c>
      <c r="I31" s="34">
        <v>576</v>
      </c>
      <c r="J31" s="33">
        <v>550</v>
      </c>
      <c r="K31" s="34">
        <v>550</v>
      </c>
      <c r="L31" s="33">
        <v>506</v>
      </c>
      <c r="M31" s="34">
        <v>506</v>
      </c>
      <c r="N31" s="33">
        <v>421</v>
      </c>
      <c r="O31" s="34">
        <v>450</v>
      </c>
      <c r="P31" s="33">
        <v>364</v>
      </c>
      <c r="Q31" s="34">
        <v>364</v>
      </c>
      <c r="R31" s="33">
        <v>394</v>
      </c>
      <c r="S31" s="34">
        <v>394</v>
      </c>
      <c r="T31" s="33">
        <v>350</v>
      </c>
      <c r="U31" s="34">
        <v>350</v>
      </c>
      <c r="V31" s="33">
        <v>302</v>
      </c>
      <c r="W31" s="34">
        <v>302</v>
      </c>
      <c r="X31" s="33">
        <v>269</v>
      </c>
      <c r="Y31" s="34">
        <v>267</v>
      </c>
      <c r="Z31" s="33">
        <v>183</v>
      </c>
      <c r="AA31" s="34">
        <v>183</v>
      </c>
      <c r="AB31" s="33">
        <v>59</v>
      </c>
      <c r="AC31" s="34">
        <v>59</v>
      </c>
      <c r="AD31" s="33">
        <v>144</v>
      </c>
      <c r="AE31" s="34">
        <v>144</v>
      </c>
      <c r="AF31" s="33">
        <v>35</v>
      </c>
      <c r="AG31" s="34"/>
      <c r="AH31" s="33"/>
      <c r="AI31" s="34"/>
      <c r="AJ31" s="33"/>
      <c r="AK31" s="34"/>
      <c r="AL31" s="33"/>
      <c r="AM31" s="34"/>
      <c r="AN31" s="33"/>
      <c r="AO31" s="34"/>
      <c r="AP31" s="33"/>
      <c r="AQ31" s="34"/>
      <c r="AR31" s="33"/>
      <c r="AS31" s="34"/>
      <c r="AT31" s="33"/>
    </row>
    <row r="32" spans="1:46" ht="18" thickTop="1" thickBot="1" x14ac:dyDescent="0.25">
      <c r="A32" s="355"/>
      <c r="B32" s="308" t="s">
        <v>9</v>
      </c>
      <c r="C32" s="319" t="s">
        <v>38</v>
      </c>
      <c r="D32" s="31" t="s">
        <v>42</v>
      </c>
      <c r="E32" s="32">
        <v>1950</v>
      </c>
      <c r="F32" s="33">
        <v>1879</v>
      </c>
      <c r="G32" s="34">
        <v>1879</v>
      </c>
      <c r="H32" s="33">
        <v>1781</v>
      </c>
      <c r="I32" s="34">
        <v>1781</v>
      </c>
      <c r="J32" s="33">
        <v>1725</v>
      </c>
      <c r="K32" s="34">
        <v>1725</v>
      </c>
      <c r="L32" s="33">
        <v>1656</v>
      </c>
      <c r="M32" s="34">
        <v>1656</v>
      </c>
      <c r="N32" s="33">
        <v>1557</v>
      </c>
      <c r="O32" s="34">
        <v>1557</v>
      </c>
      <c r="P32" s="33">
        <v>1468</v>
      </c>
      <c r="Q32" s="34">
        <v>1468</v>
      </c>
      <c r="R32" s="33">
        <v>1390</v>
      </c>
      <c r="S32" s="34">
        <v>1390</v>
      </c>
      <c r="T32" s="33">
        <v>1332</v>
      </c>
      <c r="U32" s="34">
        <v>1332</v>
      </c>
      <c r="V32" s="33">
        <v>1258</v>
      </c>
      <c r="W32" s="34">
        <v>1258</v>
      </c>
      <c r="X32" s="33">
        <v>1115</v>
      </c>
      <c r="Y32" s="34">
        <v>1115</v>
      </c>
      <c r="Z32" s="33">
        <v>894</v>
      </c>
      <c r="AA32" s="34">
        <v>894</v>
      </c>
      <c r="AB32" s="33">
        <v>641</v>
      </c>
      <c r="AC32" s="34">
        <v>641</v>
      </c>
      <c r="AD32" s="33">
        <v>339</v>
      </c>
      <c r="AE32" s="34">
        <v>339</v>
      </c>
      <c r="AF32" s="33">
        <v>45</v>
      </c>
      <c r="AG32" s="34"/>
      <c r="AH32" s="33"/>
      <c r="AI32" s="34"/>
      <c r="AJ32" s="33"/>
      <c r="AK32" s="34"/>
      <c r="AL32" s="33"/>
      <c r="AM32" s="34"/>
      <c r="AN32" s="33"/>
      <c r="AO32" s="34"/>
      <c r="AP32" s="33"/>
      <c r="AQ32" s="34"/>
      <c r="AR32" s="33"/>
      <c r="AS32" s="34"/>
      <c r="AT32" s="33"/>
    </row>
    <row r="33" spans="1:46" ht="18" thickTop="1" thickBot="1" x14ac:dyDescent="0.25">
      <c r="A33" s="355"/>
      <c r="B33" s="308" t="s">
        <v>9</v>
      </c>
      <c r="C33" s="319" t="s">
        <v>38</v>
      </c>
      <c r="D33" s="31" t="s">
        <v>43</v>
      </c>
      <c r="E33" s="32">
        <v>0</v>
      </c>
      <c r="F33" s="33"/>
      <c r="G33" s="34"/>
      <c r="H33" s="33"/>
      <c r="I33" s="34">
        <v>0</v>
      </c>
      <c r="J33" s="33"/>
      <c r="K33" s="34">
        <v>0</v>
      </c>
      <c r="L33" s="33">
        <v>0</v>
      </c>
      <c r="M33" s="34">
        <v>0</v>
      </c>
      <c r="N33" s="33">
        <v>0</v>
      </c>
      <c r="O33" s="34">
        <v>0</v>
      </c>
      <c r="P33" s="33">
        <v>0</v>
      </c>
      <c r="Q33" s="34">
        <v>0</v>
      </c>
      <c r="R33" s="33">
        <v>0</v>
      </c>
      <c r="S33" s="34">
        <v>0</v>
      </c>
      <c r="T33" s="33">
        <v>0</v>
      </c>
      <c r="U33" s="34">
        <v>0</v>
      </c>
      <c r="V33" s="33">
        <v>0</v>
      </c>
      <c r="W33" s="34">
        <v>0</v>
      </c>
      <c r="X33" s="33">
        <v>0</v>
      </c>
      <c r="Y33" s="34">
        <v>0</v>
      </c>
      <c r="Z33" s="33">
        <v>0</v>
      </c>
      <c r="AA33" s="34">
        <v>0</v>
      </c>
      <c r="AB33" s="33">
        <v>0</v>
      </c>
      <c r="AC33" s="34">
        <v>0</v>
      </c>
      <c r="AD33" s="33">
        <v>0</v>
      </c>
      <c r="AE33" s="34">
        <v>0</v>
      </c>
      <c r="AF33" s="33">
        <v>0</v>
      </c>
      <c r="AG33" s="34"/>
      <c r="AH33" s="33"/>
      <c r="AI33" s="34"/>
      <c r="AJ33" s="33"/>
      <c r="AK33" s="34"/>
      <c r="AL33" s="33"/>
      <c r="AM33" s="34"/>
      <c r="AN33" s="33"/>
      <c r="AO33" s="34"/>
      <c r="AP33" s="33"/>
      <c r="AQ33" s="34"/>
      <c r="AR33" s="33"/>
      <c r="AS33" s="34"/>
      <c r="AT33" s="33"/>
    </row>
    <row r="34" spans="1:46" ht="18" thickTop="1" thickBot="1" x14ac:dyDescent="0.25">
      <c r="A34" s="355"/>
      <c r="B34" s="308" t="s">
        <v>9</v>
      </c>
      <c r="C34" s="319" t="s">
        <v>38</v>
      </c>
      <c r="D34" s="31" t="s">
        <v>44</v>
      </c>
      <c r="E34" s="32">
        <v>0</v>
      </c>
      <c r="F34" s="33"/>
      <c r="G34" s="34"/>
      <c r="H34" s="33"/>
      <c r="I34" s="34">
        <v>0</v>
      </c>
      <c r="J34" s="33"/>
      <c r="K34" s="34">
        <v>0</v>
      </c>
      <c r="L34" s="33">
        <v>0</v>
      </c>
      <c r="M34" s="34">
        <v>0</v>
      </c>
      <c r="N34" s="33">
        <v>0</v>
      </c>
      <c r="O34" s="34">
        <v>0</v>
      </c>
      <c r="P34" s="33">
        <v>0</v>
      </c>
      <c r="Q34" s="34">
        <v>0</v>
      </c>
      <c r="R34" s="33">
        <v>0</v>
      </c>
      <c r="S34" s="34">
        <v>0</v>
      </c>
      <c r="T34" s="33">
        <v>0</v>
      </c>
      <c r="U34" s="34">
        <v>0</v>
      </c>
      <c r="V34" s="33">
        <v>0</v>
      </c>
      <c r="W34" s="34">
        <v>0</v>
      </c>
      <c r="X34" s="33">
        <v>0</v>
      </c>
      <c r="Y34" s="34">
        <v>0</v>
      </c>
      <c r="Z34" s="33">
        <v>0</v>
      </c>
      <c r="AA34" s="34">
        <v>0</v>
      </c>
      <c r="AB34" s="33">
        <v>0</v>
      </c>
      <c r="AC34" s="34">
        <v>0</v>
      </c>
      <c r="AD34" s="33">
        <v>0</v>
      </c>
      <c r="AE34" s="34">
        <v>0</v>
      </c>
      <c r="AF34" s="33">
        <v>0</v>
      </c>
      <c r="AG34" s="34"/>
      <c r="AH34" s="33"/>
      <c r="AI34" s="34"/>
      <c r="AJ34" s="33"/>
      <c r="AK34" s="34"/>
      <c r="AL34" s="33"/>
      <c r="AM34" s="34"/>
      <c r="AN34" s="33"/>
      <c r="AO34" s="34"/>
      <c r="AP34" s="33"/>
      <c r="AQ34" s="34"/>
      <c r="AR34" s="33"/>
      <c r="AS34" s="34"/>
      <c r="AT34" s="33"/>
    </row>
    <row r="35" spans="1:46" ht="18" thickTop="1" thickBot="1" x14ac:dyDescent="0.25">
      <c r="A35" s="355"/>
      <c r="B35" s="308" t="s">
        <v>9</v>
      </c>
      <c r="C35" s="319" t="s">
        <v>38</v>
      </c>
      <c r="D35" s="31" t="s">
        <v>45</v>
      </c>
      <c r="E35" s="32">
        <v>0</v>
      </c>
      <c r="F35" s="33"/>
      <c r="G35" s="34"/>
      <c r="H35" s="33"/>
      <c r="I35" s="34">
        <v>0</v>
      </c>
      <c r="J35" s="33"/>
      <c r="K35" s="34">
        <v>0</v>
      </c>
      <c r="L35" s="33">
        <v>0</v>
      </c>
      <c r="M35" s="34">
        <v>0</v>
      </c>
      <c r="N35" s="33">
        <v>0</v>
      </c>
      <c r="O35" s="34">
        <v>0</v>
      </c>
      <c r="P35" s="33">
        <v>0</v>
      </c>
      <c r="Q35" s="34">
        <v>0</v>
      </c>
      <c r="R35" s="33">
        <v>0</v>
      </c>
      <c r="S35" s="34">
        <v>0</v>
      </c>
      <c r="T35" s="33">
        <v>7825</v>
      </c>
      <c r="U35" s="34">
        <v>0</v>
      </c>
      <c r="V35" s="33">
        <v>0</v>
      </c>
      <c r="W35" s="34">
        <v>0</v>
      </c>
      <c r="X35" s="33">
        <v>0</v>
      </c>
      <c r="Y35" s="34">
        <v>0</v>
      </c>
      <c r="Z35" s="33">
        <v>0</v>
      </c>
      <c r="AA35" s="34">
        <v>0</v>
      </c>
      <c r="AB35" s="33">
        <v>0</v>
      </c>
      <c r="AC35" s="34">
        <v>0</v>
      </c>
      <c r="AD35" s="33">
        <v>0</v>
      </c>
      <c r="AE35" s="34">
        <v>0</v>
      </c>
      <c r="AF35" s="33">
        <v>0</v>
      </c>
      <c r="AG35" s="34"/>
      <c r="AH35" s="33"/>
      <c r="AI35" s="34"/>
      <c r="AJ35" s="33"/>
      <c r="AK35" s="34"/>
      <c r="AL35" s="33"/>
      <c r="AM35" s="34"/>
      <c r="AN35" s="33"/>
      <c r="AO35" s="34"/>
      <c r="AP35" s="33"/>
      <c r="AQ35" s="34"/>
      <c r="AR35" s="33"/>
      <c r="AS35" s="34"/>
      <c r="AT35" s="33"/>
    </row>
    <row r="36" spans="1:46" ht="18" thickTop="1" thickBot="1" x14ac:dyDescent="0.25">
      <c r="A36" s="355"/>
      <c r="B36" s="308" t="s">
        <v>9</v>
      </c>
      <c r="C36" s="319" t="s">
        <v>38</v>
      </c>
      <c r="D36" s="31" t="s">
        <v>46</v>
      </c>
      <c r="E36" s="32">
        <f>1593+9000</f>
        <v>10593</v>
      </c>
      <c r="F36" s="33">
        <v>10383</v>
      </c>
      <c r="G36" s="34">
        <v>10383</v>
      </c>
      <c r="H36" s="33">
        <v>10191</v>
      </c>
      <c r="I36" s="34">
        <v>10191</v>
      </c>
      <c r="J36" s="33">
        <v>9963</v>
      </c>
      <c r="K36" s="34">
        <v>9963</v>
      </c>
      <c r="L36" s="33">
        <v>9786</v>
      </c>
      <c r="M36" s="34">
        <v>9768</v>
      </c>
      <c r="N36" s="33">
        <v>9541</v>
      </c>
      <c r="O36" s="34">
        <v>9541</v>
      </c>
      <c r="P36" s="33">
        <v>8161</v>
      </c>
      <c r="Q36" s="34">
        <v>8161</v>
      </c>
      <c r="R36" s="33">
        <v>7984</v>
      </c>
      <c r="S36" s="34">
        <v>7984</v>
      </c>
      <c r="T36" s="33">
        <v>0</v>
      </c>
      <c r="U36" s="34">
        <v>7825</v>
      </c>
      <c r="V36" s="33">
        <v>2899</v>
      </c>
      <c r="W36" s="34">
        <v>2899</v>
      </c>
      <c r="X36" s="33">
        <v>2743</v>
      </c>
      <c r="Y36" s="34">
        <v>2743</v>
      </c>
      <c r="Z36" s="33">
        <v>2607</v>
      </c>
      <c r="AA36" s="34">
        <v>2607</v>
      </c>
      <c r="AB36" s="33">
        <v>2400</v>
      </c>
      <c r="AC36" s="34">
        <v>2400</v>
      </c>
      <c r="AD36" s="33">
        <v>2250</v>
      </c>
      <c r="AE36" s="34">
        <v>2250</v>
      </c>
      <c r="AF36" s="33">
        <v>2055</v>
      </c>
      <c r="AG36" s="34"/>
      <c r="AH36" s="33"/>
      <c r="AI36" s="34"/>
      <c r="AJ36" s="33"/>
      <c r="AK36" s="34"/>
      <c r="AL36" s="33"/>
      <c r="AM36" s="34"/>
      <c r="AN36" s="33"/>
      <c r="AO36" s="34"/>
      <c r="AP36" s="33"/>
      <c r="AQ36" s="34"/>
      <c r="AR36" s="33"/>
      <c r="AS36" s="34"/>
      <c r="AT36" s="33"/>
    </row>
    <row r="37" spans="1:46" ht="18" thickTop="1" thickBot="1" x14ac:dyDescent="0.25">
      <c r="A37" s="355"/>
      <c r="B37" s="308" t="s">
        <v>9</v>
      </c>
      <c r="C37" s="319" t="s">
        <v>38</v>
      </c>
      <c r="D37" s="31" t="s">
        <v>47</v>
      </c>
      <c r="E37" s="32">
        <v>0</v>
      </c>
      <c r="F37" s="33"/>
      <c r="G37" s="34"/>
      <c r="H37" s="33"/>
      <c r="I37" s="34">
        <v>0</v>
      </c>
      <c r="J37" s="33">
        <v>0</v>
      </c>
      <c r="K37" s="34">
        <v>0</v>
      </c>
      <c r="L37" s="33">
        <v>0</v>
      </c>
      <c r="M37" s="34">
        <v>0</v>
      </c>
      <c r="N37" s="33">
        <v>0</v>
      </c>
      <c r="O37" s="34">
        <v>0</v>
      </c>
      <c r="P37" s="33">
        <v>0</v>
      </c>
      <c r="Q37" s="34">
        <v>0</v>
      </c>
      <c r="R37" s="33">
        <v>0</v>
      </c>
      <c r="S37" s="34">
        <v>0</v>
      </c>
      <c r="T37" s="33">
        <v>0</v>
      </c>
      <c r="U37" s="34">
        <v>0</v>
      </c>
      <c r="V37" s="33">
        <v>0</v>
      </c>
      <c r="W37" s="34">
        <v>0</v>
      </c>
      <c r="X37" s="33">
        <v>0</v>
      </c>
      <c r="Y37" s="34">
        <v>0</v>
      </c>
      <c r="Z37" s="33">
        <v>0</v>
      </c>
      <c r="AA37" s="34">
        <v>0</v>
      </c>
      <c r="AB37" s="33">
        <v>0</v>
      </c>
      <c r="AC37" s="34">
        <v>0</v>
      </c>
      <c r="AD37" s="33">
        <v>0</v>
      </c>
      <c r="AE37" s="34">
        <v>0</v>
      </c>
      <c r="AF37" s="33">
        <v>0</v>
      </c>
      <c r="AG37" s="34"/>
      <c r="AH37" s="33"/>
      <c r="AI37" s="34"/>
      <c r="AJ37" s="33"/>
      <c r="AK37" s="34"/>
      <c r="AL37" s="33"/>
      <c r="AM37" s="34"/>
      <c r="AN37" s="33"/>
      <c r="AO37" s="34"/>
      <c r="AP37" s="33"/>
      <c r="AQ37" s="34"/>
      <c r="AR37" s="33"/>
      <c r="AS37" s="34"/>
      <c r="AT37" s="33"/>
    </row>
    <row r="38" spans="1:46" ht="18" thickTop="1" thickBot="1" x14ac:dyDescent="0.25">
      <c r="A38" s="355"/>
      <c r="B38" s="308" t="s">
        <v>9</v>
      </c>
      <c r="C38" s="319" t="s">
        <v>38</v>
      </c>
      <c r="D38" s="31" t="s">
        <v>48</v>
      </c>
      <c r="E38" s="32">
        <v>0</v>
      </c>
      <c r="F38" s="33"/>
      <c r="G38" s="34"/>
      <c r="H38" s="33"/>
      <c r="I38" s="34">
        <v>0</v>
      </c>
      <c r="J38" s="33">
        <v>0</v>
      </c>
      <c r="K38" s="34">
        <v>0</v>
      </c>
      <c r="L38" s="33">
        <v>0</v>
      </c>
      <c r="M38" s="34">
        <v>0</v>
      </c>
      <c r="N38" s="33">
        <v>0</v>
      </c>
      <c r="O38" s="34">
        <v>0</v>
      </c>
      <c r="P38" s="33">
        <v>0</v>
      </c>
      <c r="Q38" s="34">
        <v>0</v>
      </c>
      <c r="R38" s="33">
        <v>0</v>
      </c>
      <c r="S38" s="34">
        <v>0</v>
      </c>
      <c r="T38" s="33">
        <v>12</v>
      </c>
      <c r="U38" s="34">
        <v>0</v>
      </c>
      <c r="V38" s="33">
        <v>0</v>
      </c>
      <c r="W38" s="34">
        <v>0</v>
      </c>
      <c r="X38" s="33">
        <v>0</v>
      </c>
      <c r="Y38" s="34">
        <v>0</v>
      </c>
      <c r="Z38" s="33">
        <v>0</v>
      </c>
      <c r="AA38" s="34">
        <v>0</v>
      </c>
      <c r="AB38" s="33">
        <v>0</v>
      </c>
      <c r="AC38" s="34">
        <v>0</v>
      </c>
      <c r="AD38" s="33">
        <v>0</v>
      </c>
      <c r="AE38" s="34">
        <v>0</v>
      </c>
      <c r="AF38" s="33">
        <v>0</v>
      </c>
      <c r="AG38" s="34"/>
      <c r="AH38" s="33"/>
      <c r="AI38" s="34"/>
      <c r="AJ38" s="33"/>
      <c r="AK38" s="34"/>
      <c r="AL38" s="33"/>
      <c r="AM38" s="34"/>
      <c r="AN38" s="33"/>
      <c r="AO38" s="34"/>
      <c r="AP38" s="33"/>
      <c r="AQ38" s="34"/>
      <c r="AR38" s="33"/>
      <c r="AS38" s="34"/>
      <c r="AT38" s="33"/>
    </row>
    <row r="39" spans="1:46" ht="18" thickTop="1" thickBot="1" x14ac:dyDescent="0.25">
      <c r="A39" s="355"/>
      <c r="B39" s="308" t="s">
        <v>9</v>
      </c>
      <c r="C39" s="319" t="s">
        <v>38</v>
      </c>
      <c r="D39" s="31" t="s">
        <v>49</v>
      </c>
      <c r="E39" s="32">
        <v>32</v>
      </c>
      <c r="F39" s="33">
        <v>32</v>
      </c>
      <c r="G39" s="34">
        <v>32</v>
      </c>
      <c r="H39" s="33">
        <v>32</v>
      </c>
      <c r="I39" s="34">
        <v>32</v>
      </c>
      <c r="J39" s="33">
        <v>32</v>
      </c>
      <c r="K39" s="34">
        <v>32</v>
      </c>
      <c r="L39" s="33">
        <v>32</v>
      </c>
      <c r="M39" s="34">
        <v>32</v>
      </c>
      <c r="N39" s="33">
        <v>12</v>
      </c>
      <c r="O39" s="34">
        <v>12</v>
      </c>
      <c r="P39" s="33">
        <v>12</v>
      </c>
      <c r="Q39" s="34">
        <v>12</v>
      </c>
      <c r="R39" s="33">
        <v>12</v>
      </c>
      <c r="S39" s="34">
        <v>12</v>
      </c>
      <c r="T39" s="33">
        <v>5306</v>
      </c>
      <c r="U39" s="34">
        <v>12</v>
      </c>
      <c r="V39" s="33">
        <v>10</v>
      </c>
      <c r="W39" s="34">
        <v>10</v>
      </c>
      <c r="X39" s="33">
        <v>10</v>
      </c>
      <c r="Y39" s="34">
        <v>10</v>
      </c>
      <c r="Z39" s="33">
        <v>6</v>
      </c>
      <c r="AA39" s="34">
        <v>6</v>
      </c>
      <c r="AB39" s="33">
        <v>6</v>
      </c>
      <c r="AC39" s="34">
        <v>6</v>
      </c>
      <c r="AD39" s="33">
        <v>11</v>
      </c>
      <c r="AE39" s="34">
        <v>11</v>
      </c>
      <c r="AF39" s="33">
        <v>5</v>
      </c>
      <c r="AG39" s="34"/>
      <c r="AH39" s="33"/>
      <c r="AI39" s="34"/>
      <c r="AJ39" s="33"/>
      <c r="AK39" s="34"/>
      <c r="AL39" s="33"/>
      <c r="AM39" s="34"/>
      <c r="AN39" s="33"/>
      <c r="AO39" s="34"/>
      <c r="AP39" s="33"/>
      <c r="AQ39" s="34"/>
      <c r="AR39" s="33"/>
      <c r="AS39" s="34"/>
      <c r="AT39" s="33"/>
    </row>
    <row r="40" spans="1:46" ht="18" thickTop="1" thickBot="1" x14ac:dyDescent="0.25">
      <c r="A40" s="355"/>
      <c r="B40" s="308" t="s">
        <v>9</v>
      </c>
      <c r="C40" s="319" t="s">
        <v>38</v>
      </c>
      <c r="D40" s="31" t="s">
        <v>50</v>
      </c>
      <c r="E40" s="32">
        <v>0</v>
      </c>
      <c r="F40" s="33"/>
      <c r="G40" s="34">
        <v>0</v>
      </c>
      <c r="H40" s="33">
        <v>0</v>
      </c>
      <c r="I40" s="34">
        <v>0</v>
      </c>
      <c r="J40" s="33">
        <v>0</v>
      </c>
      <c r="K40" s="34">
        <v>0</v>
      </c>
      <c r="L40" s="33">
        <v>0</v>
      </c>
      <c r="M40" s="34">
        <v>0</v>
      </c>
      <c r="N40" s="33">
        <v>0</v>
      </c>
      <c r="O40" s="34">
        <v>0</v>
      </c>
      <c r="P40" s="33">
        <v>5975</v>
      </c>
      <c r="Q40" s="34">
        <v>5975</v>
      </c>
      <c r="R40" s="33">
        <v>5688</v>
      </c>
      <c r="S40" s="34">
        <v>5688</v>
      </c>
      <c r="T40" s="33">
        <v>1</v>
      </c>
      <c r="U40" s="34">
        <v>5306</v>
      </c>
      <c r="V40" s="33">
        <v>4709</v>
      </c>
      <c r="W40" s="34">
        <v>4709</v>
      </c>
      <c r="X40" s="33">
        <v>3845</v>
      </c>
      <c r="Y40" s="34">
        <v>3845</v>
      </c>
      <c r="Z40" s="33">
        <v>2634</v>
      </c>
      <c r="AA40" s="34">
        <v>2634</v>
      </c>
      <c r="AB40" s="33">
        <v>1496</v>
      </c>
      <c r="AC40" s="34">
        <v>1717</v>
      </c>
      <c r="AD40" s="33">
        <v>2824</v>
      </c>
      <c r="AE40" s="34">
        <v>2824</v>
      </c>
      <c r="AF40" s="33">
        <v>1063</v>
      </c>
      <c r="AG40" s="34"/>
      <c r="AH40" s="33"/>
      <c r="AI40" s="34"/>
      <c r="AJ40" s="33"/>
      <c r="AK40" s="34"/>
      <c r="AL40" s="33"/>
      <c r="AM40" s="34"/>
      <c r="AN40" s="33"/>
      <c r="AO40" s="34"/>
      <c r="AP40" s="33"/>
      <c r="AQ40" s="34"/>
      <c r="AR40" s="33"/>
      <c r="AS40" s="34"/>
      <c r="AT40" s="33"/>
    </row>
    <row r="41" spans="1:46" ht="15" customHeight="1" thickTop="1" thickBot="1" x14ac:dyDescent="0.25">
      <c r="A41" s="355"/>
      <c r="B41" s="308" t="s">
        <v>9</v>
      </c>
      <c r="C41" s="319" t="s">
        <v>38</v>
      </c>
      <c r="D41" s="35" t="s">
        <v>51</v>
      </c>
      <c r="E41" s="36">
        <f>128+300</f>
        <v>428</v>
      </c>
      <c r="F41" s="37">
        <v>387</v>
      </c>
      <c r="G41" s="38">
        <v>387</v>
      </c>
      <c r="H41" s="37">
        <v>341</v>
      </c>
      <c r="I41" s="38">
        <v>341</v>
      </c>
      <c r="J41" s="37">
        <v>293</v>
      </c>
      <c r="K41" s="38">
        <v>293</v>
      </c>
      <c r="L41" s="37">
        <v>249</v>
      </c>
      <c r="M41" s="38">
        <v>249</v>
      </c>
      <c r="N41" s="37">
        <v>197</v>
      </c>
      <c r="O41" s="38">
        <v>197</v>
      </c>
      <c r="P41" s="37">
        <v>144</v>
      </c>
      <c r="Q41" s="38">
        <v>144</v>
      </c>
      <c r="R41" s="37">
        <v>103</v>
      </c>
      <c r="S41" s="38">
        <v>103</v>
      </c>
      <c r="T41" s="37">
        <v>67</v>
      </c>
      <c r="U41" s="38">
        <v>671</v>
      </c>
      <c r="V41" s="37">
        <v>117</v>
      </c>
      <c r="W41" s="38">
        <v>117</v>
      </c>
      <c r="X41" s="37">
        <v>78</v>
      </c>
      <c r="Y41" s="38">
        <v>78</v>
      </c>
      <c r="Z41" s="37">
        <v>41</v>
      </c>
      <c r="AA41" s="38">
        <v>41</v>
      </c>
      <c r="AB41" s="37">
        <v>1</v>
      </c>
      <c r="AC41" s="38">
        <v>1</v>
      </c>
      <c r="AD41" s="37">
        <v>166</v>
      </c>
      <c r="AE41" s="38">
        <v>165</v>
      </c>
      <c r="AF41" s="37">
        <v>120</v>
      </c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</row>
    <row r="42" spans="1:46" ht="16" customHeight="1" thickTop="1" thickBot="1" x14ac:dyDescent="0.25">
      <c r="A42" s="355"/>
      <c r="B42" s="308" t="s">
        <v>9</v>
      </c>
      <c r="C42" s="319" t="s">
        <v>52</v>
      </c>
      <c r="D42" s="27" t="s">
        <v>53</v>
      </c>
      <c r="E42" s="494">
        <v>36</v>
      </c>
      <c r="F42" s="441"/>
      <c r="G42" s="495">
        <v>60</v>
      </c>
      <c r="H42" s="441"/>
      <c r="I42" s="495">
        <v>71</v>
      </c>
      <c r="J42" s="441"/>
      <c r="K42" s="440">
        <v>40</v>
      </c>
      <c r="L42" s="441"/>
      <c r="M42" s="440">
        <v>109</v>
      </c>
      <c r="N42" s="441"/>
      <c r="O42" s="440">
        <v>27</v>
      </c>
      <c r="P42" s="441"/>
      <c r="Q42" s="440">
        <v>11</v>
      </c>
      <c r="R42" s="441"/>
      <c r="S42" s="440">
        <v>36</v>
      </c>
      <c r="T42" s="441"/>
      <c r="U42" s="440">
        <v>50</v>
      </c>
      <c r="V42" s="441"/>
      <c r="W42" s="440">
        <v>88</v>
      </c>
      <c r="X42" s="441"/>
      <c r="Y42" s="440">
        <v>93</v>
      </c>
      <c r="Z42" s="441"/>
      <c r="AA42" s="440">
        <v>112</v>
      </c>
      <c r="AB42" s="441"/>
      <c r="AC42" s="440">
        <v>147</v>
      </c>
      <c r="AD42" s="441"/>
      <c r="AE42" s="440">
        <v>184</v>
      </c>
      <c r="AF42" s="441"/>
      <c r="AG42" s="440"/>
      <c r="AH42" s="441"/>
      <c r="AI42" s="440"/>
      <c r="AJ42" s="441"/>
      <c r="AK42" s="440"/>
      <c r="AL42" s="441"/>
      <c r="AM42" s="440"/>
      <c r="AN42" s="441"/>
      <c r="AO42" s="440"/>
      <c r="AP42" s="441"/>
      <c r="AQ42" s="440"/>
      <c r="AR42" s="441"/>
      <c r="AS42" s="440"/>
      <c r="AT42" s="441"/>
    </row>
    <row r="43" spans="1:46" ht="18" thickTop="1" thickBot="1" x14ac:dyDescent="0.25">
      <c r="A43" s="355"/>
      <c r="B43" s="308" t="s">
        <v>9</v>
      </c>
      <c r="C43" s="319" t="s">
        <v>52</v>
      </c>
      <c r="D43" s="31" t="s">
        <v>54</v>
      </c>
      <c r="E43" s="505">
        <v>51</v>
      </c>
      <c r="F43" s="439"/>
      <c r="G43" s="506">
        <v>50</v>
      </c>
      <c r="H43" s="439"/>
      <c r="I43" s="506">
        <v>49</v>
      </c>
      <c r="J43" s="439"/>
      <c r="K43" s="438">
        <v>58</v>
      </c>
      <c r="L43" s="439"/>
      <c r="M43" s="438">
        <v>101</v>
      </c>
      <c r="N43" s="439"/>
      <c r="O43" s="438">
        <v>38</v>
      </c>
      <c r="P43" s="439"/>
      <c r="Q43" s="438">
        <v>27</v>
      </c>
      <c r="R43" s="439"/>
      <c r="S43" s="438">
        <v>34</v>
      </c>
      <c r="T43" s="439"/>
      <c r="U43" s="438">
        <v>78</v>
      </c>
      <c r="V43" s="439"/>
      <c r="W43" s="438">
        <v>50</v>
      </c>
      <c r="X43" s="439"/>
      <c r="Y43" s="438">
        <v>139</v>
      </c>
      <c r="Z43" s="439"/>
      <c r="AA43" s="438">
        <v>166</v>
      </c>
      <c r="AB43" s="439"/>
      <c r="AC43" s="438">
        <v>235</v>
      </c>
      <c r="AD43" s="439"/>
      <c r="AE43" s="438">
        <v>325</v>
      </c>
      <c r="AF43" s="439"/>
      <c r="AG43" s="438"/>
      <c r="AH43" s="439"/>
      <c r="AI43" s="438"/>
      <c r="AJ43" s="439"/>
      <c r="AK43" s="438"/>
      <c r="AL43" s="439"/>
      <c r="AM43" s="438"/>
      <c r="AN43" s="439"/>
      <c r="AO43" s="438"/>
      <c r="AP43" s="439"/>
      <c r="AQ43" s="438"/>
      <c r="AR43" s="439"/>
      <c r="AS43" s="438"/>
      <c r="AT43" s="439"/>
    </row>
    <row r="44" spans="1:46" ht="18" thickTop="1" thickBot="1" x14ac:dyDescent="0.25">
      <c r="A44" s="355"/>
      <c r="B44" s="308" t="s">
        <v>9</v>
      </c>
      <c r="C44" s="319" t="s">
        <v>52</v>
      </c>
      <c r="D44" s="31" t="s">
        <v>55</v>
      </c>
      <c r="E44" s="505">
        <v>25</v>
      </c>
      <c r="F44" s="439"/>
      <c r="G44" s="506">
        <v>31</v>
      </c>
      <c r="H44" s="439"/>
      <c r="I44" s="506">
        <v>26</v>
      </c>
      <c r="J44" s="439"/>
      <c r="K44" s="438">
        <v>44</v>
      </c>
      <c r="L44" s="439"/>
      <c r="M44" s="438">
        <v>85</v>
      </c>
      <c r="N44" s="439"/>
      <c r="O44" s="438">
        <v>26</v>
      </c>
      <c r="P44" s="439"/>
      <c r="Q44" s="438">
        <v>10</v>
      </c>
      <c r="R44" s="439"/>
      <c r="S44" s="438">
        <v>44</v>
      </c>
      <c r="T44" s="439"/>
      <c r="U44" s="438">
        <v>48</v>
      </c>
      <c r="V44" s="439"/>
      <c r="W44" s="438">
        <v>33</v>
      </c>
      <c r="X44" s="439"/>
      <c r="Y44" s="438">
        <v>84</v>
      </c>
      <c r="Z44" s="439"/>
      <c r="AA44" s="438">
        <v>124</v>
      </c>
      <c r="AB44" s="439"/>
      <c r="AC44" s="438">
        <v>155</v>
      </c>
      <c r="AD44" s="439"/>
      <c r="AE44" s="438">
        <v>176</v>
      </c>
      <c r="AF44" s="439"/>
      <c r="AG44" s="438"/>
      <c r="AH44" s="439"/>
      <c r="AI44" s="438"/>
      <c r="AJ44" s="439"/>
      <c r="AK44" s="438"/>
      <c r="AL44" s="439"/>
      <c r="AM44" s="438"/>
      <c r="AN44" s="439"/>
      <c r="AO44" s="438"/>
      <c r="AP44" s="439"/>
      <c r="AQ44" s="438"/>
      <c r="AR44" s="439"/>
      <c r="AS44" s="438"/>
      <c r="AT44" s="439"/>
    </row>
    <row r="45" spans="1:46" ht="18" thickTop="1" thickBot="1" x14ac:dyDescent="0.25">
      <c r="A45" s="355"/>
      <c r="B45" s="308" t="s">
        <v>9</v>
      </c>
      <c r="C45" s="319" t="s">
        <v>52</v>
      </c>
      <c r="D45" s="35" t="s">
        <v>56</v>
      </c>
      <c r="E45" s="491">
        <v>71</v>
      </c>
      <c r="F45" s="492"/>
      <c r="G45" s="493">
        <v>98</v>
      </c>
      <c r="H45" s="492"/>
      <c r="I45" s="493">
        <v>56</v>
      </c>
      <c r="J45" s="492"/>
      <c r="K45" s="438">
        <v>69</v>
      </c>
      <c r="L45" s="439"/>
      <c r="M45" s="438">
        <v>99</v>
      </c>
      <c r="N45" s="439"/>
      <c r="O45" s="438">
        <v>29</v>
      </c>
      <c r="P45" s="439"/>
      <c r="Q45" s="438">
        <v>78</v>
      </c>
      <c r="R45" s="439"/>
      <c r="S45" s="438">
        <v>58</v>
      </c>
      <c r="T45" s="439"/>
      <c r="U45" s="438">
        <v>74</v>
      </c>
      <c r="V45" s="439"/>
      <c r="W45" s="438">
        <v>145</v>
      </c>
      <c r="X45" s="439"/>
      <c r="Y45" s="438">
        <v>221</v>
      </c>
      <c r="Z45" s="439"/>
      <c r="AA45" s="438">
        <v>253</v>
      </c>
      <c r="AB45" s="439"/>
      <c r="AC45" s="438">
        <v>342</v>
      </c>
      <c r="AD45" s="439"/>
      <c r="AE45" s="438">
        <v>462</v>
      </c>
      <c r="AF45" s="439"/>
      <c r="AG45" s="438"/>
      <c r="AH45" s="439"/>
      <c r="AI45" s="438"/>
      <c r="AJ45" s="439"/>
      <c r="AK45" s="438"/>
      <c r="AL45" s="439"/>
      <c r="AM45" s="438"/>
      <c r="AN45" s="439"/>
      <c r="AO45" s="438"/>
      <c r="AP45" s="439"/>
      <c r="AQ45" s="438"/>
      <c r="AR45" s="439"/>
      <c r="AS45" s="438"/>
      <c r="AT45" s="439"/>
    </row>
    <row r="46" spans="1:46" ht="34" thickTop="1" thickBot="1" x14ac:dyDescent="0.25">
      <c r="A46" s="355"/>
      <c r="B46" s="308" t="s">
        <v>9</v>
      </c>
      <c r="C46" s="320" t="s">
        <v>57</v>
      </c>
      <c r="D46" s="39" t="s">
        <v>58</v>
      </c>
      <c r="E46" s="494">
        <v>0</v>
      </c>
      <c r="F46" s="441"/>
      <c r="G46" s="495">
        <v>0</v>
      </c>
      <c r="H46" s="441"/>
      <c r="I46" s="495">
        <v>0</v>
      </c>
      <c r="J46" s="441"/>
      <c r="K46" s="440">
        <v>0</v>
      </c>
      <c r="L46" s="441"/>
      <c r="M46" s="440">
        <v>0</v>
      </c>
      <c r="N46" s="441"/>
      <c r="O46" s="440">
        <v>0</v>
      </c>
      <c r="P46" s="441"/>
      <c r="Q46" s="440">
        <v>0</v>
      </c>
      <c r="R46" s="441"/>
      <c r="S46" s="440">
        <v>0</v>
      </c>
      <c r="T46" s="441"/>
      <c r="U46" s="440">
        <v>0</v>
      </c>
      <c r="V46" s="441"/>
      <c r="W46" s="440">
        <v>0</v>
      </c>
      <c r="X46" s="441"/>
      <c r="Y46" s="440">
        <v>0</v>
      </c>
      <c r="Z46" s="441"/>
      <c r="AA46" s="440">
        <v>0</v>
      </c>
      <c r="AB46" s="441"/>
      <c r="AC46" s="440">
        <v>0</v>
      </c>
      <c r="AD46" s="441"/>
      <c r="AE46" s="440">
        <v>1</v>
      </c>
      <c r="AF46" s="441"/>
      <c r="AG46" s="440"/>
      <c r="AH46" s="441"/>
      <c r="AI46" s="440"/>
      <c r="AJ46" s="441"/>
      <c r="AK46" s="440"/>
      <c r="AL46" s="441"/>
      <c r="AM46" s="440"/>
      <c r="AN46" s="441"/>
      <c r="AO46" s="440"/>
      <c r="AP46" s="441"/>
      <c r="AQ46" s="440"/>
      <c r="AR46" s="441"/>
      <c r="AS46" s="440"/>
      <c r="AT46" s="441"/>
    </row>
    <row r="47" spans="1:46" ht="18" thickTop="1" thickBot="1" x14ac:dyDescent="0.25">
      <c r="A47" s="355"/>
      <c r="B47" s="308" t="s">
        <v>9</v>
      </c>
      <c r="C47" s="320" t="s">
        <v>57</v>
      </c>
      <c r="D47" s="40" t="s">
        <v>59</v>
      </c>
      <c r="E47" s="505">
        <v>70</v>
      </c>
      <c r="F47" s="439"/>
      <c r="G47" s="506">
        <v>64</v>
      </c>
      <c r="H47" s="439"/>
      <c r="I47" s="506">
        <v>76</v>
      </c>
      <c r="J47" s="439"/>
      <c r="K47" s="438">
        <v>65</v>
      </c>
      <c r="L47" s="439"/>
      <c r="M47" s="438">
        <v>73</v>
      </c>
      <c r="N47" s="439"/>
      <c r="O47" s="438">
        <v>0</v>
      </c>
      <c r="P47" s="439"/>
      <c r="Q47" s="438">
        <v>47</v>
      </c>
      <c r="R47" s="439"/>
      <c r="S47" s="438">
        <v>53</v>
      </c>
      <c r="T47" s="439"/>
      <c r="U47" s="438">
        <v>42</v>
      </c>
      <c r="V47" s="439"/>
      <c r="W47" s="438">
        <v>52</v>
      </c>
      <c r="X47" s="439"/>
      <c r="Y47" s="438">
        <v>45</v>
      </c>
      <c r="Z47" s="439"/>
      <c r="AA47" s="438">
        <v>60</v>
      </c>
      <c r="AB47" s="439"/>
      <c r="AC47" s="438">
        <v>42</v>
      </c>
      <c r="AD47" s="439"/>
      <c r="AE47" s="438">
        <f>27+14+13</f>
        <v>54</v>
      </c>
      <c r="AF47" s="439"/>
      <c r="AG47" s="438">
        <f>23+28+15</f>
        <v>66</v>
      </c>
      <c r="AH47" s="439"/>
      <c r="AI47" s="438"/>
      <c r="AJ47" s="439"/>
      <c r="AK47" s="438"/>
      <c r="AL47" s="439"/>
      <c r="AM47" s="438"/>
      <c r="AN47" s="439"/>
      <c r="AO47" s="438"/>
      <c r="AP47" s="439"/>
      <c r="AQ47" s="438"/>
      <c r="AR47" s="439"/>
      <c r="AS47" s="438"/>
      <c r="AT47" s="439"/>
    </row>
    <row r="48" spans="1:46" ht="18" thickTop="1" thickBot="1" x14ac:dyDescent="0.25">
      <c r="A48" s="355"/>
      <c r="B48" s="308" t="s">
        <v>9</v>
      </c>
      <c r="C48" s="320" t="s">
        <v>57</v>
      </c>
      <c r="D48" s="40" t="s">
        <v>30</v>
      </c>
      <c r="E48" s="505">
        <v>147</v>
      </c>
      <c r="F48" s="439"/>
      <c r="G48" s="506">
        <v>0</v>
      </c>
      <c r="H48" s="439"/>
      <c r="I48" s="506">
        <v>0</v>
      </c>
      <c r="J48" s="439"/>
      <c r="K48" s="438">
        <v>21</v>
      </c>
      <c r="L48" s="439"/>
      <c r="M48" s="438">
        <v>1</v>
      </c>
      <c r="N48" s="439"/>
      <c r="O48" s="438">
        <v>6</v>
      </c>
      <c r="P48" s="439"/>
      <c r="Q48" s="438">
        <v>126</v>
      </c>
      <c r="R48" s="439"/>
      <c r="S48" s="438">
        <v>172</v>
      </c>
      <c r="T48" s="439"/>
      <c r="U48" s="438">
        <v>250</v>
      </c>
      <c r="V48" s="439"/>
      <c r="W48" s="438">
        <v>314</v>
      </c>
      <c r="X48" s="439"/>
      <c r="Y48" s="438">
        <v>537</v>
      </c>
      <c r="Z48" s="439"/>
      <c r="AA48" s="438">
        <v>655</v>
      </c>
      <c r="AB48" s="439"/>
      <c r="AC48" s="438">
        <v>879</v>
      </c>
      <c r="AD48" s="439"/>
      <c r="AE48" s="438">
        <v>1147</v>
      </c>
      <c r="AF48" s="439"/>
      <c r="AG48" s="438"/>
      <c r="AH48" s="439"/>
      <c r="AI48" s="438"/>
      <c r="AJ48" s="439"/>
      <c r="AK48" s="438"/>
      <c r="AL48" s="439"/>
      <c r="AM48" s="438"/>
      <c r="AN48" s="439"/>
      <c r="AO48" s="438"/>
      <c r="AP48" s="439"/>
      <c r="AQ48" s="438"/>
      <c r="AR48" s="439"/>
      <c r="AS48" s="438"/>
      <c r="AT48" s="439"/>
    </row>
    <row r="49" spans="1:46" ht="18" thickTop="1" thickBot="1" x14ac:dyDescent="0.25">
      <c r="A49" s="355"/>
      <c r="B49" s="308" t="s">
        <v>9</v>
      </c>
      <c r="C49" s="320" t="s">
        <v>57</v>
      </c>
      <c r="D49" s="40" t="s">
        <v>60</v>
      </c>
      <c r="E49" s="505">
        <v>403</v>
      </c>
      <c r="F49" s="439"/>
      <c r="G49" s="506">
        <v>0</v>
      </c>
      <c r="H49" s="439"/>
      <c r="I49" s="506">
        <v>0</v>
      </c>
      <c r="J49" s="439"/>
      <c r="K49" s="438">
        <v>52</v>
      </c>
      <c r="L49" s="439"/>
      <c r="M49" s="438">
        <v>0</v>
      </c>
      <c r="N49" s="439"/>
      <c r="O49" s="438">
        <v>19</v>
      </c>
      <c r="P49" s="439"/>
      <c r="Q49" s="438">
        <v>161</v>
      </c>
      <c r="R49" s="439"/>
      <c r="S49" s="438">
        <v>120</v>
      </c>
      <c r="T49" s="439"/>
      <c r="U49" s="438">
        <v>434</v>
      </c>
      <c r="V49" s="439"/>
      <c r="W49" s="438">
        <v>550</v>
      </c>
      <c r="X49" s="439"/>
      <c r="Y49" s="438">
        <v>674</v>
      </c>
      <c r="Z49" s="439"/>
      <c r="AA49" s="438">
        <v>487</v>
      </c>
      <c r="AB49" s="439"/>
      <c r="AC49" s="438">
        <v>814</v>
      </c>
      <c r="AD49" s="439"/>
      <c r="AE49" s="438">
        <v>594</v>
      </c>
      <c r="AF49" s="439"/>
      <c r="AG49" s="438"/>
      <c r="AH49" s="439"/>
      <c r="AI49" s="438"/>
      <c r="AJ49" s="439"/>
      <c r="AK49" s="438"/>
      <c r="AL49" s="439"/>
      <c r="AM49" s="438"/>
      <c r="AN49" s="439"/>
      <c r="AO49" s="438"/>
      <c r="AP49" s="439"/>
      <c r="AQ49" s="438"/>
      <c r="AR49" s="439"/>
      <c r="AS49" s="438"/>
      <c r="AT49" s="439"/>
    </row>
    <row r="50" spans="1:46" ht="18" thickTop="1" thickBot="1" x14ac:dyDescent="0.25">
      <c r="A50" s="355"/>
      <c r="B50" s="308" t="s">
        <v>9</v>
      </c>
      <c r="C50" s="320" t="s">
        <v>57</v>
      </c>
      <c r="D50" s="40" t="s">
        <v>61</v>
      </c>
      <c r="E50" s="505">
        <v>0</v>
      </c>
      <c r="F50" s="439"/>
      <c r="G50" s="506">
        <v>0</v>
      </c>
      <c r="H50" s="439"/>
      <c r="I50" s="506">
        <v>0</v>
      </c>
      <c r="J50" s="439"/>
      <c r="K50" s="438">
        <v>1</v>
      </c>
      <c r="L50" s="439"/>
      <c r="M50" s="438">
        <v>0</v>
      </c>
      <c r="N50" s="439"/>
      <c r="O50" s="438">
        <v>0</v>
      </c>
      <c r="P50" s="439"/>
      <c r="Q50" s="438">
        <v>0</v>
      </c>
      <c r="R50" s="439"/>
      <c r="S50" s="438">
        <v>0</v>
      </c>
      <c r="T50" s="439"/>
      <c r="U50" s="438">
        <v>3</v>
      </c>
      <c r="V50" s="439"/>
      <c r="W50" s="438">
        <v>0</v>
      </c>
      <c r="X50" s="439"/>
      <c r="Y50" s="438">
        <v>0</v>
      </c>
      <c r="Z50" s="439"/>
      <c r="AA50" s="438">
        <v>0</v>
      </c>
      <c r="AB50" s="439"/>
      <c r="AC50" s="438">
        <v>0</v>
      </c>
      <c r="AD50" s="439"/>
      <c r="AE50" s="438">
        <v>0</v>
      </c>
      <c r="AF50" s="439"/>
      <c r="AG50" s="438"/>
      <c r="AH50" s="439"/>
      <c r="AI50" s="438"/>
      <c r="AJ50" s="439"/>
      <c r="AK50" s="438"/>
      <c r="AL50" s="439"/>
      <c r="AM50" s="438"/>
      <c r="AN50" s="439"/>
      <c r="AO50" s="438"/>
      <c r="AP50" s="439"/>
      <c r="AQ50" s="438"/>
      <c r="AR50" s="439"/>
      <c r="AS50" s="438"/>
      <c r="AT50" s="439"/>
    </row>
    <row r="51" spans="1:46" ht="18" thickTop="1" thickBot="1" x14ac:dyDescent="0.25">
      <c r="A51" s="355"/>
      <c r="B51" s="308" t="s">
        <v>9</v>
      </c>
      <c r="C51" s="320" t="s">
        <v>57</v>
      </c>
      <c r="D51" s="40" t="s">
        <v>62</v>
      </c>
      <c r="E51" s="505">
        <v>0</v>
      </c>
      <c r="F51" s="439"/>
      <c r="G51" s="506">
        <v>0</v>
      </c>
      <c r="H51" s="439"/>
      <c r="I51" s="506">
        <v>0</v>
      </c>
      <c r="J51" s="439"/>
      <c r="K51" s="438">
        <v>75</v>
      </c>
      <c r="L51" s="439"/>
      <c r="M51" s="438">
        <v>1</v>
      </c>
      <c r="N51" s="439"/>
      <c r="O51" s="438">
        <v>0</v>
      </c>
      <c r="P51" s="439"/>
      <c r="Q51" s="438">
        <v>287</v>
      </c>
      <c r="R51" s="439"/>
      <c r="S51" s="438">
        <v>292</v>
      </c>
      <c r="T51" s="439"/>
      <c r="U51" s="438">
        <v>687</v>
      </c>
      <c r="V51" s="439"/>
      <c r="W51" s="438">
        <v>864</v>
      </c>
      <c r="X51" s="439"/>
      <c r="Y51" s="438">
        <v>1211</v>
      </c>
      <c r="Z51" s="439"/>
      <c r="AA51" s="438">
        <v>1142</v>
      </c>
      <c r="AB51" s="439"/>
      <c r="AC51" s="438">
        <v>1693</v>
      </c>
      <c r="AD51" s="439"/>
      <c r="AE51" s="438">
        <v>1741</v>
      </c>
      <c r="AF51" s="439"/>
      <c r="AG51" s="438"/>
      <c r="AH51" s="439"/>
      <c r="AI51" s="438"/>
      <c r="AJ51" s="439"/>
      <c r="AK51" s="438"/>
      <c r="AL51" s="439"/>
      <c r="AM51" s="438"/>
      <c r="AN51" s="439"/>
      <c r="AO51" s="438"/>
      <c r="AP51" s="439"/>
      <c r="AQ51" s="438"/>
      <c r="AR51" s="439"/>
      <c r="AS51" s="438"/>
      <c r="AT51" s="439"/>
    </row>
    <row r="52" spans="1:46" ht="15" customHeight="1" thickTop="1" thickBot="1" x14ac:dyDescent="0.25">
      <c r="A52" s="355"/>
      <c r="B52" s="308" t="s">
        <v>9</v>
      </c>
      <c r="C52" s="320" t="s">
        <v>57</v>
      </c>
      <c r="D52" s="41" t="s">
        <v>63</v>
      </c>
      <c r="E52" s="491">
        <v>35</v>
      </c>
      <c r="F52" s="492"/>
      <c r="G52" s="493">
        <v>239</v>
      </c>
      <c r="H52" s="492"/>
      <c r="I52" s="493">
        <v>202</v>
      </c>
      <c r="J52" s="492"/>
      <c r="K52" s="438">
        <v>190</v>
      </c>
      <c r="L52" s="439"/>
      <c r="M52" s="438">
        <v>453</v>
      </c>
      <c r="N52" s="439"/>
      <c r="O52" s="438">
        <v>114</v>
      </c>
      <c r="P52" s="439"/>
      <c r="Q52" s="438">
        <v>0</v>
      </c>
      <c r="R52" s="439"/>
      <c r="S52" s="438">
        <v>0</v>
      </c>
      <c r="T52" s="439"/>
      <c r="U52" s="438">
        <v>0</v>
      </c>
      <c r="V52" s="439"/>
      <c r="W52" s="438">
        <v>0</v>
      </c>
      <c r="X52" s="439"/>
      <c r="Y52" s="438">
        <v>0</v>
      </c>
      <c r="Z52" s="439"/>
      <c r="AA52" s="438">
        <v>0</v>
      </c>
      <c r="AB52" s="439"/>
      <c r="AC52" s="438">
        <v>0</v>
      </c>
      <c r="AD52" s="439"/>
      <c r="AE52" s="438">
        <v>0</v>
      </c>
      <c r="AF52" s="439"/>
      <c r="AG52" s="438"/>
      <c r="AH52" s="439"/>
      <c r="AI52" s="438"/>
      <c r="AJ52" s="439"/>
      <c r="AK52" s="438"/>
      <c r="AL52" s="439"/>
      <c r="AM52" s="438"/>
      <c r="AN52" s="439"/>
      <c r="AO52" s="438"/>
      <c r="AP52" s="439"/>
      <c r="AQ52" s="438"/>
      <c r="AR52" s="439"/>
      <c r="AS52" s="438"/>
      <c r="AT52" s="439"/>
    </row>
    <row r="53" spans="1:46" ht="16" customHeight="1" thickTop="1" thickBot="1" x14ac:dyDescent="0.25">
      <c r="A53" s="355" t="s">
        <v>10</v>
      </c>
      <c r="B53" s="309" t="s">
        <v>11</v>
      </c>
      <c r="C53" s="321" t="s">
        <v>38</v>
      </c>
      <c r="D53" s="42" t="s">
        <v>39</v>
      </c>
      <c r="E53" s="43">
        <v>691</v>
      </c>
      <c r="F53" s="44">
        <v>508</v>
      </c>
      <c r="G53" s="45">
        <v>494</v>
      </c>
      <c r="H53" s="44">
        <v>454</v>
      </c>
      <c r="I53" s="45">
        <v>454</v>
      </c>
      <c r="J53" s="44">
        <v>430</v>
      </c>
      <c r="K53" s="45">
        <v>430</v>
      </c>
      <c r="L53" s="44">
        <v>389</v>
      </c>
      <c r="M53" s="45">
        <v>386</v>
      </c>
      <c r="N53" s="44">
        <v>0</v>
      </c>
      <c r="O53" s="45">
        <v>0</v>
      </c>
      <c r="P53" s="44">
        <v>38</v>
      </c>
      <c r="Q53" s="45">
        <v>37</v>
      </c>
      <c r="R53" s="44">
        <v>600</v>
      </c>
      <c r="S53" s="45">
        <v>600</v>
      </c>
      <c r="T53" s="44">
        <v>595</v>
      </c>
      <c r="U53" s="173">
        <v>595</v>
      </c>
      <c r="V53" s="44">
        <v>514</v>
      </c>
      <c r="W53" s="45">
        <v>514</v>
      </c>
      <c r="X53" s="44">
        <v>399</v>
      </c>
      <c r="Y53" s="45">
        <v>399</v>
      </c>
      <c r="Z53" s="44">
        <v>278</v>
      </c>
      <c r="AA53" s="45">
        <v>278</v>
      </c>
      <c r="AB53" s="44">
        <v>53</v>
      </c>
      <c r="AC53" s="45">
        <v>53</v>
      </c>
      <c r="AD53" s="44">
        <v>49</v>
      </c>
      <c r="AE53" s="45">
        <v>159</v>
      </c>
      <c r="AF53" s="44">
        <v>19</v>
      </c>
      <c r="AG53" s="45">
        <v>19</v>
      </c>
      <c r="AH53" s="44">
        <v>438</v>
      </c>
      <c r="AI53" s="45"/>
      <c r="AJ53" s="44"/>
      <c r="AK53" s="45"/>
      <c r="AL53" s="44"/>
      <c r="AM53" s="45"/>
      <c r="AN53" s="44"/>
      <c r="AO53" s="45"/>
      <c r="AP53" s="44"/>
      <c r="AQ53" s="45"/>
      <c r="AR53" s="44"/>
      <c r="AS53" s="45"/>
      <c r="AT53" s="44"/>
    </row>
    <row r="54" spans="1:46" ht="18" thickTop="1" thickBot="1" x14ac:dyDescent="0.25">
      <c r="A54" s="355"/>
      <c r="B54" s="309" t="s">
        <v>11</v>
      </c>
      <c r="C54" s="321" t="s">
        <v>38</v>
      </c>
      <c r="D54" s="46" t="s">
        <v>40</v>
      </c>
      <c r="E54" s="47">
        <f>(0+360)</f>
        <v>360</v>
      </c>
      <c r="F54" s="48">
        <v>324</v>
      </c>
      <c r="G54" s="49">
        <v>324</v>
      </c>
      <c r="H54" s="48">
        <v>284</v>
      </c>
      <c r="I54" s="49">
        <v>184</v>
      </c>
      <c r="J54" s="48">
        <v>253</v>
      </c>
      <c r="K54" s="49">
        <v>253</v>
      </c>
      <c r="L54" s="48">
        <v>200</v>
      </c>
      <c r="M54" s="49">
        <v>200</v>
      </c>
      <c r="N54" s="48">
        <v>127</v>
      </c>
      <c r="O54" s="49">
        <v>128</v>
      </c>
      <c r="P54" s="48">
        <v>55</v>
      </c>
      <c r="Q54" s="49">
        <v>55</v>
      </c>
      <c r="R54" s="48">
        <v>614.5</v>
      </c>
      <c r="S54" s="49">
        <v>614.5</v>
      </c>
      <c r="T54" s="48">
        <v>608</v>
      </c>
      <c r="U54" s="162">
        <v>608</v>
      </c>
      <c r="V54" s="48">
        <v>371</v>
      </c>
      <c r="W54" s="49">
        <v>371</v>
      </c>
      <c r="X54" s="48">
        <v>240</v>
      </c>
      <c r="Y54" s="49">
        <v>240</v>
      </c>
      <c r="Z54" s="48">
        <v>92</v>
      </c>
      <c r="AA54" s="49">
        <v>92</v>
      </c>
      <c r="AB54" s="48">
        <v>59</v>
      </c>
      <c r="AC54" s="49">
        <v>59</v>
      </c>
      <c r="AD54" s="48">
        <v>363</v>
      </c>
      <c r="AE54" s="49">
        <v>406</v>
      </c>
      <c r="AF54" s="48">
        <v>192</v>
      </c>
      <c r="AG54" s="49">
        <v>192</v>
      </c>
      <c r="AH54" s="48">
        <v>172.5</v>
      </c>
      <c r="AI54" s="49"/>
      <c r="AJ54" s="48"/>
      <c r="AK54" s="49"/>
      <c r="AL54" s="48"/>
      <c r="AM54" s="49"/>
      <c r="AN54" s="48"/>
      <c r="AO54" s="49"/>
      <c r="AP54" s="48"/>
      <c r="AQ54" s="49"/>
      <c r="AR54" s="48"/>
      <c r="AS54" s="49"/>
      <c r="AT54" s="48"/>
    </row>
    <row r="55" spans="1:46" ht="18" thickTop="1" thickBot="1" x14ac:dyDescent="0.25">
      <c r="A55" s="355"/>
      <c r="B55" s="309" t="s">
        <v>11</v>
      </c>
      <c r="C55" s="321" t="s">
        <v>38</v>
      </c>
      <c r="D55" s="46" t="s">
        <v>41</v>
      </c>
      <c r="E55" s="47">
        <f>(0+240)</f>
        <v>240</v>
      </c>
      <c r="F55" s="48">
        <v>223</v>
      </c>
      <c r="G55" s="49">
        <v>225</v>
      </c>
      <c r="H55" s="48">
        <v>199</v>
      </c>
      <c r="I55" s="49">
        <v>199</v>
      </c>
      <c r="J55" s="48">
        <v>177</v>
      </c>
      <c r="K55" s="49">
        <v>177</v>
      </c>
      <c r="L55" s="48">
        <v>152</v>
      </c>
      <c r="M55" s="49">
        <v>152</v>
      </c>
      <c r="N55" s="48">
        <v>84</v>
      </c>
      <c r="O55" s="49">
        <v>84</v>
      </c>
      <c r="P55" s="48">
        <v>42</v>
      </c>
      <c r="Q55" s="49">
        <v>42</v>
      </c>
      <c r="R55" s="48">
        <v>241</v>
      </c>
      <c r="S55" s="49">
        <v>241</v>
      </c>
      <c r="T55" s="48">
        <v>235</v>
      </c>
      <c r="U55" s="49">
        <v>235</v>
      </c>
      <c r="V55" s="48">
        <v>183</v>
      </c>
      <c r="W55" s="49">
        <v>183</v>
      </c>
      <c r="X55" s="48">
        <v>109</v>
      </c>
      <c r="Y55" s="49">
        <v>109</v>
      </c>
      <c r="Z55" s="48">
        <v>0</v>
      </c>
      <c r="AA55" s="49">
        <v>0</v>
      </c>
      <c r="AB55" s="48">
        <v>17</v>
      </c>
      <c r="AC55" s="49">
        <v>17</v>
      </c>
      <c r="AD55" s="48">
        <v>324</v>
      </c>
      <c r="AE55" s="49">
        <v>311</v>
      </c>
      <c r="AF55" s="48">
        <v>156</v>
      </c>
      <c r="AG55" s="49">
        <v>156</v>
      </c>
      <c r="AH55" s="48">
        <v>168</v>
      </c>
      <c r="AI55" s="49"/>
      <c r="AJ55" s="48"/>
      <c r="AK55" s="49"/>
      <c r="AL55" s="48"/>
      <c r="AM55" s="49"/>
      <c r="AN55" s="48"/>
      <c r="AO55" s="49"/>
      <c r="AP55" s="48"/>
      <c r="AQ55" s="49"/>
      <c r="AR55" s="48"/>
      <c r="AS55" s="49"/>
      <c r="AT55" s="48"/>
    </row>
    <row r="56" spans="1:46" ht="18" thickTop="1" thickBot="1" x14ac:dyDescent="0.25">
      <c r="A56" s="355"/>
      <c r="B56" s="309" t="s">
        <v>11</v>
      </c>
      <c r="C56" s="321" t="s">
        <v>38</v>
      </c>
      <c r="D56" s="46" t="s">
        <v>42</v>
      </c>
      <c r="E56" s="47">
        <f>(0+600)</f>
        <v>600</v>
      </c>
      <c r="F56" s="48">
        <v>538</v>
      </c>
      <c r="G56" s="49">
        <v>538</v>
      </c>
      <c r="H56" s="48">
        <v>463</v>
      </c>
      <c r="I56" s="49">
        <v>463</v>
      </c>
      <c r="J56" s="48">
        <v>405</v>
      </c>
      <c r="K56" s="49">
        <v>405</v>
      </c>
      <c r="L56" s="48">
        <v>321</v>
      </c>
      <c r="M56" s="49">
        <v>321</v>
      </c>
      <c r="N56" s="48">
        <v>173</v>
      </c>
      <c r="O56" s="49">
        <v>173</v>
      </c>
      <c r="P56" s="48">
        <v>65</v>
      </c>
      <c r="Q56" s="49">
        <v>60</v>
      </c>
      <c r="R56" s="48">
        <v>605</v>
      </c>
      <c r="S56" s="49">
        <v>605</v>
      </c>
      <c r="T56" s="48">
        <v>581</v>
      </c>
      <c r="U56" s="49">
        <v>581</v>
      </c>
      <c r="V56" s="48">
        <v>415</v>
      </c>
      <c r="W56" s="49">
        <v>415</v>
      </c>
      <c r="X56" s="48">
        <v>262</v>
      </c>
      <c r="Y56" s="49">
        <v>262</v>
      </c>
      <c r="Z56" s="48">
        <v>98</v>
      </c>
      <c r="AA56" s="49">
        <v>98</v>
      </c>
      <c r="AB56" s="48">
        <v>48</v>
      </c>
      <c r="AC56" s="49">
        <v>48</v>
      </c>
      <c r="AD56" s="48">
        <v>611.25</v>
      </c>
      <c r="AE56" s="49">
        <v>627</v>
      </c>
      <c r="AF56" s="48">
        <v>274</v>
      </c>
      <c r="AG56" s="49">
        <v>274</v>
      </c>
      <c r="AH56" s="48">
        <v>720</v>
      </c>
      <c r="AI56" s="49"/>
      <c r="AJ56" s="48"/>
      <c r="AK56" s="49"/>
      <c r="AL56" s="48"/>
      <c r="AM56" s="49"/>
      <c r="AN56" s="48"/>
      <c r="AO56" s="49"/>
      <c r="AP56" s="48"/>
      <c r="AQ56" s="49"/>
      <c r="AR56" s="48"/>
      <c r="AS56" s="49"/>
      <c r="AT56" s="48"/>
    </row>
    <row r="57" spans="1:46" ht="18" thickTop="1" thickBot="1" x14ac:dyDescent="0.25">
      <c r="A57" s="355"/>
      <c r="B57" s="309" t="s">
        <v>11</v>
      </c>
      <c r="C57" s="321" t="s">
        <v>38</v>
      </c>
      <c r="D57" s="46" t="s">
        <v>43</v>
      </c>
      <c r="E57" s="47">
        <v>0</v>
      </c>
      <c r="F57" s="48">
        <v>0</v>
      </c>
      <c r="G57" s="49">
        <v>0</v>
      </c>
      <c r="H57" s="48">
        <v>0</v>
      </c>
      <c r="I57" s="49">
        <v>0</v>
      </c>
      <c r="J57" s="48">
        <v>0</v>
      </c>
      <c r="K57" s="49">
        <v>0</v>
      </c>
      <c r="L57" s="48">
        <v>0</v>
      </c>
      <c r="M57" s="49">
        <v>0</v>
      </c>
      <c r="N57" s="48">
        <v>0</v>
      </c>
      <c r="O57" s="49">
        <v>0</v>
      </c>
      <c r="P57" s="48">
        <v>0</v>
      </c>
      <c r="Q57" s="49">
        <v>0</v>
      </c>
      <c r="R57" s="48">
        <v>0</v>
      </c>
      <c r="S57" s="49">
        <v>0</v>
      </c>
      <c r="T57" s="48">
        <v>0</v>
      </c>
      <c r="U57" s="49">
        <v>0</v>
      </c>
      <c r="V57" s="48">
        <v>0</v>
      </c>
      <c r="W57" s="49">
        <v>0</v>
      </c>
      <c r="X57" s="48">
        <v>0</v>
      </c>
      <c r="Y57" s="49">
        <v>0</v>
      </c>
      <c r="Z57" s="48">
        <v>0</v>
      </c>
      <c r="AA57" s="49">
        <v>0</v>
      </c>
      <c r="AB57" s="48">
        <v>0</v>
      </c>
      <c r="AC57" s="49">
        <v>0</v>
      </c>
      <c r="AD57" s="48">
        <v>0</v>
      </c>
      <c r="AE57" s="49">
        <v>0</v>
      </c>
      <c r="AF57" s="48">
        <v>0</v>
      </c>
      <c r="AG57" s="49">
        <v>0</v>
      </c>
      <c r="AH57" s="48"/>
      <c r="AI57" s="49"/>
      <c r="AJ57" s="48"/>
      <c r="AK57" s="49"/>
      <c r="AL57" s="48"/>
      <c r="AM57" s="49"/>
      <c r="AN57" s="48"/>
      <c r="AO57" s="49"/>
      <c r="AP57" s="48"/>
      <c r="AQ57" s="49"/>
      <c r="AR57" s="48"/>
      <c r="AS57" s="49"/>
      <c r="AT57" s="48"/>
    </row>
    <row r="58" spans="1:46" ht="18" thickTop="1" thickBot="1" x14ac:dyDescent="0.25">
      <c r="A58" s="355"/>
      <c r="B58" s="309" t="s">
        <v>11</v>
      </c>
      <c r="C58" s="321" t="s">
        <v>38</v>
      </c>
      <c r="D58" s="46" t="s">
        <v>44</v>
      </c>
      <c r="E58" s="47">
        <v>0</v>
      </c>
      <c r="F58" s="48">
        <v>0</v>
      </c>
      <c r="G58" s="49">
        <v>0</v>
      </c>
      <c r="H58" s="48">
        <v>0</v>
      </c>
      <c r="I58" s="49">
        <v>0</v>
      </c>
      <c r="J58" s="48">
        <v>0</v>
      </c>
      <c r="K58" s="49">
        <v>0</v>
      </c>
      <c r="L58" s="48">
        <v>0</v>
      </c>
      <c r="M58" s="49">
        <v>0</v>
      </c>
      <c r="N58" s="48">
        <v>0</v>
      </c>
      <c r="O58" s="49">
        <v>0</v>
      </c>
      <c r="P58" s="48">
        <v>0</v>
      </c>
      <c r="Q58" s="49">
        <v>0</v>
      </c>
      <c r="R58" s="48">
        <v>0</v>
      </c>
      <c r="S58" s="49">
        <v>0</v>
      </c>
      <c r="T58" s="48">
        <v>0</v>
      </c>
      <c r="U58" s="49">
        <v>0</v>
      </c>
      <c r="V58" s="48">
        <v>0</v>
      </c>
      <c r="W58" s="49">
        <v>0</v>
      </c>
      <c r="X58" s="48">
        <v>0</v>
      </c>
      <c r="Y58" s="49">
        <v>0</v>
      </c>
      <c r="Z58" s="48">
        <v>0</v>
      </c>
      <c r="AA58" s="49">
        <v>0</v>
      </c>
      <c r="AB58" s="48">
        <v>0</v>
      </c>
      <c r="AC58" s="49">
        <v>0</v>
      </c>
      <c r="AD58" s="48">
        <v>0</v>
      </c>
      <c r="AE58" s="49">
        <v>0</v>
      </c>
      <c r="AF58" s="48">
        <v>0</v>
      </c>
      <c r="AG58" s="49">
        <v>0</v>
      </c>
      <c r="AH58" s="48"/>
      <c r="AI58" s="49"/>
      <c r="AJ58" s="48"/>
      <c r="AK58" s="49"/>
      <c r="AL58" s="48"/>
      <c r="AM58" s="49"/>
      <c r="AN58" s="48"/>
      <c r="AO58" s="49"/>
      <c r="AP58" s="48"/>
      <c r="AQ58" s="49"/>
      <c r="AR58" s="48"/>
      <c r="AS58" s="49"/>
      <c r="AT58" s="48"/>
    </row>
    <row r="59" spans="1:46" ht="18" thickTop="1" thickBot="1" x14ac:dyDescent="0.25">
      <c r="A59" s="355"/>
      <c r="B59" s="309" t="s">
        <v>11</v>
      </c>
      <c r="C59" s="321" t="s">
        <v>38</v>
      </c>
      <c r="D59" s="46" t="s">
        <v>45</v>
      </c>
      <c r="E59" s="47">
        <v>0</v>
      </c>
      <c r="F59" s="48">
        <v>0</v>
      </c>
      <c r="G59" s="49">
        <v>0</v>
      </c>
      <c r="H59" s="48">
        <v>0</v>
      </c>
      <c r="I59" s="49">
        <v>0</v>
      </c>
      <c r="J59" s="48">
        <v>0</v>
      </c>
      <c r="K59" s="49">
        <v>0</v>
      </c>
      <c r="L59" s="48">
        <v>0</v>
      </c>
      <c r="M59" s="49">
        <v>0</v>
      </c>
      <c r="N59" s="48">
        <v>0</v>
      </c>
      <c r="O59" s="49">
        <v>0</v>
      </c>
      <c r="P59" s="48">
        <v>0</v>
      </c>
      <c r="Q59" s="49">
        <v>0</v>
      </c>
      <c r="R59" s="48">
        <v>0</v>
      </c>
      <c r="S59" s="49">
        <v>0</v>
      </c>
      <c r="T59" s="48">
        <v>0</v>
      </c>
      <c r="U59" s="49">
        <v>0</v>
      </c>
      <c r="V59" s="48">
        <v>0</v>
      </c>
      <c r="W59" s="49">
        <v>0</v>
      </c>
      <c r="X59" s="48">
        <v>0</v>
      </c>
      <c r="Y59" s="49">
        <v>0</v>
      </c>
      <c r="Z59" s="48">
        <v>0</v>
      </c>
      <c r="AA59" s="49">
        <v>0</v>
      </c>
      <c r="AB59" s="48">
        <v>0</v>
      </c>
      <c r="AC59" s="49">
        <v>0</v>
      </c>
      <c r="AD59" s="48">
        <v>0</v>
      </c>
      <c r="AE59" s="49">
        <v>0</v>
      </c>
      <c r="AF59" s="48">
        <v>0</v>
      </c>
      <c r="AG59" s="49">
        <v>0</v>
      </c>
      <c r="AH59" s="48"/>
      <c r="AI59" s="49"/>
      <c r="AJ59" s="48"/>
      <c r="AK59" s="49"/>
      <c r="AL59" s="48"/>
      <c r="AM59" s="49"/>
      <c r="AN59" s="48"/>
      <c r="AO59" s="49"/>
      <c r="AP59" s="48"/>
      <c r="AQ59" s="49"/>
      <c r="AR59" s="48"/>
      <c r="AS59" s="49"/>
      <c r="AT59" s="48"/>
    </row>
    <row r="60" spans="1:46" ht="18" thickTop="1" thickBot="1" x14ac:dyDescent="0.25">
      <c r="A60" s="355"/>
      <c r="B60" s="309" t="s">
        <v>11</v>
      </c>
      <c r="C60" s="321" t="s">
        <v>38</v>
      </c>
      <c r="D60" s="46" t="s">
        <v>46</v>
      </c>
      <c r="E60" s="238">
        <v>663</v>
      </c>
      <c r="F60" s="239">
        <v>1116</v>
      </c>
      <c r="G60" s="49">
        <v>1116</v>
      </c>
      <c r="H60" s="48">
        <v>960</v>
      </c>
      <c r="I60" s="49">
        <v>960</v>
      </c>
      <c r="J60" s="48">
        <v>624</v>
      </c>
      <c r="K60" s="49">
        <v>624</v>
      </c>
      <c r="L60" s="48">
        <v>498</v>
      </c>
      <c r="M60" s="49">
        <v>498</v>
      </c>
      <c r="N60" s="48">
        <v>321</v>
      </c>
      <c r="O60" s="49">
        <v>321</v>
      </c>
      <c r="P60" s="48">
        <v>174</v>
      </c>
      <c r="Q60" s="49">
        <v>174</v>
      </c>
      <c r="R60" s="48">
        <v>115</v>
      </c>
      <c r="S60" s="49">
        <v>115</v>
      </c>
      <c r="T60" s="48">
        <v>65</v>
      </c>
      <c r="U60" s="49">
        <v>65</v>
      </c>
      <c r="V60" s="48">
        <v>11</v>
      </c>
      <c r="W60" s="49">
        <v>11</v>
      </c>
      <c r="X60" s="48">
        <v>0</v>
      </c>
      <c r="Y60" s="49">
        <v>0</v>
      </c>
      <c r="Z60" s="48">
        <v>0</v>
      </c>
      <c r="AA60" s="49">
        <v>4500</v>
      </c>
      <c r="AB60" s="48">
        <v>4500</v>
      </c>
      <c r="AC60" s="49">
        <v>4500</v>
      </c>
      <c r="AD60" s="48">
        <v>4980</v>
      </c>
      <c r="AE60" s="49">
        <v>4980</v>
      </c>
      <c r="AF60" s="48">
        <v>4746</v>
      </c>
      <c r="AG60" s="49">
        <v>4746</v>
      </c>
      <c r="AH60" s="48">
        <v>4578</v>
      </c>
      <c r="AI60" s="49"/>
      <c r="AJ60" s="48"/>
      <c r="AK60" s="49"/>
      <c r="AL60" s="48"/>
      <c r="AM60" s="49"/>
      <c r="AN60" s="48"/>
      <c r="AO60" s="49"/>
      <c r="AP60" s="48"/>
      <c r="AQ60" s="49"/>
      <c r="AR60" s="48"/>
      <c r="AS60" s="49"/>
      <c r="AT60" s="48"/>
    </row>
    <row r="61" spans="1:46" ht="18" thickTop="1" thickBot="1" x14ac:dyDescent="0.25">
      <c r="A61" s="355"/>
      <c r="B61" s="309" t="s">
        <v>11</v>
      </c>
      <c r="C61" s="321" t="s">
        <v>38</v>
      </c>
      <c r="D61" s="46" t="s">
        <v>47</v>
      </c>
      <c r="E61" s="47">
        <v>0</v>
      </c>
      <c r="F61" s="48">
        <v>0</v>
      </c>
      <c r="G61" s="49">
        <v>0</v>
      </c>
      <c r="H61" s="48">
        <v>0</v>
      </c>
      <c r="I61" s="49">
        <v>0</v>
      </c>
      <c r="J61" s="48">
        <v>0</v>
      </c>
      <c r="K61" s="49">
        <v>0</v>
      </c>
      <c r="L61" s="48">
        <v>0</v>
      </c>
      <c r="M61" s="49">
        <v>0</v>
      </c>
      <c r="N61" s="48">
        <v>0</v>
      </c>
      <c r="O61" s="49">
        <v>0</v>
      </c>
      <c r="P61" s="48">
        <v>0</v>
      </c>
      <c r="Q61" s="49">
        <v>0</v>
      </c>
      <c r="R61" s="48">
        <v>0</v>
      </c>
      <c r="S61" s="49">
        <v>0</v>
      </c>
      <c r="T61" s="48">
        <v>0</v>
      </c>
      <c r="U61" s="49">
        <v>0</v>
      </c>
      <c r="V61" s="48">
        <v>0</v>
      </c>
      <c r="W61" s="49">
        <v>0</v>
      </c>
      <c r="X61" s="48">
        <v>0</v>
      </c>
      <c r="Y61" s="49">
        <v>0</v>
      </c>
      <c r="Z61" s="48">
        <v>0</v>
      </c>
      <c r="AA61" s="49">
        <v>0</v>
      </c>
      <c r="AB61" s="48">
        <v>0</v>
      </c>
      <c r="AC61" s="49">
        <v>0</v>
      </c>
      <c r="AD61" s="48">
        <v>0</v>
      </c>
      <c r="AE61" s="49">
        <v>0</v>
      </c>
      <c r="AF61" s="48">
        <v>0</v>
      </c>
      <c r="AG61" s="49">
        <v>0</v>
      </c>
      <c r="AH61" s="48"/>
      <c r="AI61" s="49"/>
      <c r="AJ61" s="48"/>
      <c r="AK61" s="49"/>
      <c r="AL61" s="48"/>
      <c r="AM61" s="49"/>
      <c r="AN61" s="48"/>
      <c r="AO61" s="49"/>
      <c r="AP61" s="48"/>
      <c r="AQ61" s="49"/>
      <c r="AR61" s="48"/>
      <c r="AS61" s="49"/>
      <c r="AT61" s="48"/>
    </row>
    <row r="62" spans="1:46" ht="18" thickTop="1" thickBot="1" x14ac:dyDescent="0.25">
      <c r="A62" s="355"/>
      <c r="B62" s="309" t="s">
        <v>11</v>
      </c>
      <c r="C62" s="321" t="s">
        <v>38</v>
      </c>
      <c r="D62" s="46" t="s">
        <v>48</v>
      </c>
      <c r="E62" s="47">
        <v>0</v>
      </c>
      <c r="F62" s="48">
        <v>0</v>
      </c>
      <c r="G62" s="49">
        <v>0</v>
      </c>
      <c r="H62" s="48">
        <v>0</v>
      </c>
      <c r="I62" s="49">
        <v>0</v>
      </c>
      <c r="J62" s="48">
        <v>0</v>
      </c>
      <c r="K62" s="49">
        <v>0</v>
      </c>
      <c r="L62" s="48">
        <v>0</v>
      </c>
      <c r="M62" s="49">
        <v>0</v>
      </c>
      <c r="N62" s="48">
        <v>0</v>
      </c>
      <c r="O62" s="49">
        <v>0</v>
      </c>
      <c r="P62" s="48">
        <v>0</v>
      </c>
      <c r="Q62" s="49">
        <v>0</v>
      </c>
      <c r="R62" s="48">
        <v>0</v>
      </c>
      <c r="S62" s="49">
        <v>0</v>
      </c>
      <c r="T62" s="48">
        <v>0</v>
      </c>
      <c r="U62" s="49">
        <v>0</v>
      </c>
      <c r="V62" s="48">
        <v>0</v>
      </c>
      <c r="W62" s="49">
        <v>0</v>
      </c>
      <c r="X62" s="48">
        <v>0</v>
      </c>
      <c r="Y62" s="49">
        <v>0</v>
      </c>
      <c r="Z62" s="48">
        <v>0</v>
      </c>
      <c r="AA62" s="49">
        <v>0</v>
      </c>
      <c r="AB62" s="48">
        <v>0</v>
      </c>
      <c r="AC62" s="49">
        <v>0</v>
      </c>
      <c r="AD62" s="48">
        <v>0</v>
      </c>
      <c r="AE62" s="49">
        <v>0</v>
      </c>
      <c r="AF62" s="48">
        <v>0</v>
      </c>
      <c r="AG62" s="49">
        <v>0</v>
      </c>
      <c r="AH62" s="48"/>
      <c r="AI62" s="49"/>
      <c r="AJ62" s="48"/>
      <c r="AK62" s="49"/>
      <c r="AL62" s="48"/>
      <c r="AM62" s="49"/>
      <c r="AN62" s="48"/>
      <c r="AO62" s="49"/>
      <c r="AP62" s="48"/>
      <c r="AQ62" s="49"/>
      <c r="AR62" s="48"/>
      <c r="AS62" s="49"/>
      <c r="AT62" s="48"/>
    </row>
    <row r="63" spans="1:46" ht="18" thickTop="1" thickBot="1" x14ac:dyDescent="0.25">
      <c r="A63" s="355"/>
      <c r="B63" s="309" t="s">
        <v>11</v>
      </c>
      <c r="C63" s="321" t="s">
        <v>38</v>
      </c>
      <c r="D63" s="46" t="s">
        <v>49</v>
      </c>
      <c r="E63" s="47">
        <v>3</v>
      </c>
      <c r="F63" s="48">
        <v>0</v>
      </c>
      <c r="G63" s="49">
        <v>0</v>
      </c>
      <c r="H63" s="48">
        <v>0</v>
      </c>
      <c r="I63" s="49">
        <v>0</v>
      </c>
      <c r="J63" s="48">
        <v>0</v>
      </c>
      <c r="K63" s="49">
        <v>0</v>
      </c>
      <c r="L63" s="48">
        <v>0</v>
      </c>
      <c r="M63" s="49">
        <v>0</v>
      </c>
      <c r="N63" s="48">
        <v>0</v>
      </c>
      <c r="O63" s="49">
        <v>0</v>
      </c>
      <c r="P63" s="48">
        <v>0</v>
      </c>
      <c r="Q63" s="49">
        <v>0</v>
      </c>
      <c r="R63" s="48">
        <v>0</v>
      </c>
      <c r="S63" s="49">
        <v>0</v>
      </c>
      <c r="T63" s="48">
        <v>0</v>
      </c>
      <c r="U63" s="49">
        <v>0</v>
      </c>
      <c r="V63" s="48">
        <v>0</v>
      </c>
      <c r="W63" s="49">
        <v>0</v>
      </c>
      <c r="X63" s="48">
        <v>0</v>
      </c>
      <c r="Y63" s="49">
        <v>0</v>
      </c>
      <c r="Z63" s="48">
        <v>0</v>
      </c>
      <c r="AA63" s="49">
        <v>0</v>
      </c>
      <c r="AB63" s="48">
        <v>0</v>
      </c>
      <c r="AC63" s="49">
        <v>0</v>
      </c>
      <c r="AD63" s="48">
        <v>0</v>
      </c>
      <c r="AE63" s="49">
        <v>55</v>
      </c>
      <c r="AF63" s="48">
        <v>55</v>
      </c>
      <c r="AG63" s="49">
        <v>55</v>
      </c>
      <c r="AH63" s="48">
        <v>55</v>
      </c>
      <c r="AI63" s="49"/>
      <c r="AJ63" s="48"/>
      <c r="AK63" s="49"/>
      <c r="AL63" s="48"/>
      <c r="AM63" s="49"/>
      <c r="AN63" s="48"/>
      <c r="AO63" s="49"/>
      <c r="AP63" s="48"/>
      <c r="AQ63" s="49"/>
      <c r="AR63" s="48"/>
      <c r="AS63" s="49"/>
      <c r="AT63" s="48"/>
    </row>
    <row r="64" spans="1:46" ht="18" thickTop="1" thickBot="1" x14ac:dyDescent="0.25">
      <c r="A64" s="355"/>
      <c r="B64" s="309" t="s">
        <v>11</v>
      </c>
      <c r="C64" s="321" t="s">
        <v>38</v>
      </c>
      <c r="D64" s="46" t="s">
        <v>50</v>
      </c>
      <c r="E64" s="47">
        <v>955</v>
      </c>
      <c r="F64" s="48">
        <v>982</v>
      </c>
      <c r="G64" s="49">
        <v>982</v>
      </c>
      <c r="H64" s="48">
        <v>655</v>
      </c>
      <c r="I64" s="49">
        <v>655</v>
      </c>
      <c r="J64" s="48">
        <v>450</v>
      </c>
      <c r="K64" s="49">
        <v>450</v>
      </c>
      <c r="L64" s="48">
        <v>23</v>
      </c>
      <c r="M64" s="49">
        <v>23</v>
      </c>
      <c r="N64" s="48">
        <v>225</v>
      </c>
      <c r="O64" s="49">
        <v>225</v>
      </c>
      <c r="P64" s="48">
        <v>160</v>
      </c>
      <c r="Q64" s="49">
        <v>100</v>
      </c>
      <c r="R64" s="48">
        <v>4556</v>
      </c>
      <c r="S64" s="49">
        <v>4556</v>
      </c>
      <c r="T64" s="48">
        <v>4356</v>
      </c>
      <c r="U64" s="49">
        <v>4356</v>
      </c>
      <c r="V64" s="48">
        <v>3911</v>
      </c>
      <c r="W64" s="49">
        <v>3911</v>
      </c>
      <c r="X64" s="48">
        <v>3149</v>
      </c>
      <c r="Y64" s="49">
        <v>3149</v>
      </c>
      <c r="Z64" s="48">
        <v>1868</v>
      </c>
      <c r="AA64" s="49">
        <v>1868</v>
      </c>
      <c r="AB64" s="48">
        <v>808</v>
      </c>
      <c r="AC64" s="49">
        <v>808</v>
      </c>
      <c r="AD64" s="48">
        <v>3916</v>
      </c>
      <c r="AE64" s="49">
        <v>3916</v>
      </c>
      <c r="AF64" s="48">
        <v>4612</v>
      </c>
      <c r="AG64" s="49">
        <v>4612</v>
      </c>
      <c r="AH64" s="48">
        <v>3484</v>
      </c>
      <c r="AI64" s="49"/>
      <c r="AJ64" s="48"/>
      <c r="AK64" s="49"/>
      <c r="AL64" s="48"/>
      <c r="AM64" s="49"/>
      <c r="AN64" s="48"/>
      <c r="AO64" s="49"/>
      <c r="AP64" s="48"/>
      <c r="AQ64" s="49"/>
      <c r="AR64" s="48"/>
      <c r="AS64" s="49"/>
      <c r="AT64" s="48"/>
    </row>
    <row r="65" spans="1:46" ht="15" customHeight="1" thickTop="1" thickBot="1" x14ac:dyDescent="0.25">
      <c r="A65" s="355"/>
      <c r="B65" s="309" t="s">
        <v>11</v>
      </c>
      <c r="C65" s="321" t="s">
        <v>38</v>
      </c>
      <c r="D65" s="50" t="s">
        <v>51</v>
      </c>
      <c r="E65" s="51">
        <v>36</v>
      </c>
      <c r="F65" s="52">
        <v>263</v>
      </c>
      <c r="G65" s="53">
        <v>263</v>
      </c>
      <c r="H65" s="52">
        <v>220</v>
      </c>
      <c r="I65" s="53">
        <v>220</v>
      </c>
      <c r="J65" s="52"/>
      <c r="K65" s="53">
        <v>189</v>
      </c>
      <c r="L65" s="52">
        <v>168</v>
      </c>
      <c r="M65" s="53">
        <v>168</v>
      </c>
      <c r="N65" s="52">
        <v>130</v>
      </c>
      <c r="O65" s="53">
        <v>130</v>
      </c>
      <c r="P65" s="52">
        <v>98</v>
      </c>
      <c r="Q65" s="53">
        <v>98</v>
      </c>
      <c r="R65" s="52">
        <v>64</v>
      </c>
      <c r="S65" s="53">
        <v>64</v>
      </c>
      <c r="T65" s="52">
        <v>23</v>
      </c>
      <c r="U65" s="53">
        <v>23</v>
      </c>
      <c r="V65" s="52">
        <v>0</v>
      </c>
      <c r="W65" s="53">
        <v>0</v>
      </c>
      <c r="X65" s="52">
        <v>59</v>
      </c>
      <c r="Y65" s="53">
        <v>59</v>
      </c>
      <c r="Z65" s="52">
        <v>26</v>
      </c>
      <c r="AA65" s="53">
        <v>26</v>
      </c>
      <c r="AB65" s="52">
        <v>8</v>
      </c>
      <c r="AC65" s="53">
        <v>0</v>
      </c>
      <c r="AD65" s="52">
        <v>130</v>
      </c>
      <c r="AE65" s="53">
        <v>130</v>
      </c>
      <c r="AF65" s="52">
        <v>69</v>
      </c>
      <c r="AG65" s="53">
        <v>69</v>
      </c>
      <c r="AH65" s="52">
        <v>44</v>
      </c>
      <c r="AI65" s="53"/>
      <c r="AJ65" s="52"/>
      <c r="AK65" s="53"/>
      <c r="AL65" s="52"/>
      <c r="AM65" s="53"/>
      <c r="AN65" s="52"/>
      <c r="AO65" s="53"/>
      <c r="AP65" s="52"/>
      <c r="AQ65" s="53"/>
      <c r="AR65" s="52"/>
      <c r="AS65" s="53"/>
      <c r="AT65" s="52"/>
    </row>
    <row r="66" spans="1:46" ht="16" customHeight="1" thickTop="1" thickBot="1" x14ac:dyDescent="0.25">
      <c r="A66" s="355"/>
      <c r="B66" s="309" t="s">
        <v>11</v>
      </c>
      <c r="C66" s="321" t="s">
        <v>52</v>
      </c>
      <c r="D66" s="42" t="s">
        <v>53</v>
      </c>
      <c r="E66" s="490">
        <v>38</v>
      </c>
      <c r="F66" s="437"/>
      <c r="G66" s="436">
        <v>40</v>
      </c>
      <c r="H66" s="437"/>
      <c r="I66" s="436">
        <v>24</v>
      </c>
      <c r="J66" s="437"/>
      <c r="K66" s="436">
        <v>41</v>
      </c>
      <c r="L66" s="437"/>
      <c r="M66" s="436">
        <v>70</v>
      </c>
      <c r="N66" s="437"/>
      <c r="O66" s="436">
        <v>64</v>
      </c>
      <c r="P66" s="437"/>
      <c r="Q66" s="436">
        <v>32</v>
      </c>
      <c r="R66" s="437"/>
      <c r="S66" s="436">
        <v>6</v>
      </c>
      <c r="T66" s="437"/>
      <c r="U66" s="436">
        <v>51</v>
      </c>
      <c r="V66" s="437"/>
      <c r="W66" s="436">
        <v>55</v>
      </c>
      <c r="X66" s="437"/>
      <c r="Y66" s="436">
        <v>113</v>
      </c>
      <c r="Z66" s="437"/>
      <c r="AA66" s="436">
        <v>105</v>
      </c>
      <c r="AB66" s="437"/>
      <c r="AC66" s="436">
        <v>150</v>
      </c>
      <c r="AD66" s="437"/>
      <c r="AE66" s="436">
        <v>140</v>
      </c>
      <c r="AF66" s="437"/>
      <c r="AG66" s="436">
        <v>82</v>
      </c>
      <c r="AH66" s="437"/>
      <c r="AI66" s="436"/>
      <c r="AJ66" s="437"/>
      <c r="AK66" s="436"/>
      <c r="AL66" s="437"/>
      <c r="AM66" s="436"/>
      <c r="AN66" s="437"/>
      <c r="AO66" s="436"/>
      <c r="AP66" s="437"/>
      <c r="AQ66" s="436"/>
      <c r="AR66" s="437"/>
      <c r="AS66" s="436"/>
      <c r="AT66" s="437"/>
    </row>
    <row r="67" spans="1:46" ht="18" thickTop="1" thickBot="1" x14ac:dyDescent="0.25">
      <c r="A67" s="355"/>
      <c r="B67" s="309" t="s">
        <v>11</v>
      </c>
      <c r="C67" s="321" t="s">
        <v>52</v>
      </c>
      <c r="D67" s="46" t="s">
        <v>54</v>
      </c>
      <c r="E67" s="489">
        <v>48</v>
      </c>
      <c r="F67" s="435"/>
      <c r="G67" s="434">
        <v>40</v>
      </c>
      <c r="H67" s="435"/>
      <c r="I67" s="434">
        <v>31</v>
      </c>
      <c r="J67" s="435"/>
      <c r="K67" s="434">
        <v>53</v>
      </c>
      <c r="L67" s="435"/>
      <c r="M67" s="434">
        <v>104</v>
      </c>
      <c r="N67" s="435"/>
      <c r="O67" s="434">
        <v>72</v>
      </c>
      <c r="P67" s="435"/>
      <c r="Q67" s="434">
        <v>28</v>
      </c>
      <c r="R67" s="435"/>
      <c r="S67" s="434">
        <v>6</v>
      </c>
      <c r="T67" s="435"/>
      <c r="U67" s="434">
        <v>27</v>
      </c>
      <c r="V67" s="435"/>
      <c r="W67" s="434">
        <v>71</v>
      </c>
      <c r="X67" s="435"/>
      <c r="Y67" s="434">
        <v>147</v>
      </c>
      <c r="Z67" s="435"/>
      <c r="AA67" s="434">
        <v>108</v>
      </c>
      <c r="AB67" s="435"/>
      <c r="AC67" s="434">
        <v>134</v>
      </c>
      <c r="AD67" s="435"/>
      <c r="AE67" s="434">
        <v>184</v>
      </c>
      <c r="AF67" s="435"/>
      <c r="AG67" s="434">
        <v>74</v>
      </c>
      <c r="AH67" s="435"/>
      <c r="AI67" s="434"/>
      <c r="AJ67" s="435"/>
      <c r="AK67" s="434"/>
      <c r="AL67" s="435"/>
      <c r="AM67" s="434"/>
      <c r="AN67" s="435"/>
      <c r="AO67" s="434"/>
      <c r="AP67" s="435"/>
      <c r="AQ67" s="434"/>
      <c r="AR67" s="435"/>
      <c r="AS67" s="434"/>
      <c r="AT67" s="435"/>
    </row>
    <row r="68" spans="1:46" ht="18" thickTop="1" thickBot="1" x14ac:dyDescent="0.25">
      <c r="A68" s="355"/>
      <c r="B68" s="309" t="s">
        <v>11</v>
      </c>
      <c r="C68" s="321" t="s">
        <v>52</v>
      </c>
      <c r="D68" s="46" t="s">
        <v>55</v>
      </c>
      <c r="E68" s="489">
        <v>36</v>
      </c>
      <c r="F68" s="435"/>
      <c r="G68" s="434">
        <v>24</v>
      </c>
      <c r="H68" s="435"/>
      <c r="I68" s="434">
        <v>22</v>
      </c>
      <c r="J68" s="435"/>
      <c r="K68" s="434">
        <v>25</v>
      </c>
      <c r="L68" s="435"/>
      <c r="M68" s="434">
        <v>84</v>
      </c>
      <c r="N68" s="435"/>
      <c r="O68" s="434">
        <v>49</v>
      </c>
      <c r="P68" s="435"/>
      <c r="Q68" s="434">
        <v>13</v>
      </c>
      <c r="R68" s="435"/>
      <c r="S68" s="434">
        <v>6</v>
      </c>
      <c r="T68" s="435"/>
      <c r="U68" s="434">
        <v>22</v>
      </c>
      <c r="V68" s="435"/>
      <c r="W68" s="434">
        <v>44</v>
      </c>
      <c r="X68" s="435"/>
      <c r="Y68" s="434">
        <v>108</v>
      </c>
      <c r="Z68" s="435"/>
      <c r="AA68" s="434">
        <v>81</v>
      </c>
      <c r="AB68" s="435"/>
      <c r="AC68" s="434">
        <v>88</v>
      </c>
      <c r="AD68" s="435"/>
      <c r="AE68" s="434">
        <v>125</v>
      </c>
      <c r="AF68" s="435"/>
      <c r="AG68" s="434">
        <v>46</v>
      </c>
      <c r="AH68" s="435"/>
      <c r="AI68" s="434"/>
      <c r="AJ68" s="435"/>
      <c r="AK68" s="434"/>
      <c r="AL68" s="435"/>
      <c r="AM68" s="434"/>
      <c r="AN68" s="435"/>
      <c r="AO68" s="434"/>
      <c r="AP68" s="435"/>
      <c r="AQ68" s="434"/>
      <c r="AR68" s="435"/>
      <c r="AS68" s="434"/>
      <c r="AT68" s="435"/>
    </row>
    <row r="69" spans="1:46" ht="18" thickTop="1" thickBot="1" x14ac:dyDescent="0.25">
      <c r="A69" s="355"/>
      <c r="B69" s="309" t="s">
        <v>11</v>
      </c>
      <c r="C69" s="321" t="s">
        <v>52</v>
      </c>
      <c r="D69" s="50" t="s">
        <v>56</v>
      </c>
      <c r="E69" s="486">
        <v>78</v>
      </c>
      <c r="F69" s="433"/>
      <c r="G69" s="432">
        <v>75</v>
      </c>
      <c r="H69" s="433"/>
      <c r="I69" s="432">
        <v>58</v>
      </c>
      <c r="J69" s="433"/>
      <c r="K69" s="432">
        <v>84</v>
      </c>
      <c r="L69" s="433"/>
      <c r="M69" s="432">
        <v>199</v>
      </c>
      <c r="N69" s="433"/>
      <c r="O69" s="432">
        <v>143</v>
      </c>
      <c r="P69" s="433"/>
      <c r="Q69" s="432">
        <v>61</v>
      </c>
      <c r="R69" s="433"/>
      <c r="S69" s="432">
        <v>24</v>
      </c>
      <c r="T69" s="433"/>
      <c r="U69" s="432">
        <v>76</v>
      </c>
      <c r="V69" s="433"/>
      <c r="W69" s="432">
        <v>123</v>
      </c>
      <c r="X69" s="433"/>
      <c r="Y69" s="432">
        <v>165</v>
      </c>
      <c r="Z69" s="433"/>
      <c r="AA69" s="432">
        <v>204</v>
      </c>
      <c r="AB69" s="433"/>
      <c r="AC69" s="432">
        <v>222</v>
      </c>
      <c r="AD69" s="433"/>
      <c r="AE69" s="432">
        <v>323</v>
      </c>
      <c r="AF69" s="433"/>
      <c r="AG69" s="432">
        <v>153</v>
      </c>
      <c r="AH69" s="433"/>
      <c r="AI69" s="432"/>
      <c r="AJ69" s="433"/>
      <c r="AK69" s="432"/>
      <c r="AL69" s="433"/>
      <c r="AM69" s="432"/>
      <c r="AN69" s="433"/>
      <c r="AO69" s="432"/>
      <c r="AP69" s="433"/>
      <c r="AQ69" s="432"/>
      <c r="AR69" s="433"/>
      <c r="AS69" s="432"/>
      <c r="AT69" s="433"/>
    </row>
    <row r="70" spans="1:46" ht="34" thickTop="1" thickBot="1" x14ac:dyDescent="0.25">
      <c r="A70" s="355"/>
      <c r="B70" s="309" t="s">
        <v>11</v>
      </c>
      <c r="C70" s="322" t="s">
        <v>57</v>
      </c>
      <c r="D70" s="54" t="s">
        <v>58</v>
      </c>
      <c r="E70" s="490">
        <v>0</v>
      </c>
      <c r="F70" s="437"/>
      <c r="G70" s="436">
        <v>0</v>
      </c>
      <c r="H70" s="437"/>
      <c r="I70" s="436">
        <v>0</v>
      </c>
      <c r="J70" s="437"/>
      <c r="K70" s="436">
        <v>0</v>
      </c>
      <c r="L70" s="437"/>
      <c r="M70" s="436">
        <v>0</v>
      </c>
      <c r="N70" s="437"/>
      <c r="O70" s="507">
        <v>0</v>
      </c>
      <c r="P70" s="508"/>
      <c r="Q70" s="436">
        <v>0</v>
      </c>
      <c r="R70" s="437"/>
      <c r="S70" s="436">
        <v>0</v>
      </c>
      <c r="T70" s="437"/>
      <c r="U70" s="436">
        <v>0</v>
      </c>
      <c r="V70" s="437"/>
      <c r="W70" s="436">
        <v>0</v>
      </c>
      <c r="X70" s="437"/>
      <c r="Y70" s="436">
        <v>30</v>
      </c>
      <c r="Z70" s="437"/>
      <c r="AA70" s="436">
        <v>0</v>
      </c>
      <c r="AB70" s="437"/>
      <c r="AC70" s="436">
        <v>15</v>
      </c>
      <c r="AD70" s="437"/>
      <c r="AE70" s="436">
        <v>0</v>
      </c>
      <c r="AF70" s="437"/>
      <c r="AG70" s="436">
        <v>0</v>
      </c>
      <c r="AH70" s="437"/>
      <c r="AI70" s="436"/>
      <c r="AJ70" s="437"/>
      <c r="AK70" s="436"/>
      <c r="AL70" s="437"/>
      <c r="AM70" s="436"/>
      <c r="AN70" s="437"/>
      <c r="AO70" s="436"/>
      <c r="AP70" s="437"/>
      <c r="AQ70" s="436"/>
      <c r="AR70" s="437"/>
      <c r="AS70" s="436"/>
      <c r="AT70" s="437"/>
    </row>
    <row r="71" spans="1:46" ht="18" thickTop="1" thickBot="1" x14ac:dyDescent="0.25">
      <c r="A71" s="355"/>
      <c r="B71" s="309" t="s">
        <v>11</v>
      </c>
      <c r="C71" s="322" t="s">
        <v>57</v>
      </c>
      <c r="D71" s="55" t="s">
        <v>59</v>
      </c>
      <c r="E71" s="489">
        <v>39</v>
      </c>
      <c r="F71" s="435"/>
      <c r="G71" s="434">
        <v>52</v>
      </c>
      <c r="H71" s="435"/>
      <c r="I71" s="434">
        <v>112</v>
      </c>
      <c r="J71" s="435"/>
      <c r="K71" s="434">
        <v>42</v>
      </c>
      <c r="L71" s="435"/>
      <c r="M71" s="509">
        <v>41</v>
      </c>
      <c r="N71" s="510"/>
      <c r="O71" s="509">
        <v>34</v>
      </c>
      <c r="P71" s="510"/>
      <c r="Q71" s="434">
        <v>0</v>
      </c>
      <c r="R71" s="435"/>
      <c r="S71" s="434">
        <v>0</v>
      </c>
      <c r="T71" s="435"/>
      <c r="U71" s="434">
        <v>0</v>
      </c>
      <c r="V71" s="435"/>
      <c r="W71" s="434">
        <v>0</v>
      </c>
      <c r="X71" s="435"/>
      <c r="Y71" s="434">
        <v>0</v>
      </c>
      <c r="Z71" s="435"/>
      <c r="AA71" s="434">
        <v>0</v>
      </c>
      <c r="AB71" s="435"/>
      <c r="AC71" s="434">
        <v>40</v>
      </c>
      <c r="AD71" s="435"/>
      <c r="AE71" s="434">
        <v>61</v>
      </c>
      <c r="AF71" s="435"/>
      <c r="AG71" s="434">
        <f>14+24+13</f>
        <v>51</v>
      </c>
      <c r="AH71" s="435"/>
      <c r="AI71" s="434">
        <f>10+14+19</f>
        <v>43</v>
      </c>
      <c r="AJ71" s="435"/>
      <c r="AK71" s="434"/>
      <c r="AL71" s="435"/>
      <c r="AM71" s="434"/>
      <c r="AN71" s="435"/>
      <c r="AO71" s="434"/>
      <c r="AP71" s="435"/>
      <c r="AQ71" s="434"/>
      <c r="AR71" s="435"/>
      <c r="AS71" s="434"/>
      <c r="AT71" s="435"/>
    </row>
    <row r="72" spans="1:46" ht="18" thickTop="1" thickBot="1" x14ac:dyDescent="0.25">
      <c r="A72" s="355"/>
      <c r="B72" s="309" t="s">
        <v>11</v>
      </c>
      <c r="C72" s="322" t="s">
        <v>57</v>
      </c>
      <c r="D72" s="55" t="s">
        <v>30</v>
      </c>
      <c r="E72" s="489">
        <v>200</v>
      </c>
      <c r="F72" s="435"/>
      <c r="G72" s="434">
        <v>179</v>
      </c>
      <c r="H72" s="435"/>
      <c r="I72" s="434">
        <v>131</v>
      </c>
      <c r="J72" s="435"/>
      <c r="K72" s="434">
        <v>203</v>
      </c>
      <c r="L72" s="435"/>
      <c r="M72" s="434">
        <v>467</v>
      </c>
      <c r="N72" s="435"/>
      <c r="O72" s="509">
        <v>338</v>
      </c>
      <c r="P72" s="510"/>
      <c r="Q72" s="434">
        <v>134</v>
      </c>
      <c r="R72" s="435"/>
      <c r="S72" s="434">
        <v>42</v>
      </c>
      <c r="T72" s="435"/>
      <c r="U72" s="434">
        <v>176</v>
      </c>
      <c r="V72" s="435"/>
      <c r="W72" s="434">
        <v>293</v>
      </c>
      <c r="X72" s="435"/>
      <c r="Y72" s="434">
        <v>533</v>
      </c>
      <c r="Z72" s="435"/>
      <c r="AA72" s="434">
        <v>496</v>
      </c>
      <c r="AB72" s="435"/>
      <c r="AC72" s="434">
        <v>613</v>
      </c>
      <c r="AD72" s="435"/>
      <c r="AE72" s="434">
        <v>772</v>
      </c>
      <c r="AF72" s="435"/>
      <c r="AG72" s="434">
        <v>355</v>
      </c>
      <c r="AH72" s="435"/>
      <c r="AI72" s="434"/>
      <c r="AJ72" s="435"/>
      <c r="AK72" s="434"/>
      <c r="AL72" s="435"/>
      <c r="AM72" s="434"/>
      <c r="AN72" s="435"/>
      <c r="AO72" s="434"/>
      <c r="AP72" s="435"/>
      <c r="AQ72" s="434"/>
      <c r="AR72" s="435"/>
      <c r="AS72" s="434"/>
      <c r="AT72" s="435"/>
    </row>
    <row r="73" spans="1:46" ht="18" thickTop="1" thickBot="1" x14ac:dyDescent="0.25">
      <c r="A73" s="355"/>
      <c r="B73" s="309" t="s">
        <v>11</v>
      </c>
      <c r="C73" s="322" t="s">
        <v>57</v>
      </c>
      <c r="D73" s="55" t="s">
        <v>60</v>
      </c>
      <c r="E73" s="489">
        <v>293</v>
      </c>
      <c r="F73" s="435"/>
      <c r="G73" s="434">
        <v>415</v>
      </c>
      <c r="H73" s="435"/>
      <c r="I73" s="434">
        <v>347</v>
      </c>
      <c r="J73" s="435"/>
      <c r="K73" s="434">
        <v>396</v>
      </c>
      <c r="L73" s="435"/>
      <c r="M73" s="434">
        <v>284</v>
      </c>
      <c r="N73" s="435"/>
      <c r="O73" s="509">
        <v>221</v>
      </c>
      <c r="P73" s="510"/>
      <c r="Q73" s="434">
        <v>310</v>
      </c>
      <c r="R73" s="435"/>
      <c r="S73" s="434">
        <v>249</v>
      </c>
      <c r="T73" s="435"/>
      <c r="U73" s="434">
        <v>269</v>
      </c>
      <c r="V73" s="435"/>
      <c r="W73" s="434">
        <v>469</v>
      </c>
      <c r="X73" s="435"/>
      <c r="Y73" s="434">
        <v>998</v>
      </c>
      <c r="Z73" s="435"/>
      <c r="AA73" s="434">
        <v>464</v>
      </c>
      <c r="AB73" s="435"/>
      <c r="AC73" s="434">
        <v>454</v>
      </c>
      <c r="AD73" s="435"/>
      <c r="AE73" s="434">
        <v>532</v>
      </c>
      <c r="AF73" s="435"/>
      <c r="AG73" s="434">
        <v>723</v>
      </c>
      <c r="AH73" s="435"/>
      <c r="AI73" s="434"/>
      <c r="AJ73" s="435"/>
      <c r="AK73" s="434"/>
      <c r="AL73" s="435"/>
      <c r="AM73" s="434"/>
      <c r="AN73" s="435"/>
      <c r="AO73" s="434"/>
      <c r="AP73" s="435"/>
      <c r="AQ73" s="434"/>
      <c r="AR73" s="435"/>
      <c r="AS73" s="434"/>
      <c r="AT73" s="435"/>
    </row>
    <row r="74" spans="1:46" ht="18" thickTop="1" thickBot="1" x14ac:dyDescent="0.25">
      <c r="A74" s="355"/>
      <c r="B74" s="309" t="s">
        <v>11</v>
      </c>
      <c r="C74" s="322" t="s">
        <v>57</v>
      </c>
      <c r="D74" s="55" t="s">
        <v>61</v>
      </c>
      <c r="E74" s="489">
        <v>0</v>
      </c>
      <c r="F74" s="435"/>
      <c r="G74" s="434">
        <v>0</v>
      </c>
      <c r="H74" s="435"/>
      <c r="I74" s="434">
        <v>0</v>
      </c>
      <c r="J74" s="435"/>
      <c r="K74" s="434">
        <v>0</v>
      </c>
      <c r="L74" s="435"/>
      <c r="M74" s="434">
        <v>0</v>
      </c>
      <c r="N74" s="435"/>
      <c r="O74" s="509">
        <v>0</v>
      </c>
      <c r="P74" s="510"/>
      <c r="Q74" s="434">
        <v>0</v>
      </c>
      <c r="R74" s="435"/>
      <c r="S74" s="434">
        <v>0</v>
      </c>
      <c r="T74" s="435"/>
      <c r="U74" s="434">
        <v>0</v>
      </c>
      <c r="V74" s="435"/>
      <c r="W74" s="434">
        <v>0</v>
      </c>
      <c r="X74" s="435"/>
      <c r="Y74" s="434">
        <v>0</v>
      </c>
      <c r="Z74" s="435"/>
      <c r="AA74" s="434">
        <v>0</v>
      </c>
      <c r="AB74" s="435"/>
      <c r="AC74" s="434">
        <v>0</v>
      </c>
      <c r="AD74" s="435"/>
      <c r="AE74" s="434">
        <v>0</v>
      </c>
      <c r="AF74" s="435"/>
      <c r="AG74" s="434">
        <v>0</v>
      </c>
      <c r="AH74" s="435"/>
      <c r="AI74" s="434"/>
      <c r="AJ74" s="435"/>
      <c r="AK74" s="434"/>
      <c r="AL74" s="435"/>
      <c r="AM74" s="434"/>
      <c r="AN74" s="435"/>
      <c r="AO74" s="434"/>
      <c r="AP74" s="435"/>
      <c r="AQ74" s="434"/>
      <c r="AR74" s="435"/>
      <c r="AS74" s="434"/>
      <c r="AT74" s="435"/>
    </row>
    <row r="75" spans="1:46" ht="18" thickTop="1" thickBot="1" x14ac:dyDescent="0.25">
      <c r="A75" s="355"/>
      <c r="B75" s="309" t="s">
        <v>11</v>
      </c>
      <c r="C75" s="322" t="s">
        <v>57</v>
      </c>
      <c r="D75" s="55" t="s">
        <v>62</v>
      </c>
      <c r="E75" s="489">
        <v>493</v>
      </c>
      <c r="F75" s="435"/>
      <c r="G75" s="434">
        <v>594</v>
      </c>
      <c r="H75" s="435"/>
      <c r="I75" s="434">
        <v>478</v>
      </c>
      <c r="J75" s="435"/>
      <c r="K75" s="434">
        <v>599</v>
      </c>
      <c r="L75" s="435"/>
      <c r="M75" s="434">
        <v>751</v>
      </c>
      <c r="N75" s="435"/>
      <c r="O75" s="509">
        <v>559</v>
      </c>
      <c r="P75" s="510"/>
      <c r="Q75" s="434">
        <v>444</v>
      </c>
      <c r="R75" s="435"/>
      <c r="S75" s="434">
        <v>291</v>
      </c>
      <c r="T75" s="435"/>
      <c r="U75" s="434">
        <v>445</v>
      </c>
      <c r="V75" s="435"/>
      <c r="W75" s="434">
        <v>762</v>
      </c>
      <c r="X75" s="435"/>
      <c r="Y75" s="434">
        <v>1531</v>
      </c>
      <c r="Z75" s="435"/>
      <c r="AA75" s="434">
        <v>960</v>
      </c>
      <c r="AB75" s="435"/>
      <c r="AC75" s="434">
        <v>1067</v>
      </c>
      <c r="AD75" s="435"/>
      <c r="AE75" s="434">
        <v>1304</v>
      </c>
      <c r="AF75" s="435"/>
      <c r="AG75" s="434">
        <v>1078</v>
      </c>
      <c r="AH75" s="435"/>
      <c r="AI75" s="434"/>
      <c r="AJ75" s="435"/>
      <c r="AK75" s="434"/>
      <c r="AL75" s="435"/>
      <c r="AM75" s="434"/>
      <c r="AN75" s="435"/>
      <c r="AO75" s="434"/>
      <c r="AP75" s="435"/>
      <c r="AQ75" s="434"/>
      <c r="AR75" s="435"/>
      <c r="AS75" s="434"/>
      <c r="AT75" s="435"/>
    </row>
    <row r="76" spans="1:46" ht="15" customHeight="1" thickTop="1" thickBot="1" x14ac:dyDescent="0.25">
      <c r="A76" s="355"/>
      <c r="B76" s="309" t="s">
        <v>11</v>
      </c>
      <c r="C76" s="322" t="s">
        <v>57</v>
      </c>
      <c r="D76" s="56" t="s">
        <v>63</v>
      </c>
      <c r="E76" s="486">
        <v>0</v>
      </c>
      <c r="F76" s="433"/>
      <c r="G76" s="432">
        <v>0</v>
      </c>
      <c r="H76" s="433"/>
      <c r="I76" s="432">
        <v>0</v>
      </c>
      <c r="J76" s="433"/>
      <c r="K76" s="432">
        <v>0</v>
      </c>
      <c r="L76" s="433"/>
      <c r="M76" s="432">
        <v>0</v>
      </c>
      <c r="N76" s="433"/>
      <c r="O76" s="487">
        <v>0</v>
      </c>
      <c r="P76" s="488"/>
      <c r="Q76" s="432">
        <v>0</v>
      </c>
      <c r="R76" s="433"/>
      <c r="S76" s="432">
        <v>0</v>
      </c>
      <c r="T76" s="433"/>
      <c r="U76" s="432">
        <v>0</v>
      </c>
      <c r="V76" s="433"/>
      <c r="W76" s="432">
        <v>0</v>
      </c>
      <c r="X76" s="433"/>
      <c r="Y76" s="432">
        <v>0</v>
      </c>
      <c r="Z76" s="433"/>
      <c r="AA76" s="432">
        <v>0</v>
      </c>
      <c r="AB76" s="433"/>
      <c r="AC76" s="432">
        <v>0</v>
      </c>
      <c r="AD76" s="433"/>
      <c r="AE76" s="432">
        <v>0</v>
      </c>
      <c r="AF76" s="433"/>
      <c r="AG76" s="432">
        <v>0</v>
      </c>
      <c r="AH76" s="433"/>
      <c r="AI76" s="432"/>
      <c r="AJ76" s="433"/>
      <c r="AK76" s="432"/>
      <c r="AL76" s="433"/>
      <c r="AM76" s="432"/>
      <c r="AN76" s="433"/>
      <c r="AO76" s="432"/>
      <c r="AP76" s="433"/>
      <c r="AQ76" s="432"/>
      <c r="AR76" s="433"/>
      <c r="AS76" s="432"/>
      <c r="AT76" s="433"/>
    </row>
    <row r="77" spans="1:46" ht="16" customHeight="1" thickTop="1" thickBot="1" x14ac:dyDescent="0.25">
      <c r="A77" s="355"/>
      <c r="B77" s="310" t="s">
        <v>12</v>
      </c>
      <c r="C77" s="323" t="s">
        <v>38</v>
      </c>
      <c r="D77" s="57" t="s">
        <v>39</v>
      </c>
      <c r="E77" s="58">
        <v>809</v>
      </c>
      <c r="F77" s="59">
        <v>791</v>
      </c>
      <c r="G77" s="60">
        <v>791</v>
      </c>
      <c r="H77" s="59">
        <v>784</v>
      </c>
      <c r="I77" s="60">
        <v>784</v>
      </c>
      <c r="J77" s="59">
        <v>778</v>
      </c>
      <c r="K77" s="60">
        <v>778</v>
      </c>
      <c r="L77" s="59">
        <v>766</v>
      </c>
      <c r="M77" s="60">
        <v>156</v>
      </c>
      <c r="N77" s="59">
        <v>5</v>
      </c>
      <c r="O77" s="60">
        <v>6</v>
      </c>
      <c r="P77" s="59">
        <v>0</v>
      </c>
      <c r="Q77" s="60">
        <v>0</v>
      </c>
      <c r="R77" s="59">
        <v>297</v>
      </c>
      <c r="S77" s="60">
        <v>297</v>
      </c>
      <c r="T77" s="59">
        <v>290</v>
      </c>
      <c r="U77" s="60">
        <v>290</v>
      </c>
      <c r="V77" s="59">
        <v>282</v>
      </c>
      <c r="W77" s="60">
        <v>282</v>
      </c>
      <c r="X77" s="59">
        <v>259</v>
      </c>
      <c r="Y77" s="60">
        <v>259</v>
      </c>
      <c r="Z77" s="59">
        <v>198</v>
      </c>
      <c r="AA77" s="60">
        <v>198</v>
      </c>
      <c r="AB77" s="59">
        <v>168</v>
      </c>
      <c r="AC77" s="60">
        <v>168</v>
      </c>
      <c r="AD77" s="59">
        <v>81</v>
      </c>
      <c r="AE77" s="60">
        <v>81</v>
      </c>
      <c r="AF77" s="59">
        <v>12</v>
      </c>
      <c r="AG77" s="60">
        <v>12</v>
      </c>
      <c r="AH77" s="59">
        <v>0</v>
      </c>
      <c r="AI77" s="60"/>
      <c r="AJ77" s="59"/>
      <c r="AK77" s="60"/>
      <c r="AL77" s="59"/>
      <c r="AM77" s="60"/>
      <c r="AN77" s="59"/>
      <c r="AO77" s="60"/>
      <c r="AP77" s="59"/>
      <c r="AQ77" s="60"/>
      <c r="AR77" s="59"/>
      <c r="AS77" s="60"/>
      <c r="AT77" s="59"/>
    </row>
    <row r="78" spans="1:46" ht="18" thickTop="1" thickBot="1" x14ac:dyDescent="0.25">
      <c r="A78" s="355"/>
      <c r="B78" s="310" t="s">
        <v>12</v>
      </c>
      <c r="C78" s="323" t="s">
        <v>38</v>
      </c>
      <c r="D78" s="61" t="s">
        <v>40</v>
      </c>
      <c r="E78" s="62">
        <f>(101+60)</f>
        <v>161</v>
      </c>
      <c r="F78" s="63">
        <v>146</v>
      </c>
      <c r="G78" s="64">
        <v>146</v>
      </c>
      <c r="H78" s="63">
        <v>140</v>
      </c>
      <c r="I78" s="64">
        <v>140</v>
      </c>
      <c r="J78" s="63">
        <v>134</v>
      </c>
      <c r="K78" s="64">
        <v>134</v>
      </c>
      <c r="L78" s="63">
        <v>126</v>
      </c>
      <c r="M78" s="64">
        <v>126</v>
      </c>
      <c r="N78" s="63">
        <v>72</v>
      </c>
      <c r="O78" s="64">
        <v>72</v>
      </c>
      <c r="P78" s="63">
        <v>36</v>
      </c>
      <c r="Q78" s="64">
        <v>36</v>
      </c>
      <c r="R78" s="63">
        <v>331</v>
      </c>
      <c r="S78" s="64">
        <v>331</v>
      </c>
      <c r="T78" s="63">
        <v>330</v>
      </c>
      <c r="U78" s="64">
        <v>330</v>
      </c>
      <c r="V78" s="63">
        <v>311</v>
      </c>
      <c r="W78" s="64">
        <v>311</v>
      </c>
      <c r="X78" s="63">
        <v>284</v>
      </c>
      <c r="Y78" s="64">
        <v>284</v>
      </c>
      <c r="Z78" s="63">
        <v>221</v>
      </c>
      <c r="AA78" s="64">
        <v>221</v>
      </c>
      <c r="AB78" s="63">
        <v>186</v>
      </c>
      <c r="AC78" s="64">
        <v>186</v>
      </c>
      <c r="AD78" s="63">
        <v>86</v>
      </c>
      <c r="AE78" s="64">
        <v>86</v>
      </c>
      <c r="AF78" s="63">
        <v>12</v>
      </c>
      <c r="AG78" s="64">
        <v>12</v>
      </c>
      <c r="AH78" s="63">
        <v>0</v>
      </c>
      <c r="AI78" s="64"/>
      <c r="AJ78" s="63"/>
      <c r="AK78" s="64"/>
      <c r="AL78" s="63"/>
      <c r="AM78" s="64"/>
      <c r="AN78" s="63"/>
      <c r="AO78" s="64"/>
      <c r="AP78" s="63"/>
      <c r="AQ78" s="64"/>
      <c r="AR78" s="63"/>
      <c r="AS78" s="64"/>
      <c r="AT78" s="63"/>
    </row>
    <row r="79" spans="1:46" ht="18" thickTop="1" thickBot="1" x14ac:dyDescent="0.25">
      <c r="A79" s="355"/>
      <c r="B79" s="310" t="s">
        <v>12</v>
      </c>
      <c r="C79" s="323" t="s">
        <v>38</v>
      </c>
      <c r="D79" s="61" t="s">
        <v>41</v>
      </c>
      <c r="E79" s="62">
        <f>(60+60)</f>
        <v>120</v>
      </c>
      <c r="F79" s="63">
        <v>109</v>
      </c>
      <c r="G79" s="64">
        <v>109</v>
      </c>
      <c r="H79" s="63">
        <v>104</v>
      </c>
      <c r="I79" s="64">
        <v>104</v>
      </c>
      <c r="J79" s="63">
        <v>100</v>
      </c>
      <c r="K79" s="64">
        <v>100</v>
      </c>
      <c r="L79" s="63">
        <v>93</v>
      </c>
      <c r="M79" s="64">
        <v>93</v>
      </c>
      <c r="N79" s="63">
        <v>50</v>
      </c>
      <c r="O79" s="64">
        <v>50</v>
      </c>
      <c r="P79" s="63">
        <v>25</v>
      </c>
      <c r="Q79" s="64">
        <v>25</v>
      </c>
      <c r="R79" s="63">
        <v>171</v>
      </c>
      <c r="S79" s="64">
        <v>171</v>
      </c>
      <c r="T79" s="63">
        <v>168</v>
      </c>
      <c r="U79" s="64">
        <v>168</v>
      </c>
      <c r="V79" s="63">
        <v>155</v>
      </c>
      <c r="W79" s="64">
        <v>155</v>
      </c>
      <c r="X79" s="63">
        <v>143</v>
      </c>
      <c r="Y79" s="64">
        <v>143</v>
      </c>
      <c r="Z79" s="63">
        <v>91</v>
      </c>
      <c r="AA79" s="64">
        <v>91</v>
      </c>
      <c r="AB79" s="63">
        <v>77</v>
      </c>
      <c r="AC79" s="64">
        <v>77</v>
      </c>
      <c r="AD79" s="240">
        <v>108</v>
      </c>
      <c r="AE79" s="64">
        <v>108</v>
      </c>
      <c r="AF79" s="63">
        <v>66</v>
      </c>
      <c r="AG79" s="64">
        <v>57</v>
      </c>
      <c r="AH79" s="63">
        <v>35</v>
      </c>
      <c r="AI79" s="64"/>
      <c r="AJ79" s="63"/>
      <c r="AK79" s="64"/>
      <c r="AL79" s="63"/>
      <c r="AM79" s="64"/>
      <c r="AN79" s="63"/>
      <c r="AO79" s="64"/>
      <c r="AP79" s="63"/>
      <c r="AQ79" s="64"/>
      <c r="AR79" s="63"/>
      <c r="AS79" s="64"/>
      <c r="AT79" s="63"/>
    </row>
    <row r="80" spans="1:46" ht="18" thickTop="1" thickBot="1" x14ac:dyDescent="0.25">
      <c r="A80" s="355"/>
      <c r="B80" s="310" t="s">
        <v>12</v>
      </c>
      <c r="C80" s="323" t="s">
        <v>38</v>
      </c>
      <c r="D80" s="61" t="s">
        <v>42</v>
      </c>
      <c r="E80" s="62">
        <f>119+60</f>
        <v>179</v>
      </c>
      <c r="F80" s="63">
        <v>155</v>
      </c>
      <c r="G80" s="64">
        <v>155</v>
      </c>
      <c r="H80" s="63">
        <v>137</v>
      </c>
      <c r="I80" s="64">
        <v>137</v>
      </c>
      <c r="J80" s="63">
        <v>129</v>
      </c>
      <c r="K80" s="64">
        <v>129</v>
      </c>
      <c r="L80" s="63">
        <v>105</v>
      </c>
      <c r="M80" s="64">
        <v>97</v>
      </c>
      <c r="N80" s="63">
        <v>59</v>
      </c>
      <c r="O80" s="64">
        <v>59</v>
      </c>
      <c r="P80" s="63">
        <v>3</v>
      </c>
      <c r="Q80" s="64">
        <v>3</v>
      </c>
      <c r="R80" s="63">
        <v>295</v>
      </c>
      <c r="S80" s="64">
        <v>295</v>
      </c>
      <c r="T80" s="63">
        <v>289</v>
      </c>
      <c r="U80" s="64">
        <v>289</v>
      </c>
      <c r="V80" s="63">
        <v>269</v>
      </c>
      <c r="W80" s="64">
        <v>269</v>
      </c>
      <c r="X80" s="63">
        <v>244</v>
      </c>
      <c r="Y80" s="64">
        <v>240</v>
      </c>
      <c r="Z80" s="63">
        <v>167</v>
      </c>
      <c r="AA80" s="64">
        <v>167</v>
      </c>
      <c r="AB80" s="63">
        <v>107</v>
      </c>
      <c r="AC80" s="64">
        <v>107</v>
      </c>
      <c r="AD80" s="63">
        <v>144</v>
      </c>
      <c r="AE80" s="64">
        <v>144</v>
      </c>
      <c r="AF80" s="63">
        <v>81</v>
      </c>
      <c r="AG80" s="64">
        <v>78</v>
      </c>
      <c r="AH80" s="63">
        <v>34</v>
      </c>
      <c r="AI80" s="64"/>
      <c r="AJ80" s="63"/>
      <c r="AK80" s="64"/>
      <c r="AL80" s="63"/>
      <c r="AM80" s="64"/>
      <c r="AN80" s="63"/>
      <c r="AO80" s="64"/>
      <c r="AP80" s="63"/>
      <c r="AQ80" s="64"/>
      <c r="AR80" s="63"/>
      <c r="AS80" s="64"/>
      <c r="AT80" s="63"/>
    </row>
    <row r="81" spans="1:46" ht="18" thickTop="1" thickBot="1" x14ac:dyDescent="0.25">
      <c r="A81" s="355"/>
      <c r="B81" s="310" t="s">
        <v>12</v>
      </c>
      <c r="C81" s="323" t="s">
        <v>38</v>
      </c>
      <c r="D81" s="61" t="s">
        <v>43</v>
      </c>
      <c r="E81" s="62">
        <v>0</v>
      </c>
      <c r="F81" s="63">
        <v>0</v>
      </c>
      <c r="G81" s="64">
        <v>0</v>
      </c>
      <c r="H81" s="63">
        <v>0</v>
      </c>
      <c r="I81" s="64">
        <v>0</v>
      </c>
      <c r="J81" s="63">
        <v>0</v>
      </c>
      <c r="K81" s="64">
        <v>0</v>
      </c>
      <c r="L81" s="63">
        <v>0</v>
      </c>
      <c r="M81" s="64">
        <v>0</v>
      </c>
      <c r="N81" s="63">
        <v>0</v>
      </c>
      <c r="O81" s="64">
        <v>0</v>
      </c>
      <c r="P81" s="63">
        <v>0</v>
      </c>
      <c r="Q81" s="64">
        <v>0</v>
      </c>
      <c r="R81" s="63">
        <v>0</v>
      </c>
      <c r="S81" s="64">
        <v>0</v>
      </c>
      <c r="T81" s="63">
        <v>0</v>
      </c>
      <c r="U81" s="64">
        <v>0</v>
      </c>
      <c r="V81" s="63">
        <v>0</v>
      </c>
      <c r="W81" s="64">
        <v>0</v>
      </c>
      <c r="X81" s="63">
        <v>0</v>
      </c>
      <c r="Y81" s="64">
        <v>0</v>
      </c>
      <c r="Z81" s="63">
        <v>0</v>
      </c>
      <c r="AA81" s="64">
        <v>0</v>
      </c>
      <c r="AB81" s="63">
        <v>0</v>
      </c>
      <c r="AC81" s="64">
        <v>0</v>
      </c>
      <c r="AD81" s="63">
        <v>0</v>
      </c>
      <c r="AE81" s="64">
        <v>0</v>
      </c>
      <c r="AF81" s="63">
        <v>0</v>
      </c>
      <c r="AG81" s="64"/>
      <c r="AH81" s="63"/>
      <c r="AI81" s="64"/>
      <c r="AJ81" s="63"/>
      <c r="AK81" s="64"/>
      <c r="AL81" s="63"/>
      <c r="AM81" s="64"/>
      <c r="AN81" s="63"/>
      <c r="AO81" s="64"/>
      <c r="AP81" s="63"/>
      <c r="AQ81" s="64"/>
      <c r="AR81" s="63"/>
      <c r="AS81" s="64"/>
      <c r="AT81" s="63"/>
    </row>
    <row r="82" spans="1:46" ht="18" thickTop="1" thickBot="1" x14ac:dyDescent="0.25">
      <c r="A82" s="355"/>
      <c r="B82" s="310" t="s">
        <v>12</v>
      </c>
      <c r="C82" s="323" t="s">
        <v>38</v>
      </c>
      <c r="D82" s="61" t="s">
        <v>44</v>
      </c>
      <c r="E82" s="62">
        <v>0</v>
      </c>
      <c r="F82" s="63">
        <v>0</v>
      </c>
      <c r="G82" s="64">
        <v>0</v>
      </c>
      <c r="H82" s="63">
        <v>0</v>
      </c>
      <c r="I82" s="64">
        <v>0</v>
      </c>
      <c r="J82" s="63">
        <v>0</v>
      </c>
      <c r="K82" s="64">
        <v>0</v>
      </c>
      <c r="L82" s="63">
        <v>0</v>
      </c>
      <c r="M82" s="64">
        <v>0</v>
      </c>
      <c r="N82" s="63">
        <v>0</v>
      </c>
      <c r="O82" s="64">
        <v>0</v>
      </c>
      <c r="P82" s="63">
        <v>0</v>
      </c>
      <c r="Q82" s="64">
        <v>0</v>
      </c>
      <c r="R82" s="63">
        <v>0</v>
      </c>
      <c r="S82" s="64">
        <v>0</v>
      </c>
      <c r="T82" s="63">
        <v>0</v>
      </c>
      <c r="U82" s="64">
        <v>0</v>
      </c>
      <c r="V82" s="63">
        <v>0</v>
      </c>
      <c r="W82" s="64">
        <v>0</v>
      </c>
      <c r="X82" s="63">
        <v>0</v>
      </c>
      <c r="Y82" s="64">
        <v>0</v>
      </c>
      <c r="Z82" s="63">
        <v>0</v>
      </c>
      <c r="AA82" s="64">
        <v>0</v>
      </c>
      <c r="AB82" s="63">
        <v>0</v>
      </c>
      <c r="AC82" s="64">
        <v>0</v>
      </c>
      <c r="AD82" s="63">
        <v>0</v>
      </c>
      <c r="AE82" s="64">
        <v>0</v>
      </c>
      <c r="AF82" s="63">
        <v>0</v>
      </c>
      <c r="AG82" s="64"/>
      <c r="AH82" s="63"/>
      <c r="AI82" s="64"/>
      <c r="AJ82" s="63"/>
      <c r="AK82" s="64"/>
      <c r="AL82" s="63"/>
      <c r="AM82" s="64"/>
      <c r="AN82" s="63"/>
      <c r="AO82" s="64"/>
      <c r="AP82" s="63"/>
      <c r="AQ82" s="64"/>
      <c r="AR82" s="63"/>
      <c r="AS82" s="64"/>
      <c r="AT82" s="63"/>
    </row>
    <row r="83" spans="1:46" ht="18" thickTop="1" thickBot="1" x14ac:dyDescent="0.25">
      <c r="A83" s="355"/>
      <c r="B83" s="310" t="s">
        <v>12</v>
      </c>
      <c r="C83" s="323" t="s">
        <v>38</v>
      </c>
      <c r="D83" s="61" t="s">
        <v>45</v>
      </c>
      <c r="E83" s="62">
        <v>0</v>
      </c>
      <c r="F83" s="63">
        <v>0</v>
      </c>
      <c r="G83" s="64">
        <v>0</v>
      </c>
      <c r="H83" s="63">
        <v>0</v>
      </c>
      <c r="I83" s="64">
        <v>0</v>
      </c>
      <c r="J83" s="63">
        <v>0</v>
      </c>
      <c r="K83" s="64">
        <v>0</v>
      </c>
      <c r="L83" s="63">
        <v>0</v>
      </c>
      <c r="M83" s="64">
        <v>0</v>
      </c>
      <c r="N83" s="63">
        <v>0</v>
      </c>
      <c r="O83" s="64">
        <v>0</v>
      </c>
      <c r="P83" s="63">
        <v>0</v>
      </c>
      <c r="Q83" s="64">
        <v>0</v>
      </c>
      <c r="R83" s="63">
        <v>0</v>
      </c>
      <c r="S83" s="64">
        <v>0</v>
      </c>
      <c r="T83" s="63">
        <v>0</v>
      </c>
      <c r="U83" s="64">
        <v>0</v>
      </c>
      <c r="V83" s="63">
        <v>0</v>
      </c>
      <c r="W83" s="64">
        <v>0</v>
      </c>
      <c r="X83" s="63">
        <v>0</v>
      </c>
      <c r="Y83" s="64">
        <v>0</v>
      </c>
      <c r="Z83" s="63">
        <v>0</v>
      </c>
      <c r="AA83" s="64">
        <v>0</v>
      </c>
      <c r="AB83" s="63">
        <v>0</v>
      </c>
      <c r="AC83" s="64">
        <v>0</v>
      </c>
      <c r="AD83" s="63">
        <v>0</v>
      </c>
      <c r="AE83" s="64">
        <v>0</v>
      </c>
      <c r="AF83" s="63">
        <v>0</v>
      </c>
      <c r="AG83" s="64"/>
      <c r="AH83" s="63"/>
      <c r="AI83" s="64"/>
      <c r="AJ83" s="63"/>
      <c r="AK83" s="64"/>
      <c r="AL83" s="63"/>
      <c r="AM83" s="64"/>
      <c r="AN83" s="63"/>
      <c r="AO83" s="64"/>
      <c r="AP83" s="63"/>
      <c r="AQ83" s="64"/>
      <c r="AR83" s="63"/>
      <c r="AS83" s="64"/>
      <c r="AT83" s="63"/>
    </row>
    <row r="84" spans="1:46" ht="18" thickTop="1" thickBot="1" x14ac:dyDescent="0.25">
      <c r="A84" s="355"/>
      <c r="B84" s="310" t="s">
        <v>12</v>
      </c>
      <c r="C84" s="323" t="s">
        <v>38</v>
      </c>
      <c r="D84" s="61" t="s">
        <v>46</v>
      </c>
      <c r="E84" s="62">
        <v>957</v>
      </c>
      <c r="F84" s="63">
        <v>607</v>
      </c>
      <c r="G84" s="64">
        <v>627</v>
      </c>
      <c r="H84" s="63">
        <v>600</v>
      </c>
      <c r="I84" s="64">
        <v>600</v>
      </c>
      <c r="J84" s="63">
        <v>570</v>
      </c>
      <c r="K84" s="64">
        <v>570</v>
      </c>
      <c r="L84" s="63">
        <v>255</v>
      </c>
      <c r="M84" s="64">
        <v>255</v>
      </c>
      <c r="N84" s="63">
        <v>215</v>
      </c>
      <c r="O84" s="64">
        <v>215</v>
      </c>
      <c r="P84" s="63">
        <v>191</v>
      </c>
      <c r="Q84" s="64">
        <v>191</v>
      </c>
      <c r="R84" s="63">
        <v>170</v>
      </c>
      <c r="S84" s="64">
        <v>170</v>
      </c>
      <c r="T84" s="63">
        <v>131</v>
      </c>
      <c r="U84" s="64">
        <v>131</v>
      </c>
      <c r="V84" s="63">
        <v>80</v>
      </c>
      <c r="W84" s="64">
        <v>80</v>
      </c>
      <c r="X84" s="63">
        <v>35</v>
      </c>
      <c r="Y84" s="64">
        <v>35</v>
      </c>
      <c r="Z84" s="63">
        <v>2</v>
      </c>
      <c r="AA84" s="64">
        <v>3</v>
      </c>
      <c r="AB84" s="63">
        <v>288</v>
      </c>
      <c r="AC84" s="64">
        <v>288</v>
      </c>
      <c r="AD84" s="63">
        <v>564</v>
      </c>
      <c r="AE84" s="64">
        <v>164</v>
      </c>
      <c r="AF84" s="63">
        <v>549</v>
      </c>
      <c r="AG84" s="64">
        <v>549</v>
      </c>
      <c r="AH84" s="63">
        <v>522</v>
      </c>
      <c r="AI84" s="64"/>
      <c r="AJ84" s="63"/>
      <c r="AK84" s="64"/>
      <c r="AL84" s="63"/>
      <c r="AM84" s="64"/>
      <c r="AN84" s="63"/>
      <c r="AO84" s="64"/>
      <c r="AP84" s="63"/>
      <c r="AQ84" s="64"/>
      <c r="AR84" s="63"/>
      <c r="AS84" s="64"/>
      <c r="AT84" s="63"/>
    </row>
    <row r="85" spans="1:46" ht="18" thickTop="1" thickBot="1" x14ac:dyDescent="0.25">
      <c r="A85" s="355"/>
      <c r="B85" s="310" t="s">
        <v>12</v>
      </c>
      <c r="C85" s="323" t="s">
        <v>38</v>
      </c>
      <c r="D85" s="61" t="s">
        <v>47</v>
      </c>
      <c r="E85" s="62">
        <v>0</v>
      </c>
      <c r="F85" s="63">
        <v>0</v>
      </c>
      <c r="G85" s="64">
        <v>0</v>
      </c>
      <c r="H85" s="63">
        <v>0</v>
      </c>
      <c r="I85" s="64">
        <v>0</v>
      </c>
      <c r="J85" s="63">
        <v>0</v>
      </c>
      <c r="K85" s="64">
        <v>0</v>
      </c>
      <c r="L85" s="63">
        <v>0</v>
      </c>
      <c r="M85" s="64">
        <v>0</v>
      </c>
      <c r="N85" s="63">
        <v>0</v>
      </c>
      <c r="O85" s="64">
        <v>0</v>
      </c>
      <c r="P85" s="63">
        <v>0</v>
      </c>
      <c r="Q85" s="64">
        <v>0</v>
      </c>
      <c r="R85" s="63">
        <v>0</v>
      </c>
      <c r="S85" s="64">
        <v>0</v>
      </c>
      <c r="T85" s="63">
        <v>0</v>
      </c>
      <c r="U85" s="64">
        <v>0</v>
      </c>
      <c r="V85" s="63">
        <v>0</v>
      </c>
      <c r="W85" s="64">
        <v>0</v>
      </c>
      <c r="X85" s="63">
        <v>0</v>
      </c>
      <c r="Y85" s="64">
        <v>0</v>
      </c>
      <c r="Z85" s="63">
        <v>0</v>
      </c>
      <c r="AA85" s="64">
        <v>0</v>
      </c>
      <c r="AB85" s="63">
        <v>0</v>
      </c>
      <c r="AC85" s="64">
        <v>0</v>
      </c>
      <c r="AD85" s="63">
        <v>0</v>
      </c>
      <c r="AE85" s="64">
        <v>0</v>
      </c>
      <c r="AF85" s="63">
        <v>0</v>
      </c>
      <c r="AG85" s="64"/>
      <c r="AH85" s="63"/>
      <c r="AI85" s="64"/>
      <c r="AJ85" s="63"/>
      <c r="AK85" s="64"/>
      <c r="AL85" s="63"/>
      <c r="AM85" s="64"/>
      <c r="AN85" s="63"/>
      <c r="AO85" s="64"/>
      <c r="AP85" s="63"/>
      <c r="AQ85" s="64"/>
      <c r="AR85" s="63"/>
      <c r="AS85" s="64"/>
      <c r="AT85" s="63"/>
    </row>
    <row r="86" spans="1:46" ht="18" thickTop="1" thickBot="1" x14ac:dyDescent="0.25">
      <c r="A86" s="355"/>
      <c r="B86" s="310" t="s">
        <v>12</v>
      </c>
      <c r="C86" s="323" t="s">
        <v>38</v>
      </c>
      <c r="D86" s="61" t="s">
        <v>48</v>
      </c>
      <c r="E86" s="62">
        <v>0</v>
      </c>
      <c r="F86" s="63">
        <v>0</v>
      </c>
      <c r="G86" s="64">
        <v>0</v>
      </c>
      <c r="H86" s="63">
        <v>0</v>
      </c>
      <c r="I86" s="64">
        <v>0</v>
      </c>
      <c r="J86" s="63">
        <v>0</v>
      </c>
      <c r="K86" s="64">
        <v>0</v>
      </c>
      <c r="L86" s="63">
        <v>0</v>
      </c>
      <c r="M86" s="64">
        <v>0</v>
      </c>
      <c r="N86" s="63">
        <v>0</v>
      </c>
      <c r="O86" s="64">
        <v>0</v>
      </c>
      <c r="P86" s="63">
        <v>0</v>
      </c>
      <c r="Q86" s="64">
        <v>0</v>
      </c>
      <c r="R86" s="63">
        <v>0</v>
      </c>
      <c r="S86" s="64">
        <v>0</v>
      </c>
      <c r="T86" s="63">
        <v>0</v>
      </c>
      <c r="U86" s="64">
        <v>0</v>
      </c>
      <c r="V86" s="63">
        <v>0</v>
      </c>
      <c r="W86" s="64">
        <v>0</v>
      </c>
      <c r="X86" s="63">
        <v>0</v>
      </c>
      <c r="Y86" s="64">
        <v>0</v>
      </c>
      <c r="Z86" s="63">
        <v>0</v>
      </c>
      <c r="AA86" s="64">
        <v>0</v>
      </c>
      <c r="AB86" s="63">
        <v>0</v>
      </c>
      <c r="AC86" s="64">
        <v>0</v>
      </c>
      <c r="AD86" s="63">
        <v>0</v>
      </c>
      <c r="AE86" s="64">
        <v>0</v>
      </c>
      <c r="AF86" s="63">
        <v>0</v>
      </c>
      <c r="AG86" s="64"/>
      <c r="AH86" s="63"/>
      <c r="AI86" s="64"/>
      <c r="AJ86" s="63"/>
      <c r="AK86" s="64"/>
      <c r="AL86" s="63"/>
      <c r="AM86" s="64"/>
      <c r="AN86" s="63"/>
      <c r="AO86" s="64"/>
      <c r="AP86" s="63"/>
      <c r="AQ86" s="64"/>
      <c r="AR86" s="63"/>
      <c r="AS86" s="64"/>
      <c r="AT86" s="63"/>
    </row>
    <row r="87" spans="1:46" ht="18" thickTop="1" thickBot="1" x14ac:dyDescent="0.25">
      <c r="A87" s="355"/>
      <c r="B87" s="310" t="s">
        <v>12</v>
      </c>
      <c r="C87" s="323" t="s">
        <v>38</v>
      </c>
      <c r="D87" s="61" t="s">
        <v>49</v>
      </c>
      <c r="E87" s="62">
        <v>38</v>
      </c>
      <c r="F87" s="63">
        <v>38</v>
      </c>
      <c r="G87" s="64">
        <v>38</v>
      </c>
      <c r="H87" s="63">
        <v>38</v>
      </c>
      <c r="I87" s="64">
        <v>38</v>
      </c>
      <c r="J87" s="63">
        <v>38</v>
      </c>
      <c r="K87" s="64">
        <v>38</v>
      </c>
      <c r="L87" s="63">
        <v>38</v>
      </c>
      <c r="M87" s="64">
        <v>38</v>
      </c>
      <c r="N87" s="63">
        <v>8</v>
      </c>
      <c r="O87" s="64">
        <v>7</v>
      </c>
      <c r="P87" s="63">
        <v>6</v>
      </c>
      <c r="Q87" s="64">
        <v>6</v>
      </c>
      <c r="R87" s="63">
        <v>51</v>
      </c>
      <c r="S87" s="64">
        <v>51</v>
      </c>
      <c r="T87" s="63">
        <v>51</v>
      </c>
      <c r="U87" s="64">
        <v>51</v>
      </c>
      <c r="V87" s="63">
        <v>551</v>
      </c>
      <c r="W87" s="64">
        <v>51</v>
      </c>
      <c r="X87" s="63">
        <v>50</v>
      </c>
      <c r="Y87" s="64">
        <v>50</v>
      </c>
      <c r="Z87" s="63">
        <v>36</v>
      </c>
      <c r="AA87" s="64">
        <v>36</v>
      </c>
      <c r="AB87" s="63">
        <v>36</v>
      </c>
      <c r="AC87" s="64">
        <v>36</v>
      </c>
      <c r="AD87" s="63">
        <v>60</v>
      </c>
      <c r="AE87" s="64">
        <v>60</v>
      </c>
      <c r="AF87" s="63">
        <v>38</v>
      </c>
      <c r="AG87" s="64">
        <v>38</v>
      </c>
      <c r="AH87" s="63">
        <v>49</v>
      </c>
      <c r="AI87" s="64"/>
      <c r="AJ87" s="63"/>
      <c r="AK87" s="64"/>
      <c r="AL87" s="63"/>
      <c r="AM87" s="64"/>
      <c r="AN87" s="63"/>
      <c r="AO87" s="64"/>
      <c r="AP87" s="63"/>
      <c r="AQ87" s="64"/>
      <c r="AR87" s="63"/>
      <c r="AS87" s="64"/>
      <c r="AT87" s="63"/>
    </row>
    <row r="88" spans="1:46" ht="18" thickTop="1" thickBot="1" x14ac:dyDescent="0.25">
      <c r="A88" s="355"/>
      <c r="B88" s="310" t="s">
        <v>12</v>
      </c>
      <c r="C88" s="323" t="s">
        <v>38</v>
      </c>
      <c r="D88" s="61" t="s">
        <v>50</v>
      </c>
      <c r="E88" s="62">
        <f>51+240</f>
        <v>291</v>
      </c>
      <c r="F88" s="63">
        <v>96</v>
      </c>
      <c r="G88" s="64">
        <v>96</v>
      </c>
      <c r="H88" s="63">
        <v>0</v>
      </c>
      <c r="I88" s="64">
        <v>0</v>
      </c>
      <c r="J88" s="63">
        <v>59</v>
      </c>
      <c r="K88" s="64">
        <v>59</v>
      </c>
      <c r="L88" s="63">
        <v>0</v>
      </c>
      <c r="M88" s="64">
        <v>0</v>
      </c>
      <c r="N88" s="63">
        <v>0</v>
      </c>
      <c r="O88" s="64">
        <v>0</v>
      </c>
      <c r="P88" s="63">
        <v>0</v>
      </c>
      <c r="Q88" s="64">
        <v>0</v>
      </c>
      <c r="R88" s="63">
        <v>2238</v>
      </c>
      <c r="S88" s="64">
        <v>2238</v>
      </c>
      <c r="T88" s="63">
        <v>2165</v>
      </c>
      <c r="U88" s="64">
        <v>2165</v>
      </c>
      <c r="V88" s="63">
        <v>1961</v>
      </c>
      <c r="W88" s="64">
        <v>1961</v>
      </c>
      <c r="X88" s="63">
        <v>1721</v>
      </c>
      <c r="Y88" s="64">
        <v>1721</v>
      </c>
      <c r="Z88" s="63">
        <v>1360</v>
      </c>
      <c r="AA88" s="64">
        <v>1360</v>
      </c>
      <c r="AB88" s="63">
        <v>1053</v>
      </c>
      <c r="AC88" s="64">
        <v>1053</v>
      </c>
      <c r="AD88" s="63">
        <v>787</v>
      </c>
      <c r="AE88" s="64">
        <v>787</v>
      </c>
      <c r="AF88" s="63">
        <v>480</v>
      </c>
      <c r="AG88" s="64">
        <v>480</v>
      </c>
      <c r="AH88" s="63">
        <v>79</v>
      </c>
      <c r="AI88" s="64"/>
      <c r="AJ88" s="63"/>
      <c r="AK88" s="64"/>
      <c r="AL88" s="63"/>
      <c r="AM88" s="64"/>
      <c r="AN88" s="63"/>
      <c r="AO88" s="64"/>
      <c r="AP88" s="63"/>
      <c r="AQ88" s="64"/>
      <c r="AR88" s="63"/>
      <c r="AS88" s="64"/>
      <c r="AT88" s="63"/>
    </row>
    <row r="89" spans="1:46" ht="15" customHeight="1" thickTop="1" thickBot="1" x14ac:dyDescent="0.25">
      <c r="A89" s="355"/>
      <c r="B89" s="310" t="s">
        <v>12</v>
      </c>
      <c r="C89" s="323" t="s">
        <v>38</v>
      </c>
      <c r="D89" s="65" t="s">
        <v>51</v>
      </c>
      <c r="E89" s="66">
        <f>51+50</f>
        <v>101</v>
      </c>
      <c r="F89" s="67">
        <v>93</v>
      </c>
      <c r="G89" s="68">
        <v>93</v>
      </c>
      <c r="H89" s="67">
        <v>82</v>
      </c>
      <c r="I89" s="68">
        <v>83</v>
      </c>
      <c r="J89" s="67">
        <v>76</v>
      </c>
      <c r="K89" s="68">
        <v>76</v>
      </c>
      <c r="L89" s="67">
        <v>70</v>
      </c>
      <c r="M89" s="68">
        <v>70</v>
      </c>
      <c r="N89" s="67">
        <v>65</v>
      </c>
      <c r="O89" s="68">
        <v>65</v>
      </c>
      <c r="P89" s="67">
        <v>62</v>
      </c>
      <c r="Q89" s="68">
        <v>62</v>
      </c>
      <c r="R89" s="67">
        <v>56</v>
      </c>
      <c r="S89" s="68">
        <v>56</v>
      </c>
      <c r="T89" s="67">
        <v>49</v>
      </c>
      <c r="U89" s="68">
        <v>48</v>
      </c>
      <c r="V89" s="67">
        <v>37</v>
      </c>
      <c r="W89" s="68">
        <v>37</v>
      </c>
      <c r="X89" s="67">
        <v>30</v>
      </c>
      <c r="Y89" s="68">
        <v>30</v>
      </c>
      <c r="Z89" s="67">
        <v>23</v>
      </c>
      <c r="AA89" s="68">
        <v>23</v>
      </c>
      <c r="AB89" s="67">
        <v>14</v>
      </c>
      <c r="AC89" s="68">
        <v>14</v>
      </c>
      <c r="AD89" s="67">
        <v>58</v>
      </c>
      <c r="AE89" s="68">
        <v>58</v>
      </c>
      <c r="AF89" s="67">
        <v>53</v>
      </c>
      <c r="AG89" s="68">
        <v>53</v>
      </c>
      <c r="AH89" s="67">
        <v>44</v>
      </c>
      <c r="AI89" s="68"/>
      <c r="AJ89" s="67"/>
      <c r="AK89" s="68"/>
      <c r="AL89" s="67"/>
      <c r="AM89" s="68"/>
      <c r="AN89" s="67"/>
      <c r="AO89" s="68"/>
      <c r="AP89" s="67"/>
      <c r="AQ89" s="68"/>
      <c r="AR89" s="67"/>
      <c r="AS89" s="68"/>
      <c r="AT89" s="67"/>
    </row>
    <row r="90" spans="1:46" ht="16" customHeight="1" thickTop="1" thickBot="1" x14ac:dyDescent="0.25">
      <c r="A90" s="355"/>
      <c r="B90" s="310" t="s">
        <v>12</v>
      </c>
      <c r="C90" s="323" t="s">
        <v>52</v>
      </c>
      <c r="D90" s="57" t="s">
        <v>53</v>
      </c>
      <c r="E90" s="485">
        <v>17</v>
      </c>
      <c r="F90" s="431"/>
      <c r="G90" s="430">
        <v>7</v>
      </c>
      <c r="H90" s="431"/>
      <c r="I90" s="430">
        <v>6</v>
      </c>
      <c r="J90" s="431"/>
      <c r="K90" s="430">
        <v>12</v>
      </c>
      <c r="L90" s="431"/>
      <c r="M90" s="430">
        <v>31</v>
      </c>
      <c r="N90" s="431"/>
      <c r="O90" s="430">
        <v>15</v>
      </c>
      <c r="P90" s="431"/>
      <c r="Q90" s="430">
        <v>3</v>
      </c>
      <c r="R90" s="431"/>
      <c r="S90" s="430">
        <v>7</v>
      </c>
      <c r="T90" s="431"/>
      <c r="U90" s="430">
        <v>8</v>
      </c>
      <c r="V90" s="431"/>
      <c r="W90" s="430">
        <v>23</v>
      </c>
      <c r="X90" s="431"/>
      <c r="Y90" s="430">
        <v>0</v>
      </c>
      <c r="Z90" s="431"/>
      <c r="AA90" s="430">
        <v>30</v>
      </c>
      <c r="AB90" s="431"/>
      <c r="AC90" s="430">
        <v>27</v>
      </c>
      <c r="AD90" s="431"/>
      <c r="AE90" s="430">
        <v>39</v>
      </c>
      <c r="AF90" s="431"/>
      <c r="AG90" s="430">
        <v>16</v>
      </c>
      <c r="AH90" s="431"/>
      <c r="AI90" s="430"/>
      <c r="AJ90" s="431"/>
      <c r="AK90" s="430"/>
      <c r="AL90" s="431"/>
      <c r="AM90" s="430"/>
      <c r="AN90" s="431"/>
      <c r="AO90" s="430"/>
      <c r="AP90" s="431"/>
      <c r="AQ90" s="430"/>
      <c r="AR90" s="431"/>
      <c r="AS90" s="430"/>
      <c r="AT90" s="431"/>
    </row>
    <row r="91" spans="1:46" ht="18" thickTop="1" thickBot="1" x14ac:dyDescent="0.25">
      <c r="A91" s="355"/>
      <c r="B91" s="310" t="s">
        <v>12</v>
      </c>
      <c r="C91" s="323" t="s">
        <v>52</v>
      </c>
      <c r="D91" s="61" t="s">
        <v>54</v>
      </c>
      <c r="E91" s="511">
        <v>15</v>
      </c>
      <c r="F91" s="427"/>
      <c r="G91" s="426">
        <v>6</v>
      </c>
      <c r="H91" s="427"/>
      <c r="I91" s="426">
        <v>6</v>
      </c>
      <c r="J91" s="427"/>
      <c r="K91" s="426">
        <v>8</v>
      </c>
      <c r="L91" s="427"/>
      <c r="M91" s="426">
        <v>20</v>
      </c>
      <c r="N91" s="427"/>
      <c r="O91" s="426">
        <v>31</v>
      </c>
      <c r="P91" s="427"/>
      <c r="Q91" s="426">
        <v>5</v>
      </c>
      <c r="R91" s="427"/>
      <c r="S91" s="426">
        <v>1</v>
      </c>
      <c r="T91" s="427"/>
      <c r="U91" s="426">
        <v>19</v>
      </c>
      <c r="V91" s="427"/>
      <c r="W91" s="426">
        <v>27</v>
      </c>
      <c r="X91" s="427"/>
      <c r="Y91" s="426">
        <v>11</v>
      </c>
      <c r="Z91" s="427"/>
      <c r="AA91" s="426">
        <v>35</v>
      </c>
      <c r="AB91" s="427"/>
      <c r="AC91" s="426">
        <v>40</v>
      </c>
      <c r="AD91" s="427"/>
      <c r="AE91" s="426">
        <v>44</v>
      </c>
      <c r="AF91" s="427"/>
      <c r="AG91" s="426">
        <v>20</v>
      </c>
      <c r="AH91" s="427"/>
      <c r="AI91" s="426"/>
      <c r="AJ91" s="427"/>
      <c r="AK91" s="426"/>
      <c r="AL91" s="427"/>
      <c r="AM91" s="426"/>
      <c r="AN91" s="427"/>
      <c r="AO91" s="426"/>
      <c r="AP91" s="427"/>
      <c r="AQ91" s="426"/>
      <c r="AR91" s="427"/>
      <c r="AS91" s="426"/>
      <c r="AT91" s="427"/>
    </row>
    <row r="92" spans="1:46" ht="18" thickTop="1" thickBot="1" x14ac:dyDescent="0.25">
      <c r="A92" s="355"/>
      <c r="B92" s="310" t="s">
        <v>12</v>
      </c>
      <c r="C92" s="323" t="s">
        <v>52</v>
      </c>
      <c r="D92" s="61" t="s">
        <v>55</v>
      </c>
      <c r="E92" s="511">
        <v>11</v>
      </c>
      <c r="F92" s="427"/>
      <c r="G92" s="426">
        <v>5</v>
      </c>
      <c r="H92" s="427"/>
      <c r="I92" s="426">
        <v>4</v>
      </c>
      <c r="J92" s="427"/>
      <c r="K92" s="426">
        <v>7</v>
      </c>
      <c r="L92" s="427"/>
      <c r="M92" s="426">
        <v>11</v>
      </c>
      <c r="N92" s="427"/>
      <c r="O92" s="426">
        <v>25</v>
      </c>
      <c r="P92" s="427"/>
      <c r="Q92" s="426">
        <v>4</v>
      </c>
      <c r="R92" s="427"/>
      <c r="S92" s="426">
        <v>3</v>
      </c>
      <c r="T92" s="427"/>
      <c r="U92" s="426">
        <v>13</v>
      </c>
      <c r="V92" s="427"/>
      <c r="W92" s="426">
        <v>11</v>
      </c>
      <c r="X92" s="427"/>
      <c r="Y92" s="426">
        <v>31</v>
      </c>
      <c r="Z92" s="427"/>
      <c r="AA92" s="426">
        <v>14</v>
      </c>
      <c r="AB92" s="427"/>
      <c r="AC92" s="426">
        <v>29</v>
      </c>
      <c r="AD92" s="427"/>
      <c r="AE92" s="426">
        <v>12</v>
      </c>
      <c r="AF92" s="427"/>
      <c r="AG92" s="426">
        <v>22</v>
      </c>
      <c r="AH92" s="427"/>
      <c r="AI92" s="426"/>
      <c r="AJ92" s="427"/>
      <c r="AK92" s="426"/>
      <c r="AL92" s="427"/>
      <c r="AM92" s="426"/>
      <c r="AN92" s="427"/>
      <c r="AO92" s="426"/>
      <c r="AP92" s="427"/>
      <c r="AQ92" s="426"/>
      <c r="AR92" s="427"/>
      <c r="AS92" s="426"/>
      <c r="AT92" s="427"/>
    </row>
    <row r="93" spans="1:46" ht="18" thickTop="1" thickBot="1" x14ac:dyDescent="0.25">
      <c r="A93" s="355"/>
      <c r="B93" s="310" t="s">
        <v>12</v>
      </c>
      <c r="C93" s="323" t="s">
        <v>52</v>
      </c>
      <c r="D93" s="65" t="s">
        <v>56</v>
      </c>
      <c r="E93" s="484">
        <v>24</v>
      </c>
      <c r="F93" s="429"/>
      <c r="G93" s="428">
        <v>18</v>
      </c>
      <c r="H93" s="429"/>
      <c r="I93" s="428">
        <v>8</v>
      </c>
      <c r="J93" s="429"/>
      <c r="K93" s="428">
        <v>24</v>
      </c>
      <c r="L93" s="429"/>
      <c r="M93" s="428">
        <v>37</v>
      </c>
      <c r="N93" s="429"/>
      <c r="O93" s="428">
        <v>56</v>
      </c>
      <c r="P93" s="429"/>
      <c r="Q93" s="428">
        <v>8</v>
      </c>
      <c r="R93" s="429"/>
      <c r="S93" s="428">
        <v>6</v>
      </c>
      <c r="T93" s="429"/>
      <c r="U93" s="428">
        <v>20</v>
      </c>
      <c r="V93" s="429"/>
      <c r="W93" s="428">
        <v>25</v>
      </c>
      <c r="X93" s="429"/>
      <c r="Y93" s="428">
        <v>32</v>
      </c>
      <c r="Z93" s="429"/>
      <c r="AA93" s="428">
        <v>54</v>
      </c>
      <c r="AB93" s="429"/>
      <c r="AC93" s="428">
        <v>53</v>
      </c>
      <c r="AD93" s="429"/>
      <c r="AE93" s="428">
        <v>33</v>
      </c>
      <c r="AF93" s="429"/>
      <c r="AG93" s="428">
        <v>41</v>
      </c>
      <c r="AH93" s="429"/>
      <c r="AI93" s="428"/>
      <c r="AJ93" s="429"/>
      <c r="AK93" s="428"/>
      <c r="AL93" s="429"/>
      <c r="AM93" s="428"/>
      <c r="AN93" s="429"/>
      <c r="AO93" s="428"/>
      <c r="AP93" s="429"/>
      <c r="AQ93" s="428"/>
      <c r="AR93" s="429"/>
      <c r="AS93" s="428"/>
      <c r="AT93" s="429"/>
    </row>
    <row r="94" spans="1:46" ht="34" thickTop="1" thickBot="1" x14ac:dyDescent="0.25">
      <c r="A94" s="355"/>
      <c r="B94" s="310" t="s">
        <v>12</v>
      </c>
      <c r="C94" s="324" t="s">
        <v>57</v>
      </c>
      <c r="D94" s="69" t="s">
        <v>58</v>
      </c>
      <c r="E94" s="485">
        <v>0</v>
      </c>
      <c r="F94" s="431"/>
      <c r="G94" s="430">
        <v>0</v>
      </c>
      <c r="H94" s="431"/>
      <c r="I94" s="430">
        <v>0</v>
      </c>
      <c r="J94" s="431"/>
      <c r="K94" s="430">
        <v>0</v>
      </c>
      <c r="L94" s="431"/>
      <c r="M94" s="430">
        <v>0</v>
      </c>
      <c r="N94" s="431"/>
      <c r="O94" s="430">
        <v>0</v>
      </c>
      <c r="P94" s="431"/>
      <c r="Q94" s="430">
        <v>0</v>
      </c>
      <c r="R94" s="431"/>
      <c r="S94" s="430">
        <v>0</v>
      </c>
      <c r="T94" s="431"/>
      <c r="U94" s="430">
        <v>0</v>
      </c>
      <c r="V94" s="431"/>
      <c r="W94" s="430">
        <v>0</v>
      </c>
      <c r="X94" s="431"/>
      <c r="Y94" s="430">
        <v>21</v>
      </c>
      <c r="Z94" s="431"/>
      <c r="AA94" s="430">
        <v>0</v>
      </c>
      <c r="AB94" s="431"/>
      <c r="AC94" s="430">
        <v>0</v>
      </c>
      <c r="AD94" s="431"/>
      <c r="AE94" s="430">
        <v>0</v>
      </c>
      <c r="AF94" s="431"/>
      <c r="AG94" s="430">
        <v>0</v>
      </c>
      <c r="AH94" s="431"/>
      <c r="AI94" s="430"/>
      <c r="AJ94" s="431"/>
      <c r="AK94" s="430"/>
      <c r="AL94" s="431"/>
      <c r="AM94" s="430"/>
      <c r="AN94" s="431"/>
      <c r="AO94" s="430"/>
      <c r="AP94" s="431"/>
      <c r="AQ94" s="430"/>
      <c r="AR94" s="431"/>
      <c r="AS94" s="430"/>
      <c r="AT94" s="431"/>
    </row>
    <row r="95" spans="1:46" ht="18" thickTop="1" thickBot="1" x14ac:dyDescent="0.25">
      <c r="A95" s="355"/>
      <c r="B95" s="310" t="s">
        <v>12</v>
      </c>
      <c r="C95" s="324" t="s">
        <v>57</v>
      </c>
      <c r="D95" s="70" t="s">
        <v>59</v>
      </c>
      <c r="E95" s="511">
        <v>10</v>
      </c>
      <c r="F95" s="427"/>
      <c r="G95" s="426">
        <v>8</v>
      </c>
      <c r="H95" s="427"/>
      <c r="I95" s="426">
        <v>10</v>
      </c>
      <c r="J95" s="427"/>
      <c r="K95" s="426">
        <v>5</v>
      </c>
      <c r="L95" s="427"/>
      <c r="M95" s="426">
        <v>5</v>
      </c>
      <c r="N95" s="427"/>
      <c r="O95" s="426">
        <v>8</v>
      </c>
      <c r="P95" s="427"/>
      <c r="Q95" s="426">
        <v>7</v>
      </c>
      <c r="R95" s="427"/>
      <c r="S95" s="426">
        <v>13</v>
      </c>
      <c r="T95" s="427"/>
      <c r="U95" s="426">
        <v>0</v>
      </c>
      <c r="V95" s="427"/>
      <c r="W95" s="426">
        <v>15</v>
      </c>
      <c r="X95" s="427"/>
      <c r="Y95" s="426">
        <v>43</v>
      </c>
      <c r="Z95" s="427"/>
      <c r="AA95" s="426">
        <v>5</v>
      </c>
      <c r="AB95" s="427"/>
      <c r="AC95" s="426">
        <v>0</v>
      </c>
      <c r="AD95" s="427"/>
      <c r="AE95" s="426">
        <v>4</v>
      </c>
      <c r="AF95" s="427"/>
      <c r="AG95" s="430">
        <f>4+2+2</f>
        <v>8</v>
      </c>
      <c r="AH95" s="431"/>
      <c r="AI95" s="426"/>
      <c r="AJ95" s="427"/>
      <c r="AK95" s="426"/>
      <c r="AL95" s="427"/>
      <c r="AM95" s="426"/>
      <c r="AN95" s="427"/>
      <c r="AO95" s="426"/>
      <c r="AP95" s="427"/>
      <c r="AQ95" s="426"/>
      <c r="AR95" s="427"/>
      <c r="AS95" s="426"/>
      <c r="AT95" s="427"/>
    </row>
    <row r="96" spans="1:46" ht="18" thickTop="1" thickBot="1" x14ac:dyDescent="0.25">
      <c r="A96" s="355"/>
      <c r="B96" s="310" t="s">
        <v>12</v>
      </c>
      <c r="C96" s="324" t="s">
        <v>57</v>
      </c>
      <c r="D96" s="70" t="s">
        <v>30</v>
      </c>
      <c r="E96" s="511">
        <v>67</v>
      </c>
      <c r="F96" s="427"/>
      <c r="G96" s="426">
        <v>36</v>
      </c>
      <c r="H96" s="427"/>
      <c r="I96" s="426">
        <v>24</v>
      </c>
      <c r="J96" s="427"/>
      <c r="K96" s="426">
        <v>35</v>
      </c>
      <c r="L96" s="427"/>
      <c r="M96" s="426">
        <v>0</v>
      </c>
      <c r="N96" s="427"/>
      <c r="O96" s="426">
        <v>1</v>
      </c>
      <c r="P96" s="427"/>
      <c r="Q96" s="426">
        <v>15</v>
      </c>
      <c r="R96" s="427"/>
      <c r="S96" s="426">
        <v>15</v>
      </c>
      <c r="T96" s="427"/>
      <c r="U96" s="426">
        <v>60</v>
      </c>
      <c r="V96" s="427"/>
      <c r="W96" s="426">
        <v>86</v>
      </c>
      <c r="X96" s="427"/>
      <c r="Y96" s="426">
        <v>127</v>
      </c>
      <c r="Z96" s="427"/>
      <c r="AA96" s="426">
        <v>133</v>
      </c>
      <c r="AB96" s="427"/>
      <c r="AC96" s="426">
        <v>149</v>
      </c>
      <c r="AD96" s="427"/>
      <c r="AE96" s="426">
        <v>128</v>
      </c>
      <c r="AF96" s="427"/>
      <c r="AG96" s="426">
        <v>99</v>
      </c>
      <c r="AH96" s="427"/>
      <c r="AI96" s="426"/>
      <c r="AJ96" s="427"/>
      <c r="AK96" s="426"/>
      <c r="AL96" s="427"/>
      <c r="AM96" s="426"/>
      <c r="AN96" s="427"/>
      <c r="AO96" s="426"/>
      <c r="AP96" s="427"/>
      <c r="AQ96" s="426"/>
      <c r="AR96" s="427"/>
      <c r="AS96" s="426"/>
      <c r="AT96" s="427"/>
    </row>
    <row r="97" spans="1:46" ht="18" thickTop="1" thickBot="1" x14ac:dyDescent="0.25">
      <c r="A97" s="355"/>
      <c r="B97" s="310" t="s">
        <v>12</v>
      </c>
      <c r="C97" s="324" t="s">
        <v>57</v>
      </c>
      <c r="D97" s="70" t="s">
        <v>60</v>
      </c>
      <c r="E97" s="511">
        <v>125</v>
      </c>
      <c r="F97" s="427"/>
      <c r="G97" s="426">
        <v>60</v>
      </c>
      <c r="H97" s="427"/>
      <c r="I97" s="426">
        <v>17</v>
      </c>
      <c r="J97" s="427"/>
      <c r="K97" s="426">
        <v>24</v>
      </c>
      <c r="L97" s="427"/>
      <c r="M97" s="426">
        <v>0</v>
      </c>
      <c r="N97" s="427"/>
      <c r="O97" s="426">
        <v>0</v>
      </c>
      <c r="P97" s="427"/>
      <c r="Q97" s="426">
        <v>47</v>
      </c>
      <c r="R97" s="427"/>
      <c r="S97" s="426">
        <v>58</v>
      </c>
      <c r="T97" s="427"/>
      <c r="U97" s="426">
        <v>142</v>
      </c>
      <c r="V97" s="427"/>
      <c r="W97" s="426">
        <v>154</v>
      </c>
      <c r="X97" s="427"/>
      <c r="Y97" s="426">
        <v>230</v>
      </c>
      <c r="Z97" s="427"/>
      <c r="AA97" s="426">
        <v>174</v>
      </c>
      <c r="AB97" s="427"/>
      <c r="AC97" s="426">
        <v>262</v>
      </c>
      <c r="AD97" s="427"/>
      <c r="AE97" s="426">
        <v>174</v>
      </c>
      <c r="AF97" s="427"/>
      <c r="AG97" s="426">
        <v>295</v>
      </c>
      <c r="AH97" s="427"/>
      <c r="AI97" s="426"/>
      <c r="AJ97" s="427"/>
      <c r="AK97" s="426"/>
      <c r="AL97" s="427"/>
      <c r="AM97" s="426"/>
      <c r="AN97" s="427"/>
      <c r="AO97" s="426"/>
      <c r="AP97" s="427"/>
      <c r="AQ97" s="426"/>
      <c r="AR97" s="427"/>
      <c r="AS97" s="426"/>
      <c r="AT97" s="427"/>
    </row>
    <row r="98" spans="1:46" ht="18" thickTop="1" thickBot="1" x14ac:dyDescent="0.25">
      <c r="A98" s="355"/>
      <c r="B98" s="310" t="s">
        <v>12</v>
      </c>
      <c r="C98" s="324" t="s">
        <v>57</v>
      </c>
      <c r="D98" s="70" t="s">
        <v>61</v>
      </c>
      <c r="E98" s="511">
        <v>3</v>
      </c>
      <c r="F98" s="427"/>
      <c r="G98" s="426">
        <v>0</v>
      </c>
      <c r="H98" s="427"/>
      <c r="I98" s="426">
        <v>0</v>
      </c>
      <c r="J98" s="427"/>
      <c r="K98" s="426">
        <v>0</v>
      </c>
      <c r="L98" s="427"/>
      <c r="M98" s="426">
        <v>0</v>
      </c>
      <c r="N98" s="427"/>
      <c r="O98" s="426">
        <v>0</v>
      </c>
      <c r="P98" s="427"/>
      <c r="Q98" s="426">
        <v>0</v>
      </c>
      <c r="R98" s="427"/>
      <c r="S98" s="426">
        <v>0</v>
      </c>
      <c r="T98" s="427"/>
      <c r="U98" s="426">
        <v>2</v>
      </c>
      <c r="V98" s="427"/>
      <c r="W98" s="426">
        <v>0</v>
      </c>
      <c r="X98" s="427"/>
      <c r="Y98" s="426">
        <v>4</v>
      </c>
      <c r="Z98" s="427"/>
      <c r="AA98" s="426">
        <v>0</v>
      </c>
      <c r="AB98" s="427"/>
      <c r="AC98" s="426">
        <v>5</v>
      </c>
      <c r="AD98" s="427"/>
      <c r="AE98" s="426">
        <v>5</v>
      </c>
      <c r="AF98" s="427"/>
      <c r="AG98" s="426">
        <v>0</v>
      </c>
      <c r="AH98" s="427"/>
      <c r="AI98" s="426"/>
      <c r="AJ98" s="427"/>
      <c r="AK98" s="426"/>
      <c r="AL98" s="427"/>
      <c r="AM98" s="426"/>
      <c r="AN98" s="427"/>
      <c r="AO98" s="426"/>
      <c r="AP98" s="427"/>
      <c r="AQ98" s="426"/>
      <c r="AR98" s="427"/>
      <c r="AS98" s="426"/>
      <c r="AT98" s="427"/>
    </row>
    <row r="99" spans="1:46" ht="18" thickTop="1" thickBot="1" x14ac:dyDescent="0.25">
      <c r="A99" s="355"/>
      <c r="B99" s="310" t="s">
        <v>12</v>
      </c>
      <c r="C99" s="324" t="s">
        <v>57</v>
      </c>
      <c r="D99" s="70" t="s">
        <v>62</v>
      </c>
      <c r="E99" s="511">
        <v>195</v>
      </c>
      <c r="F99" s="427"/>
      <c r="G99" s="426">
        <v>96</v>
      </c>
      <c r="H99" s="427"/>
      <c r="I99" s="426">
        <v>41</v>
      </c>
      <c r="J99" s="427"/>
      <c r="K99" s="426">
        <v>59</v>
      </c>
      <c r="L99" s="427"/>
      <c r="M99" s="426">
        <v>0</v>
      </c>
      <c r="N99" s="427"/>
      <c r="O99" s="426">
        <v>1</v>
      </c>
      <c r="P99" s="427"/>
      <c r="Q99" s="426">
        <v>62</v>
      </c>
      <c r="R99" s="427"/>
      <c r="S99" s="426">
        <v>73</v>
      </c>
      <c r="T99" s="427"/>
      <c r="U99" s="426">
        <v>202</v>
      </c>
      <c r="V99" s="427"/>
      <c r="W99" s="426">
        <v>240</v>
      </c>
      <c r="X99" s="427"/>
      <c r="Y99" s="426">
        <v>361</v>
      </c>
      <c r="Z99" s="427"/>
      <c r="AA99" s="426">
        <v>307</v>
      </c>
      <c r="AB99" s="427"/>
      <c r="AC99" s="426">
        <v>416</v>
      </c>
      <c r="AD99" s="427"/>
      <c r="AE99" s="426">
        <v>302</v>
      </c>
      <c r="AF99" s="427"/>
      <c r="AG99" s="426">
        <v>394</v>
      </c>
      <c r="AH99" s="427"/>
      <c r="AI99" s="426"/>
      <c r="AJ99" s="427"/>
      <c r="AK99" s="426"/>
      <c r="AL99" s="427"/>
      <c r="AM99" s="426"/>
      <c r="AN99" s="427"/>
      <c r="AO99" s="426"/>
      <c r="AP99" s="427"/>
      <c r="AQ99" s="426"/>
      <c r="AR99" s="427"/>
      <c r="AS99" s="426"/>
      <c r="AT99" s="427"/>
    </row>
    <row r="100" spans="1:46" ht="15.75" customHeight="1" thickTop="1" thickBot="1" x14ac:dyDescent="0.25">
      <c r="A100" s="355"/>
      <c r="B100" s="310" t="s">
        <v>12</v>
      </c>
      <c r="C100" s="324" t="s">
        <v>57</v>
      </c>
      <c r="D100" s="71" t="s">
        <v>63</v>
      </c>
      <c r="E100" s="484">
        <v>0</v>
      </c>
      <c r="F100" s="429"/>
      <c r="G100" s="428">
        <v>0</v>
      </c>
      <c r="H100" s="429"/>
      <c r="I100" s="428">
        <v>0</v>
      </c>
      <c r="J100" s="429"/>
      <c r="K100" s="428">
        <v>15</v>
      </c>
      <c r="L100" s="429"/>
      <c r="M100" s="428">
        <v>99</v>
      </c>
      <c r="N100" s="429"/>
      <c r="O100" s="428">
        <v>0</v>
      </c>
      <c r="P100" s="429"/>
      <c r="Q100" s="428">
        <v>5</v>
      </c>
      <c r="R100" s="429"/>
      <c r="S100" s="428">
        <v>0</v>
      </c>
      <c r="T100" s="429"/>
      <c r="U100" s="428">
        <v>0</v>
      </c>
      <c r="V100" s="429"/>
      <c r="W100" s="428">
        <v>0</v>
      </c>
      <c r="X100" s="429"/>
      <c r="Y100" s="428">
        <v>0</v>
      </c>
      <c r="Z100" s="429"/>
      <c r="AA100" s="428">
        <v>0</v>
      </c>
      <c r="AB100" s="429"/>
      <c r="AC100" s="428">
        <v>0</v>
      </c>
      <c r="AD100" s="429"/>
      <c r="AE100" s="428">
        <v>0</v>
      </c>
      <c r="AF100" s="429"/>
      <c r="AG100" s="428">
        <v>0</v>
      </c>
      <c r="AH100" s="429"/>
      <c r="AI100" s="428"/>
      <c r="AJ100" s="429"/>
      <c r="AK100" s="428"/>
      <c r="AL100" s="429"/>
      <c r="AM100" s="428"/>
      <c r="AN100" s="429"/>
      <c r="AO100" s="428"/>
      <c r="AP100" s="429"/>
      <c r="AQ100" s="428"/>
      <c r="AR100" s="429"/>
      <c r="AS100" s="428"/>
      <c r="AT100" s="429"/>
    </row>
    <row r="101" spans="1:46" ht="16" customHeight="1" thickTop="1" thickBot="1" x14ac:dyDescent="0.25">
      <c r="A101" s="355" t="s">
        <v>13</v>
      </c>
      <c r="B101" s="311" t="s">
        <v>14</v>
      </c>
      <c r="C101" s="325" t="s">
        <v>38</v>
      </c>
      <c r="D101" s="72" t="s">
        <v>39</v>
      </c>
      <c r="E101" s="73">
        <v>118</v>
      </c>
      <c r="F101" s="74">
        <v>117</v>
      </c>
      <c r="G101" s="75">
        <v>117</v>
      </c>
      <c r="H101" s="74">
        <v>117</v>
      </c>
      <c r="I101" s="75">
        <v>117</v>
      </c>
      <c r="J101" s="74">
        <v>115</v>
      </c>
      <c r="K101" s="75">
        <v>115</v>
      </c>
      <c r="L101" s="74">
        <v>113</v>
      </c>
      <c r="M101" s="75">
        <v>113</v>
      </c>
      <c r="N101" s="74">
        <v>37</v>
      </c>
      <c r="O101" s="74">
        <v>37</v>
      </c>
      <c r="P101" s="74">
        <v>88</v>
      </c>
      <c r="Q101" s="74">
        <v>88</v>
      </c>
      <c r="R101" s="74">
        <v>88</v>
      </c>
      <c r="S101" s="75">
        <v>88</v>
      </c>
      <c r="T101" s="74">
        <v>55</v>
      </c>
      <c r="U101" s="75">
        <v>55</v>
      </c>
      <c r="V101" s="74">
        <v>79</v>
      </c>
      <c r="W101" s="75">
        <v>79</v>
      </c>
      <c r="X101" s="74">
        <v>42</v>
      </c>
      <c r="Y101" s="75">
        <v>42</v>
      </c>
      <c r="Z101" s="74">
        <v>0</v>
      </c>
      <c r="AA101" s="75">
        <v>0</v>
      </c>
      <c r="AB101" s="74">
        <v>0</v>
      </c>
      <c r="AC101" s="242">
        <v>0</v>
      </c>
      <c r="AD101" s="232">
        <v>85</v>
      </c>
      <c r="AE101" s="75">
        <v>85</v>
      </c>
      <c r="AF101" s="74">
        <v>64</v>
      </c>
      <c r="AG101" s="75">
        <v>64</v>
      </c>
      <c r="AH101" s="74">
        <v>55</v>
      </c>
      <c r="AI101" s="75"/>
      <c r="AJ101" s="74"/>
      <c r="AK101" s="75"/>
      <c r="AL101" s="74"/>
      <c r="AM101" s="75"/>
      <c r="AN101" s="74"/>
      <c r="AO101" s="75"/>
      <c r="AP101" s="74"/>
      <c r="AQ101" s="75"/>
      <c r="AR101" s="74"/>
      <c r="AS101" s="75"/>
      <c r="AT101" s="74"/>
    </row>
    <row r="102" spans="1:46" ht="18" thickTop="1" thickBot="1" x14ac:dyDescent="0.25">
      <c r="A102" s="355"/>
      <c r="B102" s="311" t="s">
        <v>14</v>
      </c>
      <c r="C102" s="325" t="s">
        <v>38</v>
      </c>
      <c r="D102" s="76" t="s">
        <v>40</v>
      </c>
      <c r="E102" s="77">
        <v>54</v>
      </c>
      <c r="F102" s="78">
        <v>47</v>
      </c>
      <c r="G102" s="79">
        <v>47</v>
      </c>
      <c r="H102" s="78">
        <v>42</v>
      </c>
      <c r="I102" s="79">
        <v>42</v>
      </c>
      <c r="J102" s="78">
        <v>32</v>
      </c>
      <c r="K102" s="79">
        <v>32</v>
      </c>
      <c r="L102" s="78">
        <v>28</v>
      </c>
      <c r="M102" s="79">
        <v>28</v>
      </c>
      <c r="N102" s="78">
        <v>0</v>
      </c>
      <c r="O102" s="78">
        <v>0</v>
      </c>
      <c r="P102" s="78">
        <v>94</v>
      </c>
      <c r="Q102" s="78">
        <v>94</v>
      </c>
      <c r="R102" s="78">
        <v>64</v>
      </c>
      <c r="S102" s="79">
        <v>64</v>
      </c>
      <c r="T102" s="78">
        <v>62</v>
      </c>
      <c r="U102" s="79">
        <v>62</v>
      </c>
      <c r="V102" s="78">
        <v>80</v>
      </c>
      <c r="W102" s="79">
        <v>80</v>
      </c>
      <c r="X102" s="78">
        <v>32</v>
      </c>
      <c r="Y102" s="79">
        <v>32</v>
      </c>
      <c r="Z102" s="78">
        <v>0</v>
      </c>
      <c r="AA102" s="79">
        <v>0</v>
      </c>
      <c r="AB102" s="78">
        <v>0</v>
      </c>
      <c r="AC102" s="233">
        <v>0</v>
      </c>
      <c r="AD102" s="234">
        <v>115</v>
      </c>
      <c r="AE102" s="79">
        <v>115</v>
      </c>
      <c r="AF102" s="78">
        <v>61</v>
      </c>
      <c r="AG102" s="79">
        <v>61</v>
      </c>
      <c r="AH102" s="78">
        <v>47</v>
      </c>
      <c r="AI102" s="79"/>
      <c r="AJ102" s="78"/>
      <c r="AK102" s="79"/>
      <c r="AL102" s="78"/>
      <c r="AM102" s="79"/>
      <c r="AN102" s="78"/>
      <c r="AO102" s="79"/>
      <c r="AP102" s="78"/>
      <c r="AQ102" s="79"/>
      <c r="AR102" s="78"/>
      <c r="AS102" s="79"/>
      <c r="AT102" s="78"/>
    </row>
    <row r="103" spans="1:46" ht="18" thickTop="1" thickBot="1" x14ac:dyDescent="0.25">
      <c r="A103" s="355"/>
      <c r="B103" s="311" t="s">
        <v>14</v>
      </c>
      <c r="C103" s="325" t="s">
        <v>38</v>
      </c>
      <c r="D103" s="76" t="s">
        <v>41</v>
      </c>
      <c r="E103" s="77">
        <v>44</v>
      </c>
      <c r="F103" s="78">
        <v>39</v>
      </c>
      <c r="G103" s="79">
        <v>39</v>
      </c>
      <c r="H103" s="78">
        <v>35</v>
      </c>
      <c r="I103" s="79">
        <v>35</v>
      </c>
      <c r="J103" s="78">
        <v>32</v>
      </c>
      <c r="K103" s="79">
        <v>32</v>
      </c>
      <c r="L103" s="78">
        <v>30</v>
      </c>
      <c r="M103" s="79">
        <v>30</v>
      </c>
      <c r="N103" s="78">
        <v>15</v>
      </c>
      <c r="O103" s="78">
        <v>14</v>
      </c>
      <c r="P103" s="78">
        <v>31</v>
      </c>
      <c r="Q103" s="78">
        <v>31</v>
      </c>
      <c r="R103" s="78">
        <v>31</v>
      </c>
      <c r="S103" s="79">
        <v>31</v>
      </c>
      <c r="T103" s="78">
        <v>27</v>
      </c>
      <c r="U103" s="79">
        <v>27</v>
      </c>
      <c r="V103" s="78">
        <v>55</v>
      </c>
      <c r="W103" s="79">
        <v>55</v>
      </c>
      <c r="X103" s="78">
        <v>18</v>
      </c>
      <c r="Y103" s="79">
        <v>18</v>
      </c>
      <c r="Z103" s="78">
        <v>2</v>
      </c>
      <c r="AA103" s="79">
        <v>2</v>
      </c>
      <c r="AB103" s="78">
        <v>0</v>
      </c>
      <c r="AC103" s="233">
        <v>0</v>
      </c>
      <c r="AD103" s="231">
        <v>132</v>
      </c>
      <c r="AE103" s="79">
        <v>132</v>
      </c>
      <c r="AF103" s="78">
        <v>93</v>
      </c>
      <c r="AG103" s="79">
        <v>93</v>
      </c>
      <c r="AH103" s="78">
        <v>78</v>
      </c>
      <c r="AI103" s="79"/>
      <c r="AJ103" s="78"/>
      <c r="AK103" s="79"/>
      <c r="AL103" s="78"/>
      <c r="AM103" s="79"/>
      <c r="AN103" s="78"/>
      <c r="AO103" s="79"/>
      <c r="AP103" s="78"/>
      <c r="AQ103" s="79"/>
      <c r="AR103" s="78"/>
      <c r="AS103" s="79"/>
      <c r="AT103" s="78"/>
    </row>
    <row r="104" spans="1:46" ht="18" thickTop="1" thickBot="1" x14ac:dyDescent="0.25">
      <c r="A104" s="355"/>
      <c r="B104" s="311" t="s">
        <v>14</v>
      </c>
      <c r="C104" s="325" t="s">
        <v>38</v>
      </c>
      <c r="D104" s="76" t="s">
        <v>42</v>
      </c>
      <c r="E104" s="77">
        <v>12</v>
      </c>
      <c r="F104" s="78">
        <v>5</v>
      </c>
      <c r="G104" s="79">
        <v>5</v>
      </c>
      <c r="H104" s="78">
        <v>0</v>
      </c>
      <c r="I104" s="79">
        <v>0</v>
      </c>
      <c r="J104" s="78">
        <v>0</v>
      </c>
      <c r="K104" s="79">
        <v>0</v>
      </c>
      <c r="L104" s="78">
        <v>0</v>
      </c>
      <c r="M104" s="79">
        <v>0</v>
      </c>
      <c r="N104" s="78">
        <v>0</v>
      </c>
      <c r="O104" s="78">
        <v>0</v>
      </c>
      <c r="P104" s="78">
        <v>120</v>
      </c>
      <c r="Q104" s="78">
        <v>120</v>
      </c>
      <c r="R104" s="78">
        <v>117</v>
      </c>
      <c r="S104" s="79">
        <v>117</v>
      </c>
      <c r="T104" s="78">
        <v>112</v>
      </c>
      <c r="U104" s="79">
        <v>112</v>
      </c>
      <c r="V104" s="78">
        <v>126</v>
      </c>
      <c r="W104" s="79">
        <v>126</v>
      </c>
      <c r="X104" s="78">
        <v>49</v>
      </c>
      <c r="Y104" s="277">
        <v>49</v>
      </c>
      <c r="Z104" s="241">
        <v>17</v>
      </c>
      <c r="AA104" s="79">
        <v>17</v>
      </c>
      <c r="AB104" s="78">
        <v>0</v>
      </c>
      <c r="AC104" s="233">
        <v>0</v>
      </c>
      <c r="AD104" s="234">
        <v>224</v>
      </c>
      <c r="AE104" s="79">
        <v>224</v>
      </c>
      <c r="AF104" s="78">
        <v>122</v>
      </c>
      <c r="AG104" s="79">
        <v>122</v>
      </c>
      <c r="AH104" s="78">
        <v>98</v>
      </c>
      <c r="AI104" s="79"/>
      <c r="AJ104" s="78"/>
      <c r="AK104" s="79"/>
      <c r="AL104" s="78"/>
      <c r="AM104" s="79"/>
      <c r="AN104" s="78"/>
      <c r="AO104" s="79"/>
      <c r="AP104" s="78"/>
      <c r="AQ104" s="79"/>
      <c r="AR104" s="78"/>
      <c r="AS104" s="79"/>
      <c r="AT104" s="78"/>
    </row>
    <row r="105" spans="1:46" ht="18" thickTop="1" thickBot="1" x14ac:dyDescent="0.25">
      <c r="A105" s="355"/>
      <c r="B105" s="311" t="s">
        <v>14</v>
      </c>
      <c r="C105" s="325" t="s">
        <v>38</v>
      </c>
      <c r="D105" s="76" t="s">
        <v>43</v>
      </c>
      <c r="E105" s="77">
        <v>0</v>
      </c>
      <c r="F105" s="78">
        <v>0</v>
      </c>
      <c r="G105" s="79">
        <v>0</v>
      </c>
      <c r="H105" s="78">
        <v>0</v>
      </c>
      <c r="I105" s="79">
        <v>0</v>
      </c>
      <c r="J105" s="78">
        <v>0</v>
      </c>
      <c r="K105" s="79">
        <v>0</v>
      </c>
      <c r="L105" s="78">
        <v>0</v>
      </c>
      <c r="M105" s="79">
        <v>0</v>
      </c>
      <c r="N105" s="78">
        <v>0</v>
      </c>
      <c r="O105" s="78">
        <v>0</v>
      </c>
      <c r="P105" s="78">
        <v>0</v>
      </c>
      <c r="Q105" s="78">
        <v>0</v>
      </c>
      <c r="R105" s="78">
        <v>0</v>
      </c>
      <c r="S105" s="79">
        <v>0</v>
      </c>
      <c r="T105" s="78">
        <v>0</v>
      </c>
      <c r="U105" s="79">
        <v>0</v>
      </c>
      <c r="V105" s="78">
        <v>0</v>
      </c>
      <c r="W105" s="79">
        <v>0</v>
      </c>
      <c r="X105" s="78">
        <v>0</v>
      </c>
      <c r="Y105" s="79">
        <v>0</v>
      </c>
      <c r="Z105" s="78">
        <v>0</v>
      </c>
      <c r="AA105" s="79">
        <v>0</v>
      </c>
      <c r="AB105" s="78">
        <v>0</v>
      </c>
      <c r="AC105" s="233">
        <v>0</v>
      </c>
      <c r="AD105" s="234">
        <v>0</v>
      </c>
      <c r="AE105" s="79">
        <v>0</v>
      </c>
      <c r="AF105" s="78">
        <v>0</v>
      </c>
      <c r="AG105" s="79">
        <v>0</v>
      </c>
      <c r="AH105" s="78">
        <v>0</v>
      </c>
      <c r="AI105" s="79"/>
      <c r="AJ105" s="78"/>
      <c r="AK105" s="79"/>
      <c r="AL105" s="78"/>
      <c r="AM105" s="79"/>
      <c r="AN105" s="78"/>
      <c r="AO105" s="79"/>
      <c r="AP105" s="78"/>
      <c r="AQ105" s="79"/>
      <c r="AR105" s="78"/>
      <c r="AS105" s="79"/>
      <c r="AT105" s="78"/>
    </row>
    <row r="106" spans="1:46" ht="18" thickTop="1" thickBot="1" x14ac:dyDescent="0.25">
      <c r="A106" s="355"/>
      <c r="B106" s="311" t="s">
        <v>14</v>
      </c>
      <c r="C106" s="325" t="s">
        <v>38</v>
      </c>
      <c r="D106" s="76" t="s">
        <v>44</v>
      </c>
      <c r="E106" s="77">
        <v>0</v>
      </c>
      <c r="F106" s="78">
        <v>0</v>
      </c>
      <c r="G106" s="79">
        <v>0</v>
      </c>
      <c r="H106" s="78">
        <v>0</v>
      </c>
      <c r="I106" s="79">
        <v>0</v>
      </c>
      <c r="J106" s="78">
        <v>0</v>
      </c>
      <c r="K106" s="79">
        <v>0</v>
      </c>
      <c r="L106" s="78">
        <v>0</v>
      </c>
      <c r="M106" s="79">
        <v>0</v>
      </c>
      <c r="N106" s="78">
        <v>0</v>
      </c>
      <c r="O106" s="78">
        <v>0</v>
      </c>
      <c r="P106" s="78">
        <v>0</v>
      </c>
      <c r="Q106" s="78">
        <v>0</v>
      </c>
      <c r="R106" s="78">
        <v>0</v>
      </c>
      <c r="S106" s="79">
        <v>0</v>
      </c>
      <c r="T106" s="78">
        <v>0</v>
      </c>
      <c r="U106" s="79">
        <v>0</v>
      </c>
      <c r="V106" s="78">
        <v>0</v>
      </c>
      <c r="W106" s="79">
        <v>0</v>
      </c>
      <c r="X106" s="78">
        <v>0</v>
      </c>
      <c r="Y106" s="79">
        <v>0</v>
      </c>
      <c r="Z106" s="78">
        <v>0</v>
      </c>
      <c r="AA106" s="79">
        <v>0</v>
      </c>
      <c r="AB106" s="78">
        <v>0</v>
      </c>
      <c r="AC106" s="233">
        <v>0</v>
      </c>
      <c r="AD106" s="234">
        <v>0</v>
      </c>
      <c r="AE106" s="79">
        <v>0</v>
      </c>
      <c r="AF106" s="78">
        <v>0</v>
      </c>
      <c r="AG106" s="79">
        <v>0</v>
      </c>
      <c r="AH106" s="78"/>
      <c r="AI106" s="79"/>
      <c r="AJ106" s="78"/>
      <c r="AK106" s="79"/>
      <c r="AL106" s="78"/>
      <c r="AM106" s="79"/>
      <c r="AN106" s="78"/>
      <c r="AO106" s="79"/>
      <c r="AP106" s="78"/>
      <c r="AQ106" s="79"/>
      <c r="AR106" s="78"/>
      <c r="AS106" s="79"/>
      <c r="AT106" s="78"/>
    </row>
    <row r="107" spans="1:46" ht="18" thickTop="1" thickBot="1" x14ac:dyDescent="0.25">
      <c r="A107" s="355"/>
      <c r="B107" s="311" t="s">
        <v>14</v>
      </c>
      <c r="C107" s="325" t="s">
        <v>38</v>
      </c>
      <c r="D107" s="76" t="s">
        <v>45</v>
      </c>
      <c r="E107" s="77">
        <v>0</v>
      </c>
      <c r="F107" s="78">
        <v>0</v>
      </c>
      <c r="G107" s="79">
        <v>0</v>
      </c>
      <c r="H107" s="78">
        <v>0</v>
      </c>
      <c r="I107" s="79">
        <v>0</v>
      </c>
      <c r="J107" s="78">
        <v>0</v>
      </c>
      <c r="K107" s="79">
        <v>0</v>
      </c>
      <c r="L107" s="78">
        <v>0</v>
      </c>
      <c r="M107" s="79">
        <v>0</v>
      </c>
      <c r="N107" s="78">
        <v>0</v>
      </c>
      <c r="O107" s="78">
        <v>0</v>
      </c>
      <c r="P107" s="78">
        <v>0</v>
      </c>
      <c r="Q107" s="78">
        <v>0</v>
      </c>
      <c r="R107" s="78">
        <v>0</v>
      </c>
      <c r="S107" s="79">
        <v>0</v>
      </c>
      <c r="T107" s="78">
        <v>0</v>
      </c>
      <c r="U107" s="79">
        <v>0</v>
      </c>
      <c r="V107" s="78">
        <v>0</v>
      </c>
      <c r="W107" s="79">
        <v>0</v>
      </c>
      <c r="X107" s="78">
        <v>0</v>
      </c>
      <c r="Y107" s="79">
        <v>0</v>
      </c>
      <c r="Z107" s="78">
        <v>0</v>
      </c>
      <c r="AA107" s="79">
        <v>0</v>
      </c>
      <c r="AB107" s="78">
        <v>0</v>
      </c>
      <c r="AC107" s="233">
        <v>0</v>
      </c>
      <c r="AD107" s="234">
        <v>0</v>
      </c>
      <c r="AE107" s="79">
        <v>0</v>
      </c>
      <c r="AF107" s="78">
        <v>0</v>
      </c>
      <c r="AG107" s="79">
        <v>0</v>
      </c>
      <c r="AH107" s="78"/>
      <c r="AI107" s="79"/>
      <c r="AJ107" s="78"/>
      <c r="AK107" s="79"/>
      <c r="AL107" s="78"/>
      <c r="AM107" s="79"/>
      <c r="AN107" s="78"/>
      <c r="AO107" s="79"/>
      <c r="AP107" s="78"/>
      <c r="AQ107" s="79"/>
      <c r="AR107" s="78"/>
      <c r="AS107" s="79"/>
      <c r="AT107" s="78"/>
    </row>
    <row r="108" spans="1:46" ht="18" thickTop="1" thickBot="1" x14ac:dyDescent="0.25">
      <c r="A108" s="355"/>
      <c r="B108" s="311" t="s">
        <v>14</v>
      </c>
      <c r="C108" s="325" t="s">
        <v>38</v>
      </c>
      <c r="D108" s="76" t="s">
        <v>46</v>
      </c>
      <c r="E108" s="77">
        <v>148</v>
      </c>
      <c r="F108" s="78">
        <v>132</v>
      </c>
      <c r="G108" s="79">
        <v>132</v>
      </c>
      <c r="H108" s="78">
        <v>122</v>
      </c>
      <c r="I108" s="79">
        <v>122</v>
      </c>
      <c r="J108" s="78">
        <v>104</v>
      </c>
      <c r="K108" s="79">
        <v>104</v>
      </c>
      <c r="L108" s="78">
        <v>82</v>
      </c>
      <c r="M108" s="79">
        <v>82</v>
      </c>
      <c r="N108" s="78">
        <v>50</v>
      </c>
      <c r="O108" s="78">
        <v>50</v>
      </c>
      <c r="P108" s="78">
        <v>24</v>
      </c>
      <c r="Q108" s="78">
        <v>24</v>
      </c>
      <c r="R108" s="78">
        <v>4</v>
      </c>
      <c r="S108" s="79">
        <v>4</v>
      </c>
      <c r="T108" s="78">
        <v>0</v>
      </c>
      <c r="U108" s="79">
        <v>0</v>
      </c>
      <c r="V108" s="78">
        <v>0</v>
      </c>
      <c r="W108" s="79">
        <v>0</v>
      </c>
      <c r="X108" s="78">
        <v>0</v>
      </c>
      <c r="Y108" s="79">
        <v>0</v>
      </c>
      <c r="Z108" s="78">
        <v>0</v>
      </c>
      <c r="AA108" s="79">
        <v>0</v>
      </c>
      <c r="AB108" s="78">
        <v>0</v>
      </c>
      <c r="AC108" s="233">
        <v>0</v>
      </c>
      <c r="AD108" s="234">
        <v>200</v>
      </c>
      <c r="AE108" s="79">
        <v>200</v>
      </c>
      <c r="AF108" s="78">
        <v>200</v>
      </c>
      <c r="AG108" s="79">
        <v>200</v>
      </c>
      <c r="AH108" s="78">
        <v>200</v>
      </c>
      <c r="AI108" s="79"/>
      <c r="AJ108" s="78"/>
      <c r="AK108" s="79"/>
      <c r="AL108" s="78"/>
      <c r="AM108" s="79"/>
      <c r="AN108" s="78"/>
      <c r="AO108" s="79"/>
      <c r="AP108" s="78"/>
      <c r="AQ108" s="79"/>
      <c r="AR108" s="78"/>
      <c r="AS108" s="79"/>
      <c r="AT108" s="78"/>
    </row>
    <row r="109" spans="1:46" ht="18" thickTop="1" thickBot="1" x14ac:dyDescent="0.25">
      <c r="A109" s="355"/>
      <c r="B109" s="311" t="s">
        <v>14</v>
      </c>
      <c r="C109" s="325" t="s">
        <v>38</v>
      </c>
      <c r="D109" s="76" t="s">
        <v>47</v>
      </c>
      <c r="E109" s="77">
        <v>0</v>
      </c>
      <c r="F109" s="78">
        <v>0</v>
      </c>
      <c r="G109" s="79">
        <v>0</v>
      </c>
      <c r="H109" s="78">
        <v>0</v>
      </c>
      <c r="I109" s="79">
        <v>0</v>
      </c>
      <c r="J109" s="78">
        <v>0</v>
      </c>
      <c r="K109" s="79">
        <v>0</v>
      </c>
      <c r="L109" s="78">
        <v>0</v>
      </c>
      <c r="M109" s="79">
        <v>0</v>
      </c>
      <c r="N109" s="78">
        <v>0</v>
      </c>
      <c r="O109" s="78">
        <v>0</v>
      </c>
      <c r="P109" s="78">
        <v>0</v>
      </c>
      <c r="Q109" s="78">
        <v>0</v>
      </c>
      <c r="R109" s="78">
        <v>0</v>
      </c>
      <c r="S109" s="79">
        <v>0</v>
      </c>
      <c r="T109" s="78">
        <v>0</v>
      </c>
      <c r="U109" s="79">
        <v>0</v>
      </c>
      <c r="V109" s="78">
        <v>0</v>
      </c>
      <c r="W109" s="79">
        <v>0</v>
      </c>
      <c r="X109" s="78">
        <v>0</v>
      </c>
      <c r="Y109" s="79">
        <v>0</v>
      </c>
      <c r="Z109" s="78">
        <v>0</v>
      </c>
      <c r="AA109" s="79">
        <v>0</v>
      </c>
      <c r="AB109" s="78">
        <v>0</v>
      </c>
      <c r="AC109" s="233">
        <v>0</v>
      </c>
      <c r="AD109" s="234">
        <v>0</v>
      </c>
      <c r="AE109" s="79">
        <v>0</v>
      </c>
      <c r="AF109" s="78">
        <v>0</v>
      </c>
      <c r="AG109" s="79">
        <v>0</v>
      </c>
      <c r="AH109" s="78"/>
      <c r="AI109" s="79"/>
      <c r="AJ109" s="78"/>
      <c r="AK109" s="79"/>
      <c r="AL109" s="78"/>
      <c r="AM109" s="79"/>
      <c r="AN109" s="78"/>
      <c r="AO109" s="79"/>
      <c r="AP109" s="78"/>
      <c r="AQ109" s="79"/>
      <c r="AR109" s="78"/>
      <c r="AS109" s="79"/>
      <c r="AT109" s="78"/>
    </row>
    <row r="110" spans="1:46" ht="18" thickTop="1" thickBot="1" x14ac:dyDescent="0.25">
      <c r="A110" s="355"/>
      <c r="B110" s="311" t="s">
        <v>14</v>
      </c>
      <c r="C110" s="325" t="s">
        <v>38</v>
      </c>
      <c r="D110" s="76" t="s">
        <v>48</v>
      </c>
      <c r="E110" s="77">
        <v>0</v>
      </c>
      <c r="F110" s="78">
        <v>0</v>
      </c>
      <c r="G110" s="79">
        <v>0</v>
      </c>
      <c r="H110" s="78">
        <v>0</v>
      </c>
      <c r="I110" s="79">
        <v>0</v>
      </c>
      <c r="J110" s="78">
        <v>0</v>
      </c>
      <c r="K110" s="79">
        <v>0</v>
      </c>
      <c r="L110" s="78">
        <v>0</v>
      </c>
      <c r="M110" s="79">
        <v>0</v>
      </c>
      <c r="N110" s="78">
        <v>0</v>
      </c>
      <c r="O110" s="78">
        <v>0</v>
      </c>
      <c r="P110" s="78">
        <v>0</v>
      </c>
      <c r="Q110" s="78">
        <v>0</v>
      </c>
      <c r="R110" s="78">
        <v>0</v>
      </c>
      <c r="S110" s="79">
        <v>0</v>
      </c>
      <c r="T110" s="78">
        <v>0</v>
      </c>
      <c r="U110" s="79">
        <v>0</v>
      </c>
      <c r="V110" s="78">
        <v>0</v>
      </c>
      <c r="W110" s="79">
        <v>0</v>
      </c>
      <c r="X110" s="78">
        <v>0</v>
      </c>
      <c r="Y110" s="79">
        <v>0</v>
      </c>
      <c r="Z110" s="78">
        <v>0</v>
      </c>
      <c r="AA110" s="79">
        <v>0</v>
      </c>
      <c r="AB110" s="78">
        <v>0</v>
      </c>
      <c r="AC110" s="233">
        <v>0</v>
      </c>
      <c r="AD110" s="234">
        <v>0</v>
      </c>
      <c r="AE110" s="79">
        <v>0</v>
      </c>
      <c r="AF110" s="78">
        <v>0</v>
      </c>
      <c r="AG110" s="79">
        <v>0</v>
      </c>
      <c r="AH110" s="78"/>
      <c r="AI110" s="79"/>
      <c r="AJ110" s="78"/>
      <c r="AK110" s="79"/>
      <c r="AL110" s="78"/>
      <c r="AM110" s="79"/>
      <c r="AN110" s="78"/>
      <c r="AO110" s="79"/>
      <c r="AP110" s="78"/>
      <c r="AQ110" s="79"/>
      <c r="AR110" s="78"/>
      <c r="AS110" s="79"/>
      <c r="AT110" s="78"/>
    </row>
    <row r="111" spans="1:46" ht="18" thickTop="1" thickBot="1" x14ac:dyDescent="0.25">
      <c r="A111" s="355"/>
      <c r="B111" s="311" t="s">
        <v>14</v>
      </c>
      <c r="C111" s="325" t="s">
        <v>38</v>
      </c>
      <c r="D111" s="76" t="s">
        <v>49</v>
      </c>
      <c r="E111" s="77">
        <f>(20+0)-(0+0+0)</f>
        <v>20</v>
      </c>
      <c r="F111" s="78">
        <v>20</v>
      </c>
      <c r="G111" s="79">
        <v>20</v>
      </c>
      <c r="H111" s="78">
        <v>20</v>
      </c>
      <c r="I111" s="79">
        <v>20</v>
      </c>
      <c r="J111" s="78">
        <v>20</v>
      </c>
      <c r="K111" s="79">
        <v>20</v>
      </c>
      <c r="L111" s="78">
        <v>20</v>
      </c>
      <c r="M111" s="79">
        <v>20</v>
      </c>
      <c r="N111" s="78">
        <v>10</v>
      </c>
      <c r="O111" s="78">
        <v>10</v>
      </c>
      <c r="P111" s="78">
        <v>24</v>
      </c>
      <c r="Q111" s="78">
        <v>24</v>
      </c>
      <c r="R111" s="78">
        <v>24</v>
      </c>
      <c r="S111" s="79">
        <v>24</v>
      </c>
      <c r="T111" s="78">
        <v>24</v>
      </c>
      <c r="U111" s="79">
        <v>24</v>
      </c>
      <c r="V111" s="78">
        <v>21</v>
      </c>
      <c r="W111" s="79">
        <v>21</v>
      </c>
      <c r="X111" s="78">
        <v>18</v>
      </c>
      <c r="Y111" s="79">
        <v>18</v>
      </c>
      <c r="Z111" s="78">
        <v>16</v>
      </c>
      <c r="AA111" s="79">
        <v>16</v>
      </c>
      <c r="AB111" s="78">
        <v>21</v>
      </c>
      <c r="AC111" s="233">
        <v>21</v>
      </c>
      <c r="AD111" s="234">
        <v>47</v>
      </c>
      <c r="AE111" s="79">
        <v>47</v>
      </c>
      <c r="AF111" s="78">
        <v>46</v>
      </c>
      <c r="AG111" s="79">
        <v>46</v>
      </c>
      <c r="AH111" s="78">
        <v>46</v>
      </c>
      <c r="AI111" s="79"/>
      <c r="AJ111" s="78"/>
      <c r="AK111" s="79"/>
      <c r="AL111" s="78"/>
      <c r="AM111" s="79"/>
      <c r="AN111" s="78"/>
      <c r="AO111" s="79"/>
      <c r="AP111" s="78"/>
      <c r="AQ111" s="79"/>
      <c r="AR111" s="78"/>
      <c r="AS111" s="79"/>
      <c r="AT111" s="78"/>
    </row>
    <row r="112" spans="1:46" ht="18" thickTop="1" thickBot="1" x14ac:dyDescent="0.25">
      <c r="A112" s="355"/>
      <c r="B112" s="311" t="s">
        <v>14</v>
      </c>
      <c r="C112" s="325" t="s">
        <v>38</v>
      </c>
      <c r="D112" s="76" t="s">
        <v>50</v>
      </c>
      <c r="E112" s="77">
        <v>881</v>
      </c>
      <c r="F112" s="78">
        <v>758</v>
      </c>
      <c r="G112" s="79">
        <v>758</v>
      </c>
      <c r="H112" s="78">
        <v>654</v>
      </c>
      <c r="I112" s="79">
        <v>654</v>
      </c>
      <c r="J112" s="78">
        <v>590</v>
      </c>
      <c r="K112" s="79">
        <v>590</v>
      </c>
      <c r="L112" s="78">
        <v>368</v>
      </c>
      <c r="M112" s="79">
        <v>368</v>
      </c>
      <c r="N112" s="78">
        <v>72</v>
      </c>
      <c r="O112" s="78">
        <v>72</v>
      </c>
      <c r="P112" s="78">
        <v>2365</v>
      </c>
      <c r="Q112" s="78">
        <v>2365</v>
      </c>
      <c r="R112" s="78">
        <v>2264</v>
      </c>
      <c r="S112" s="79">
        <v>2264</v>
      </c>
      <c r="T112" s="78">
        <v>2175</v>
      </c>
      <c r="U112" s="79">
        <v>2175</v>
      </c>
      <c r="V112" s="78">
        <v>2093</v>
      </c>
      <c r="W112" s="79">
        <v>2093</v>
      </c>
      <c r="X112" s="78">
        <v>1908</v>
      </c>
      <c r="Y112" s="79">
        <v>1908</v>
      </c>
      <c r="Z112" s="78">
        <v>223</v>
      </c>
      <c r="AA112" s="79">
        <v>223</v>
      </c>
      <c r="AB112" s="78">
        <v>523</v>
      </c>
      <c r="AC112" s="233">
        <v>523</v>
      </c>
      <c r="AD112" s="234">
        <v>1270</v>
      </c>
      <c r="AE112" s="79">
        <v>1270</v>
      </c>
      <c r="AF112" s="78">
        <v>1139</v>
      </c>
      <c r="AG112" s="79">
        <v>1139</v>
      </c>
      <c r="AH112" s="78">
        <v>1009</v>
      </c>
      <c r="AI112" s="79"/>
      <c r="AJ112" s="78"/>
      <c r="AK112" s="79"/>
      <c r="AL112" s="78"/>
      <c r="AM112" s="79"/>
      <c r="AN112" s="78"/>
      <c r="AO112" s="79"/>
      <c r="AP112" s="78"/>
      <c r="AQ112" s="79"/>
      <c r="AR112" s="78"/>
      <c r="AS112" s="79"/>
      <c r="AT112" s="78"/>
    </row>
    <row r="113" spans="1:46" ht="15" customHeight="1" thickTop="1" thickBot="1" x14ac:dyDescent="0.25">
      <c r="A113" s="355"/>
      <c r="B113" s="311" t="s">
        <v>14</v>
      </c>
      <c r="C113" s="325" t="s">
        <v>38</v>
      </c>
      <c r="D113" s="80" t="s">
        <v>51</v>
      </c>
      <c r="E113" s="81">
        <v>51</v>
      </c>
      <c r="F113" s="82">
        <v>9</v>
      </c>
      <c r="G113" s="83">
        <v>9</v>
      </c>
      <c r="H113" s="82">
        <v>0</v>
      </c>
      <c r="I113" s="83">
        <v>0</v>
      </c>
      <c r="J113" s="82">
        <v>0</v>
      </c>
      <c r="K113" s="83">
        <v>0</v>
      </c>
      <c r="L113" s="82">
        <v>19</v>
      </c>
      <c r="M113" s="83">
        <v>19</v>
      </c>
      <c r="N113" s="82">
        <v>0</v>
      </c>
      <c r="O113" s="83"/>
      <c r="P113" s="82">
        <v>47</v>
      </c>
      <c r="Q113" s="82">
        <v>47</v>
      </c>
      <c r="R113" s="82">
        <v>33</v>
      </c>
      <c r="S113" s="83">
        <v>33</v>
      </c>
      <c r="T113" s="82">
        <v>25</v>
      </c>
      <c r="U113" s="83">
        <v>25</v>
      </c>
      <c r="V113" s="82">
        <v>11</v>
      </c>
      <c r="W113" s="83">
        <v>11</v>
      </c>
      <c r="X113" s="82">
        <v>52</v>
      </c>
      <c r="Y113" s="83">
        <v>52</v>
      </c>
      <c r="Z113" s="82">
        <v>47</v>
      </c>
      <c r="AA113" s="83">
        <v>47</v>
      </c>
      <c r="AB113" s="82">
        <v>44</v>
      </c>
      <c r="AC113" s="235">
        <v>44</v>
      </c>
      <c r="AD113" s="236">
        <v>38</v>
      </c>
      <c r="AE113" s="83">
        <v>38</v>
      </c>
      <c r="AF113" s="82">
        <v>32</v>
      </c>
      <c r="AG113" s="83">
        <v>32</v>
      </c>
      <c r="AH113" s="82">
        <v>24</v>
      </c>
      <c r="AI113" s="83"/>
      <c r="AJ113" s="82"/>
      <c r="AK113" s="83"/>
      <c r="AL113" s="82"/>
      <c r="AM113" s="83"/>
      <c r="AN113" s="82"/>
      <c r="AO113" s="83"/>
      <c r="AP113" s="82"/>
      <c r="AQ113" s="83"/>
      <c r="AR113" s="82"/>
      <c r="AS113" s="83"/>
      <c r="AT113" s="82"/>
    </row>
    <row r="114" spans="1:46" ht="16" customHeight="1" thickTop="1" x14ac:dyDescent="0.2">
      <c r="A114" s="355"/>
      <c r="B114" s="311" t="s">
        <v>14</v>
      </c>
      <c r="C114" s="326" t="s">
        <v>52</v>
      </c>
      <c r="D114" s="84" t="s">
        <v>53</v>
      </c>
      <c r="E114" s="512">
        <v>1</v>
      </c>
      <c r="F114" s="425"/>
      <c r="G114" s="424">
        <v>0</v>
      </c>
      <c r="H114" s="425"/>
      <c r="I114" s="424">
        <v>2</v>
      </c>
      <c r="J114" s="425"/>
      <c r="K114" s="424">
        <v>0</v>
      </c>
      <c r="L114" s="425"/>
      <c r="M114" s="424">
        <v>0</v>
      </c>
      <c r="N114" s="425"/>
      <c r="O114" s="424">
        <v>4</v>
      </c>
      <c r="P114" s="425"/>
      <c r="Q114" s="424">
        <v>2</v>
      </c>
      <c r="R114" s="425"/>
      <c r="S114" s="424">
        <v>3</v>
      </c>
      <c r="T114" s="425"/>
      <c r="U114" s="424">
        <v>6</v>
      </c>
      <c r="V114" s="425"/>
      <c r="W114" s="424">
        <v>7</v>
      </c>
      <c r="X114" s="425"/>
      <c r="Y114" s="424">
        <v>23</v>
      </c>
      <c r="Z114" s="425"/>
      <c r="AA114" s="424">
        <v>17</v>
      </c>
      <c r="AB114" s="425"/>
      <c r="AC114" s="513">
        <v>9</v>
      </c>
      <c r="AD114" s="514"/>
      <c r="AE114" s="424">
        <v>21</v>
      </c>
      <c r="AF114" s="425"/>
      <c r="AG114" s="424">
        <v>9</v>
      </c>
      <c r="AH114" s="425"/>
      <c r="AI114" s="424"/>
      <c r="AJ114" s="425"/>
      <c r="AK114" s="424"/>
      <c r="AL114" s="425"/>
      <c r="AM114" s="424"/>
      <c r="AN114" s="425"/>
      <c r="AO114" s="424"/>
      <c r="AP114" s="425"/>
      <c r="AQ114" s="424"/>
      <c r="AR114" s="425"/>
      <c r="AS114" s="424"/>
      <c r="AT114" s="425"/>
    </row>
    <row r="115" spans="1:46" ht="16" x14ac:dyDescent="0.2">
      <c r="A115" s="355"/>
      <c r="B115" s="311" t="s">
        <v>14</v>
      </c>
      <c r="C115" s="326" t="s">
        <v>52</v>
      </c>
      <c r="D115" s="76" t="s">
        <v>54</v>
      </c>
      <c r="E115" s="482">
        <v>7</v>
      </c>
      <c r="F115" s="417"/>
      <c r="G115" s="416">
        <v>3</v>
      </c>
      <c r="H115" s="417"/>
      <c r="I115" s="416">
        <v>4</v>
      </c>
      <c r="J115" s="417"/>
      <c r="K115" s="416">
        <v>0</v>
      </c>
      <c r="L115" s="417"/>
      <c r="M115" s="416">
        <v>13</v>
      </c>
      <c r="N115" s="417"/>
      <c r="O115" s="416">
        <v>17</v>
      </c>
      <c r="P115" s="417"/>
      <c r="Q115" s="416">
        <v>4</v>
      </c>
      <c r="R115" s="417"/>
      <c r="S115" s="416">
        <v>2</v>
      </c>
      <c r="T115" s="417"/>
      <c r="U115" s="416">
        <v>12</v>
      </c>
      <c r="V115" s="417"/>
      <c r="W115" s="416">
        <v>19</v>
      </c>
      <c r="X115" s="417"/>
      <c r="Y115" s="416">
        <v>44</v>
      </c>
      <c r="Z115" s="417"/>
      <c r="AA115" s="416">
        <v>45</v>
      </c>
      <c r="AB115" s="417"/>
      <c r="AC115" s="515">
        <v>46</v>
      </c>
      <c r="AD115" s="516"/>
      <c r="AE115" s="416">
        <v>54</v>
      </c>
      <c r="AF115" s="417"/>
      <c r="AG115" s="416">
        <v>14</v>
      </c>
      <c r="AH115" s="417"/>
      <c r="AI115" s="416"/>
      <c r="AJ115" s="417"/>
      <c r="AK115" s="416"/>
      <c r="AL115" s="417"/>
      <c r="AM115" s="416"/>
      <c r="AN115" s="417"/>
      <c r="AO115" s="416"/>
      <c r="AP115" s="417"/>
      <c r="AQ115" s="416"/>
      <c r="AR115" s="417"/>
      <c r="AS115" s="416"/>
      <c r="AT115" s="417"/>
    </row>
    <row r="116" spans="1:46" ht="16" x14ac:dyDescent="0.2">
      <c r="A116" s="355"/>
      <c r="B116" s="311" t="s">
        <v>14</v>
      </c>
      <c r="C116" s="326" t="s">
        <v>52</v>
      </c>
      <c r="D116" s="76" t="s">
        <v>55</v>
      </c>
      <c r="E116" s="482">
        <v>5</v>
      </c>
      <c r="F116" s="417"/>
      <c r="G116" s="416">
        <v>4</v>
      </c>
      <c r="H116" s="417"/>
      <c r="I116" s="416">
        <v>3</v>
      </c>
      <c r="J116" s="417"/>
      <c r="K116" s="416">
        <v>1</v>
      </c>
      <c r="L116" s="417"/>
      <c r="M116" s="416">
        <v>6</v>
      </c>
      <c r="N116" s="417"/>
      <c r="O116" s="416">
        <v>18</v>
      </c>
      <c r="P116" s="417"/>
      <c r="Q116" s="416">
        <v>10</v>
      </c>
      <c r="R116" s="417"/>
      <c r="S116" s="416">
        <v>4</v>
      </c>
      <c r="T116" s="417"/>
      <c r="U116" s="416">
        <v>2</v>
      </c>
      <c r="V116" s="417"/>
      <c r="W116" s="416">
        <v>7</v>
      </c>
      <c r="X116" s="417"/>
      <c r="Y116" s="416">
        <v>44</v>
      </c>
      <c r="Z116" s="417"/>
      <c r="AA116" s="416">
        <v>24</v>
      </c>
      <c r="AB116" s="417"/>
      <c r="AC116" s="515">
        <v>29</v>
      </c>
      <c r="AD116" s="516"/>
      <c r="AE116" s="416">
        <v>39</v>
      </c>
      <c r="AF116" s="417"/>
      <c r="AG116" s="416">
        <v>15</v>
      </c>
      <c r="AH116" s="417"/>
      <c r="AI116" s="416"/>
      <c r="AJ116" s="417"/>
      <c r="AK116" s="416"/>
      <c r="AL116" s="417"/>
      <c r="AM116" s="416"/>
      <c r="AN116" s="417"/>
      <c r="AO116" s="416"/>
      <c r="AP116" s="417"/>
      <c r="AQ116" s="416"/>
      <c r="AR116" s="417"/>
      <c r="AS116" s="416"/>
      <c r="AT116" s="417"/>
    </row>
    <row r="117" spans="1:46" ht="17" thickBot="1" x14ac:dyDescent="0.25">
      <c r="A117" s="355"/>
      <c r="B117" s="311" t="s">
        <v>14</v>
      </c>
      <c r="C117" s="326" t="s">
        <v>52</v>
      </c>
      <c r="D117" s="80" t="s">
        <v>56</v>
      </c>
      <c r="E117" s="479">
        <v>7</v>
      </c>
      <c r="F117" s="419"/>
      <c r="G117" s="418">
        <v>1</v>
      </c>
      <c r="H117" s="419"/>
      <c r="I117" s="418">
        <v>3</v>
      </c>
      <c r="J117" s="419"/>
      <c r="K117" s="418">
        <v>3</v>
      </c>
      <c r="L117" s="419"/>
      <c r="M117" s="418">
        <v>44</v>
      </c>
      <c r="N117" s="419"/>
      <c r="O117" s="418">
        <v>33</v>
      </c>
      <c r="P117" s="419"/>
      <c r="Q117" s="418">
        <v>8</v>
      </c>
      <c r="R117" s="419"/>
      <c r="S117" s="418">
        <v>5</v>
      </c>
      <c r="T117" s="419"/>
      <c r="U117" s="418">
        <v>16</v>
      </c>
      <c r="V117" s="419"/>
      <c r="W117" s="418">
        <v>16</v>
      </c>
      <c r="X117" s="419"/>
      <c r="Y117" s="418">
        <v>93</v>
      </c>
      <c r="Z117" s="419"/>
      <c r="AA117" s="418">
        <v>83</v>
      </c>
      <c r="AB117" s="419"/>
      <c r="AC117" s="471">
        <v>81</v>
      </c>
      <c r="AD117" s="472"/>
      <c r="AE117" s="418">
        <v>102</v>
      </c>
      <c r="AF117" s="419"/>
      <c r="AG117" s="418">
        <v>24</v>
      </c>
      <c r="AH117" s="419"/>
      <c r="AI117" s="418"/>
      <c r="AJ117" s="419"/>
      <c r="AK117" s="418"/>
      <c r="AL117" s="419"/>
      <c r="AM117" s="418"/>
      <c r="AN117" s="419"/>
      <c r="AO117" s="418"/>
      <c r="AP117" s="419"/>
      <c r="AQ117" s="418"/>
      <c r="AR117" s="419"/>
      <c r="AS117" s="418"/>
      <c r="AT117" s="419"/>
    </row>
    <row r="118" spans="1:46" ht="34" thickTop="1" thickBot="1" x14ac:dyDescent="0.25">
      <c r="A118" s="355"/>
      <c r="B118" s="311" t="s">
        <v>14</v>
      </c>
      <c r="C118" s="327" t="s">
        <v>57</v>
      </c>
      <c r="D118" s="85" t="s">
        <v>58</v>
      </c>
      <c r="E118" s="483">
        <v>0</v>
      </c>
      <c r="F118" s="423"/>
      <c r="G118" s="422">
        <v>0</v>
      </c>
      <c r="H118" s="423"/>
      <c r="I118" s="422">
        <v>0</v>
      </c>
      <c r="J118" s="423"/>
      <c r="K118" s="422">
        <v>0</v>
      </c>
      <c r="L118" s="423"/>
      <c r="M118" s="422">
        <v>0</v>
      </c>
      <c r="N118" s="423"/>
      <c r="O118" s="422">
        <v>0</v>
      </c>
      <c r="P118" s="423"/>
      <c r="Q118" s="422">
        <v>0</v>
      </c>
      <c r="R118" s="423"/>
      <c r="S118" s="422">
        <v>0</v>
      </c>
      <c r="T118" s="423"/>
      <c r="U118" s="422">
        <v>0</v>
      </c>
      <c r="V118" s="423"/>
      <c r="W118" s="517">
        <v>0</v>
      </c>
      <c r="X118" s="518"/>
      <c r="Y118" s="517">
        <v>0</v>
      </c>
      <c r="Z118" s="518"/>
      <c r="AA118" s="517">
        <v>0</v>
      </c>
      <c r="AB118" s="518"/>
      <c r="AC118" s="517">
        <v>0</v>
      </c>
      <c r="AD118" s="518"/>
      <c r="AE118" s="422">
        <v>0</v>
      </c>
      <c r="AF118" s="423"/>
      <c r="AG118" s="422">
        <v>0</v>
      </c>
      <c r="AH118" s="423"/>
      <c r="AI118" s="422"/>
      <c r="AJ118" s="423"/>
      <c r="AK118" s="422"/>
      <c r="AL118" s="423"/>
      <c r="AM118" s="422"/>
      <c r="AN118" s="423"/>
      <c r="AO118" s="422"/>
      <c r="AP118" s="423"/>
      <c r="AQ118" s="422"/>
      <c r="AR118" s="423"/>
      <c r="AS118" s="422"/>
      <c r="AT118" s="423"/>
    </row>
    <row r="119" spans="1:46" ht="18" thickTop="1" thickBot="1" x14ac:dyDescent="0.25">
      <c r="A119" s="355"/>
      <c r="B119" s="311" t="s">
        <v>14</v>
      </c>
      <c r="C119" s="327" t="s">
        <v>57</v>
      </c>
      <c r="D119" s="86" t="s">
        <v>59</v>
      </c>
      <c r="E119" s="482">
        <f>2+5+2</f>
        <v>9</v>
      </c>
      <c r="F119" s="417"/>
      <c r="G119" s="416">
        <v>0</v>
      </c>
      <c r="H119" s="417"/>
      <c r="I119" s="416">
        <v>6</v>
      </c>
      <c r="J119" s="417"/>
      <c r="K119" s="416">
        <v>7</v>
      </c>
      <c r="L119" s="417"/>
      <c r="M119" s="416">
        <v>10</v>
      </c>
      <c r="N119" s="417"/>
      <c r="O119" s="416"/>
      <c r="P119" s="417"/>
      <c r="Q119" s="416">
        <v>0</v>
      </c>
      <c r="R119" s="417"/>
      <c r="S119" s="416">
        <v>0</v>
      </c>
      <c r="T119" s="417"/>
      <c r="U119" s="416">
        <v>0</v>
      </c>
      <c r="V119" s="417"/>
      <c r="W119" s="416">
        <v>0</v>
      </c>
      <c r="X119" s="417"/>
      <c r="Y119" s="416">
        <v>0</v>
      </c>
      <c r="Z119" s="417"/>
      <c r="AA119" s="416">
        <v>3</v>
      </c>
      <c r="AB119" s="417"/>
      <c r="AC119" s="515">
        <v>5</v>
      </c>
      <c r="AD119" s="516"/>
      <c r="AE119" s="416">
        <v>6</v>
      </c>
      <c r="AF119" s="417"/>
      <c r="AG119" s="416">
        <f>2+3+1</f>
        <v>6</v>
      </c>
      <c r="AH119" s="417"/>
      <c r="AI119" s="416"/>
      <c r="AJ119" s="417"/>
      <c r="AK119" s="416"/>
      <c r="AL119" s="417"/>
      <c r="AM119" s="416"/>
      <c r="AN119" s="417"/>
      <c r="AO119" s="416"/>
      <c r="AP119" s="417"/>
      <c r="AQ119" s="416"/>
      <c r="AR119" s="417"/>
      <c r="AS119" s="416"/>
      <c r="AT119" s="417"/>
    </row>
    <row r="120" spans="1:46" ht="18" thickTop="1" thickBot="1" x14ac:dyDescent="0.25">
      <c r="A120" s="355"/>
      <c r="B120" s="311" t="s">
        <v>14</v>
      </c>
      <c r="C120" s="327" t="s">
        <v>57</v>
      </c>
      <c r="D120" s="86" t="s">
        <v>30</v>
      </c>
      <c r="E120" s="482">
        <v>20</v>
      </c>
      <c r="F120" s="417"/>
      <c r="G120" s="416">
        <v>8</v>
      </c>
      <c r="H120" s="417"/>
      <c r="I120" s="416">
        <v>12</v>
      </c>
      <c r="J120" s="417"/>
      <c r="K120" s="416">
        <v>4</v>
      </c>
      <c r="L120" s="417"/>
      <c r="M120" s="416">
        <v>63</v>
      </c>
      <c r="N120" s="417"/>
      <c r="O120" s="416">
        <v>34</v>
      </c>
      <c r="P120" s="417"/>
      <c r="Q120" s="416">
        <v>24</v>
      </c>
      <c r="R120" s="417"/>
      <c r="S120" s="416">
        <v>14</v>
      </c>
      <c r="T120" s="417"/>
      <c r="U120" s="416">
        <v>36</v>
      </c>
      <c r="V120" s="417"/>
      <c r="W120" s="416">
        <v>49</v>
      </c>
      <c r="X120" s="417"/>
      <c r="Y120" s="416">
        <v>204</v>
      </c>
      <c r="Z120" s="417"/>
      <c r="AA120" s="416">
        <v>169</v>
      </c>
      <c r="AB120" s="417"/>
      <c r="AC120" s="515">
        <v>165</v>
      </c>
      <c r="AD120" s="516"/>
      <c r="AE120" s="416">
        <v>216</v>
      </c>
      <c r="AF120" s="417"/>
      <c r="AG120" s="416">
        <v>62</v>
      </c>
      <c r="AH120" s="417"/>
      <c r="AI120" s="416"/>
      <c r="AJ120" s="417"/>
      <c r="AK120" s="416"/>
      <c r="AL120" s="417"/>
      <c r="AM120" s="416"/>
      <c r="AN120" s="417"/>
      <c r="AO120" s="416"/>
      <c r="AP120" s="417"/>
      <c r="AQ120" s="416"/>
      <c r="AR120" s="417"/>
      <c r="AS120" s="416"/>
      <c r="AT120" s="417"/>
    </row>
    <row r="121" spans="1:46" ht="18" thickTop="1" thickBot="1" x14ac:dyDescent="0.25">
      <c r="A121" s="355"/>
      <c r="B121" s="311" t="s">
        <v>14</v>
      </c>
      <c r="C121" s="327" t="s">
        <v>57</v>
      </c>
      <c r="D121" s="86" t="s">
        <v>60</v>
      </c>
      <c r="E121" s="482">
        <v>103</v>
      </c>
      <c r="F121" s="417"/>
      <c r="G121" s="416">
        <v>96</v>
      </c>
      <c r="H121" s="417"/>
      <c r="I121" s="416">
        <v>52</v>
      </c>
      <c r="J121" s="417"/>
      <c r="K121" s="416">
        <v>118</v>
      </c>
      <c r="L121" s="417"/>
      <c r="M121" s="416">
        <v>133</v>
      </c>
      <c r="N121" s="417"/>
      <c r="O121" s="416">
        <v>52</v>
      </c>
      <c r="P121" s="417"/>
      <c r="Q121" s="416">
        <v>97</v>
      </c>
      <c r="R121" s="417"/>
      <c r="S121" s="416">
        <v>75</v>
      </c>
      <c r="T121" s="417"/>
      <c r="U121" s="416">
        <v>39</v>
      </c>
      <c r="V121" s="417"/>
      <c r="W121" s="416">
        <v>61</v>
      </c>
      <c r="X121" s="417"/>
      <c r="Y121" s="416">
        <v>106</v>
      </c>
      <c r="Z121" s="417"/>
      <c r="AA121" s="416">
        <v>131</v>
      </c>
      <c r="AB121" s="417"/>
      <c r="AC121" s="515">
        <v>163</v>
      </c>
      <c r="AD121" s="516"/>
      <c r="AE121" s="416">
        <v>165</v>
      </c>
      <c r="AF121" s="417"/>
      <c r="AG121" s="416">
        <v>98</v>
      </c>
      <c r="AH121" s="417"/>
      <c r="AI121" s="416"/>
      <c r="AJ121" s="417"/>
      <c r="AK121" s="416"/>
      <c r="AL121" s="417"/>
      <c r="AM121" s="416"/>
      <c r="AN121" s="417"/>
      <c r="AO121" s="416"/>
      <c r="AP121" s="417"/>
      <c r="AQ121" s="416"/>
      <c r="AR121" s="417"/>
      <c r="AS121" s="416"/>
      <c r="AT121" s="417"/>
    </row>
    <row r="122" spans="1:46" ht="18" thickTop="1" thickBot="1" x14ac:dyDescent="0.25">
      <c r="A122" s="355"/>
      <c r="B122" s="311" t="s">
        <v>14</v>
      </c>
      <c r="C122" s="327" t="s">
        <v>57</v>
      </c>
      <c r="D122" s="86" t="s">
        <v>61</v>
      </c>
      <c r="E122" s="482">
        <v>0</v>
      </c>
      <c r="F122" s="417"/>
      <c r="G122" s="416">
        <v>0</v>
      </c>
      <c r="H122" s="417"/>
      <c r="I122" s="416">
        <v>0</v>
      </c>
      <c r="J122" s="417"/>
      <c r="K122" s="416">
        <v>0</v>
      </c>
      <c r="L122" s="417"/>
      <c r="M122" s="416">
        <v>0</v>
      </c>
      <c r="N122" s="417"/>
      <c r="O122" s="416">
        <v>1</v>
      </c>
      <c r="P122" s="417"/>
      <c r="Q122" s="416">
        <v>0</v>
      </c>
      <c r="R122" s="417"/>
      <c r="S122" s="416">
        <v>0</v>
      </c>
      <c r="T122" s="417"/>
      <c r="U122" s="416">
        <v>0</v>
      </c>
      <c r="V122" s="417"/>
      <c r="W122" s="416">
        <v>0</v>
      </c>
      <c r="X122" s="417"/>
      <c r="Y122" s="416">
        <v>0</v>
      </c>
      <c r="Z122" s="417"/>
      <c r="AA122" s="416">
        <v>0</v>
      </c>
      <c r="AB122" s="417"/>
      <c r="AC122" s="515">
        <v>0</v>
      </c>
      <c r="AD122" s="516"/>
      <c r="AE122" s="416">
        <v>0</v>
      </c>
      <c r="AF122" s="417"/>
      <c r="AG122" s="416">
        <v>0</v>
      </c>
      <c r="AH122" s="417"/>
      <c r="AI122" s="416"/>
      <c r="AJ122" s="417"/>
      <c r="AK122" s="416"/>
      <c r="AL122" s="417"/>
      <c r="AM122" s="416"/>
      <c r="AN122" s="417"/>
      <c r="AO122" s="416"/>
      <c r="AP122" s="417"/>
      <c r="AQ122" s="416"/>
      <c r="AR122" s="417"/>
      <c r="AS122" s="416"/>
      <c r="AT122" s="417"/>
    </row>
    <row r="123" spans="1:46" ht="18" thickTop="1" thickBot="1" x14ac:dyDescent="0.25">
      <c r="A123" s="355"/>
      <c r="B123" s="311" t="s">
        <v>14</v>
      </c>
      <c r="C123" s="327" t="s">
        <v>57</v>
      </c>
      <c r="D123" s="86" t="s">
        <v>62</v>
      </c>
      <c r="E123" s="482">
        <v>123</v>
      </c>
      <c r="F123" s="417"/>
      <c r="G123" s="416">
        <v>104</v>
      </c>
      <c r="H123" s="417"/>
      <c r="I123" s="416">
        <v>64</v>
      </c>
      <c r="J123" s="417"/>
      <c r="K123" s="416">
        <v>122</v>
      </c>
      <c r="L123" s="417"/>
      <c r="M123" s="416">
        <v>196</v>
      </c>
      <c r="N123" s="417"/>
      <c r="O123" s="416">
        <v>87</v>
      </c>
      <c r="P123" s="417"/>
      <c r="Q123" s="416">
        <v>121</v>
      </c>
      <c r="R123" s="417"/>
      <c r="S123" s="416">
        <v>89</v>
      </c>
      <c r="T123" s="417"/>
      <c r="U123" s="416">
        <v>75</v>
      </c>
      <c r="V123" s="417"/>
      <c r="W123" s="416">
        <v>110</v>
      </c>
      <c r="X123" s="417"/>
      <c r="Y123" s="416">
        <v>310</v>
      </c>
      <c r="Z123" s="417"/>
      <c r="AA123" s="416">
        <v>300</v>
      </c>
      <c r="AB123" s="417"/>
      <c r="AC123" s="515">
        <v>328</v>
      </c>
      <c r="AD123" s="516"/>
      <c r="AE123" s="416">
        <v>381</v>
      </c>
      <c r="AF123" s="417"/>
      <c r="AG123" s="416">
        <v>130</v>
      </c>
      <c r="AH123" s="417"/>
      <c r="AI123" s="416"/>
      <c r="AJ123" s="417"/>
      <c r="AK123" s="416"/>
      <c r="AL123" s="417"/>
      <c r="AM123" s="416"/>
      <c r="AN123" s="417"/>
      <c r="AO123" s="416"/>
      <c r="AP123" s="417"/>
      <c r="AQ123" s="416"/>
      <c r="AR123" s="417"/>
      <c r="AS123" s="416"/>
      <c r="AT123" s="417"/>
    </row>
    <row r="124" spans="1:46" ht="15" customHeight="1" thickTop="1" thickBot="1" x14ac:dyDescent="0.25">
      <c r="A124" s="355"/>
      <c r="B124" s="311" t="s">
        <v>14</v>
      </c>
      <c r="C124" s="327" t="s">
        <v>57</v>
      </c>
      <c r="D124" s="87" t="s">
        <v>63</v>
      </c>
      <c r="E124" s="479">
        <v>0</v>
      </c>
      <c r="F124" s="419"/>
      <c r="G124" s="418">
        <v>0</v>
      </c>
      <c r="H124" s="419"/>
      <c r="I124" s="418">
        <v>0</v>
      </c>
      <c r="J124" s="419"/>
      <c r="K124" s="418">
        <v>0</v>
      </c>
      <c r="L124" s="419"/>
      <c r="M124" s="418">
        <v>0</v>
      </c>
      <c r="N124" s="419"/>
      <c r="O124" s="418">
        <v>38</v>
      </c>
      <c r="P124" s="419"/>
      <c r="Q124" s="418">
        <v>0</v>
      </c>
      <c r="R124" s="419"/>
      <c r="S124" s="418">
        <v>0</v>
      </c>
      <c r="T124" s="419"/>
      <c r="U124" s="418">
        <v>0</v>
      </c>
      <c r="V124" s="419"/>
      <c r="W124" s="418">
        <v>0</v>
      </c>
      <c r="X124" s="419"/>
      <c r="Y124" s="418">
        <v>0</v>
      </c>
      <c r="Z124" s="419"/>
      <c r="AA124" s="480">
        <v>0</v>
      </c>
      <c r="AB124" s="481"/>
      <c r="AC124" s="471">
        <v>0</v>
      </c>
      <c r="AD124" s="472"/>
      <c r="AE124" s="418">
        <v>0</v>
      </c>
      <c r="AF124" s="419"/>
      <c r="AG124" s="418">
        <v>0</v>
      </c>
      <c r="AH124" s="419"/>
      <c r="AI124" s="418"/>
      <c r="AJ124" s="419"/>
      <c r="AK124" s="418"/>
      <c r="AL124" s="419"/>
      <c r="AM124" s="418"/>
      <c r="AN124" s="419"/>
      <c r="AO124" s="418"/>
      <c r="AP124" s="419"/>
      <c r="AQ124" s="418"/>
      <c r="AR124" s="419"/>
      <c r="AS124" s="418"/>
      <c r="AT124" s="419"/>
    </row>
    <row r="125" spans="1:46" ht="16" customHeight="1" thickTop="1" thickBot="1" x14ac:dyDescent="0.25">
      <c r="A125" s="355"/>
      <c r="B125" s="312" t="s">
        <v>17</v>
      </c>
      <c r="C125" s="328" t="s">
        <v>38</v>
      </c>
      <c r="D125" s="88" t="s">
        <v>39</v>
      </c>
      <c r="E125" s="89">
        <v>853</v>
      </c>
      <c r="F125" s="89">
        <f>(853+0)-(2+0+0)</f>
        <v>851</v>
      </c>
      <c r="G125" s="91">
        <v>851</v>
      </c>
      <c r="H125" s="90">
        <v>848</v>
      </c>
      <c r="I125" s="91">
        <v>848</v>
      </c>
      <c r="J125" s="90">
        <v>845</v>
      </c>
      <c r="K125" s="91">
        <v>845</v>
      </c>
      <c r="L125" s="90">
        <v>837</v>
      </c>
      <c r="M125" s="91">
        <v>837</v>
      </c>
      <c r="N125" s="90">
        <v>826</v>
      </c>
      <c r="O125" s="91">
        <v>826</v>
      </c>
      <c r="P125" s="90">
        <v>0</v>
      </c>
      <c r="Q125" s="91">
        <v>0</v>
      </c>
      <c r="R125" s="90">
        <v>0</v>
      </c>
      <c r="S125" s="91">
        <v>0</v>
      </c>
      <c r="T125" s="90">
        <v>0</v>
      </c>
      <c r="U125" s="91">
        <v>0</v>
      </c>
      <c r="V125" s="90">
        <v>0</v>
      </c>
      <c r="W125" s="91">
        <v>0</v>
      </c>
      <c r="X125" s="90">
        <v>0</v>
      </c>
      <c r="Y125" s="91">
        <v>0</v>
      </c>
      <c r="Z125" s="90">
        <v>0</v>
      </c>
      <c r="AA125" s="278">
        <v>0</v>
      </c>
      <c r="AB125" s="243">
        <v>0</v>
      </c>
      <c r="AC125" s="91">
        <v>0</v>
      </c>
      <c r="AD125" s="90">
        <v>186.5</v>
      </c>
      <c r="AE125" s="91">
        <v>186.5</v>
      </c>
      <c r="AF125" s="90">
        <v>200</v>
      </c>
      <c r="AG125" s="91">
        <v>200</v>
      </c>
      <c r="AH125" s="90">
        <v>268</v>
      </c>
      <c r="AI125" s="91"/>
      <c r="AJ125" s="90"/>
      <c r="AK125" s="91"/>
      <c r="AL125" s="90"/>
      <c r="AM125" s="91"/>
      <c r="AN125" s="90"/>
      <c r="AO125" s="91"/>
      <c r="AP125" s="90"/>
      <c r="AQ125" s="91"/>
      <c r="AR125" s="90"/>
      <c r="AS125" s="91"/>
      <c r="AT125" s="90"/>
    </row>
    <row r="126" spans="1:46" ht="18" thickTop="1" thickBot="1" x14ac:dyDescent="0.25">
      <c r="A126" s="355"/>
      <c r="B126" s="312" t="s">
        <v>17</v>
      </c>
      <c r="C126" s="328" t="s">
        <v>38</v>
      </c>
      <c r="D126" s="92" t="s">
        <v>40</v>
      </c>
      <c r="E126" s="93">
        <v>128</v>
      </c>
      <c r="F126" s="93">
        <f>(28+0)-(3+0+0)</f>
        <v>25</v>
      </c>
      <c r="G126" s="95">
        <v>25</v>
      </c>
      <c r="H126" s="94">
        <v>21</v>
      </c>
      <c r="I126" s="95">
        <v>21</v>
      </c>
      <c r="J126" s="94">
        <v>16</v>
      </c>
      <c r="K126" s="95">
        <v>16</v>
      </c>
      <c r="L126" s="94">
        <v>1</v>
      </c>
      <c r="M126" s="95">
        <v>137</v>
      </c>
      <c r="N126" s="94">
        <v>120</v>
      </c>
      <c r="O126" s="95">
        <v>120</v>
      </c>
      <c r="P126" s="94">
        <v>87</v>
      </c>
      <c r="Q126" s="95">
        <v>87</v>
      </c>
      <c r="R126" s="94">
        <v>60</v>
      </c>
      <c r="S126" s="95">
        <v>60</v>
      </c>
      <c r="T126" s="94">
        <v>21</v>
      </c>
      <c r="U126" s="95">
        <v>21</v>
      </c>
      <c r="V126" s="94">
        <v>0</v>
      </c>
      <c r="W126" s="95">
        <v>0</v>
      </c>
      <c r="X126" s="94">
        <v>0</v>
      </c>
      <c r="Y126" s="95">
        <v>0</v>
      </c>
      <c r="Z126" s="94">
        <v>0</v>
      </c>
      <c r="AA126" s="244">
        <v>0</v>
      </c>
      <c r="AB126" s="245">
        <v>0</v>
      </c>
      <c r="AC126" s="95">
        <v>0</v>
      </c>
      <c r="AD126" s="94">
        <v>409</v>
      </c>
      <c r="AE126" s="95">
        <f>AD126</f>
        <v>409</v>
      </c>
      <c r="AF126" s="94">
        <v>284</v>
      </c>
      <c r="AG126" s="95">
        <v>284</v>
      </c>
      <c r="AH126" s="94">
        <v>182</v>
      </c>
      <c r="AI126" s="95"/>
      <c r="AJ126" s="94"/>
      <c r="AK126" s="95"/>
      <c r="AL126" s="94"/>
      <c r="AM126" s="95"/>
      <c r="AN126" s="94"/>
      <c r="AO126" s="95"/>
      <c r="AP126" s="94"/>
      <c r="AQ126" s="95"/>
      <c r="AR126" s="94"/>
      <c r="AS126" s="95"/>
      <c r="AT126" s="94"/>
    </row>
    <row r="127" spans="1:46" ht="18" thickTop="1" thickBot="1" x14ac:dyDescent="0.25">
      <c r="A127" s="355"/>
      <c r="B127" s="312" t="s">
        <v>17</v>
      </c>
      <c r="C127" s="328" t="s">
        <v>38</v>
      </c>
      <c r="D127" s="92" t="s">
        <v>41</v>
      </c>
      <c r="E127" s="93">
        <v>189</v>
      </c>
      <c r="F127" s="93">
        <f>(189+0)-(8+0+0)</f>
        <v>181</v>
      </c>
      <c r="G127" s="95">
        <v>181</v>
      </c>
      <c r="H127" s="94">
        <v>179</v>
      </c>
      <c r="I127" s="95">
        <v>179</v>
      </c>
      <c r="J127" s="94">
        <v>174</v>
      </c>
      <c r="K127" s="95">
        <v>174</v>
      </c>
      <c r="L127" s="94">
        <v>165</v>
      </c>
      <c r="M127" s="95">
        <v>165</v>
      </c>
      <c r="N127" s="94">
        <v>135</v>
      </c>
      <c r="O127" s="95">
        <v>135</v>
      </c>
      <c r="P127" s="94">
        <v>98</v>
      </c>
      <c r="Q127" s="95">
        <v>90</v>
      </c>
      <c r="R127" s="94">
        <v>60</v>
      </c>
      <c r="S127" s="95">
        <v>60</v>
      </c>
      <c r="T127" s="94">
        <v>39</v>
      </c>
      <c r="U127" s="95">
        <v>39</v>
      </c>
      <c r="V127" s="94">
        <v>0</v>
      </c>
      <c r="W127" s="95">
        <v>0</v>
      </c>
      <c r="X127" s="94">
        <v>0</v>
      </c>
      <c r="Y127" s="95">
        <v>0</v>
      </c>
      <c r="Z127" s="94">
        <v>0</v>
      </c>
      <c r="AA127" s="244">
        <v>0</v>
      </c>
      <c r="AB127" s="245">
        <v>0</v>
      </c>
      <c r="AC127" s="95">
        <v>0</v>
      </c>
      <c r="AD127" s="94">
        <v>388</v>
      </c>
      <c r="AE127" s="95">
        <v>388</v>
      </c>
      <c r="AF127" s="94">
        <v>315</v>
      </c>
      <c r="AG127" s="95">
        <v>315</v>
      </c>
      <c r="AH127" s="94">
        <v>244</v>
      </c>
      <c r="AI127" s="95"/>
      <c r="AJ127" s="94"/>
      <c r="AK127" s="95"/>
      <c r="AL127" s="94"/>
      <c r="AM127" s="95"/>
      <c r="AN127" s="94"/>
      <c r="AO127" s="95"/>
      <c r="AP127" s="94"/>
      <c r="AQ127" s="95"/>
      <c r="AR127" s="94"/>
      <c r="AS127" s="95"/>
      <c r="AT127" s="94"/>
    </row>
    <row r="128" spans="1:46" ht="18" thickTop="1" thickBot="1" x14ac:dyDescent="0.25">
      <c r="A128" s="355"/>
      <c r="B128" s="312" t="s">
        <v>17</v>
      </c>
      <c r="C128" s="328" t="s">
        <v>38</v>
      </c>
      <c r="D128" s="92" t="s">
        <v>42</v>
      </c>
      <c r="E128" s="93">
        <v>557</v>
      </c>
      <c r="F128" s="93">
        <f>(557+0)-(16+0+0)</f>
        <v>541</v>
      </c>
      <c r="G128" s="95">
        <v>541</v>
      </c>
      <c r="H128" s="94">
        <v>534</v>
      </c>
      <c r="I128" s="95">
        <v>534</v>
      </c>
      <c r="J128" s="94">
        <v>524</v>
      </c>
      <c r="K128" s="95">
        <v>524</v>
      </c>
      <c r="L128" s="94">
        <v>475</v>
      </c>
      <c r="M128" s="95">
        <v>475</v>
      </c>
      <c r="N128" s="94">
        <v>426</v>
      </c>
      <c r="O128" s="95">
        <v>426</v>
      </c>
      <c r="P128" s="94">
        <v>375</v>
      </c>
      <c r="Q128" s="95">
        <v>375</v>
      </c>
      <c r="R128" s="94">
        <v>270</v>
      </c>
      <c r="S128" s="95">
        <v>270</v>
      </c>
      <c r="T128" s="94">
        <v>239</v>
      </c>
      <c r="U128" s="95">
        <v>239</v>
      </c>
      <c r="V128" s="94">
        <v>111</v>
      </c>
      <c r="W128" s="95">
        <v>111</v>
      </c>
      <c r="X128" s="94">
        <v>5</v>
      </c>
      <c r="Y128" s="95">
        <v>5</v>
      </c>
      <c r="Z128" s="94">
        <v>37.5</v>
      </c>
      <c r="AA128" s="244">
        <v>33.799999999999997</v>
      </c>
      <c r="AB128" s="245">
        <v>60</v>
      </c>
      <c r="AC128" s="95">
        <v>360.75</v>
      </c>
      <c r="AD128" s="94">
        <v>730</v>
      </c>
      <c r="AE128" s="95">
        <v>730</v>
      </c>
      <c r="AF128" s="94">
        <v>594</v>
      </c>
      <c r="AG128" s="95">
        <v>594</v>
      </c>
      <c r="AH128" s="94">
        <v>556</v>
      </c>
      <c r="AI128" s="95"/>
      <c r="AJ128" s="94"/>
      <c r="AK128" s="95"/>
      <c r="AL128" s="94"/>
      <c r="AM128" s="95"/>
      <c r="AN128" s="94"/>
      <c r="AO128" s="95"/>
      <c r="AP128" s="94"/>
      <c r="AQ128" s="95"/>
      <c r="AR128" s="94"/>
      <c r="AS128" s="95"/>
      <c r="AT128" s="94"/>
    </row>
    <row r="129" spans="1:46" ht="18" thickTop="1" thickBot="1" x14ac:dyDescent="0.25">
      <c r="A129" s="355"/>
      <c r="B129" s="312" t="s">
        <v>17</v>
      </c>
      <c r="C129" s="328" t="s">
        <v>38</v>
      </c>
      <c r="D129" s="92" t="s">
        <v>43</v>
      </c>
      <c r="E129" s="93">
        <v>0</v>
      </c>
      <c r="F129" s="93">
        <v>0</v>
      </c>
      <c r="G129" s="95">
        <v>0</v>
      </c>
      <c r="H129" s="94">
        <v>0</v>
      </c>
      <c r="I129" s="95">
        <v>0</v>
      </c>
      <c r="J129" s="94">
        <v>0</v>
      </c>
      <c r="K129" s="95">
        <v>0</v>
      </c>
      <c r="L129" s="94">
        <v>0</v>
      </c>
      <c r="M129" s="95">
        <v>0</v>
      </c>
      <c r="N129" s="94">
        <v>0</v>
      </c>
      <c r="O129" s="95">
        <v>0</v>
      </c>
      <c r="P129" s="94">
        <v>0</v>
      </c>
      <c r="Q129" s="95">
        <v>0</v>
      </c>
      <c r="R129" s="94">
        <v>0</v>
      </c>
      <c r="S129" s="95">
        <v>0</v>
      </c>
      <c r="T129" s="94">
        <v>0</v>
      </c>
      <c r="U129" s="95">
        <v>0</v>
      </c>
      <c r="V129" s="94">
        <v>0</v>
      </c>
      <c r="W129" s="95">
        <v>0</v>
      </c>
      <c r="X129" s="94">
        <v>0</v>
      </c>
      <c r="Y129" s="95">
        <v>0</v>
      </c>
      <c r="Z129" s="94">
        <v>0</v>
      </c>
      <c r="AA129" s="244">
        <v>0</v>
      </c>
      <c r="AB129" s="245">
        <v>0</v>
      </c>
      <c r="AC129" s="95">
        <v>0</v>
      </c>
      <c r="AD129" s="94">
        <v>0</v>
      </c>
      <c r="AE129" s="95">
        <v>0</v>
      </c>
      <c r="AF129" s="94">
        <v>0</v>
      </c>
      <c r="AG129" s="95">
        <v>0</v>
      </c>
      <c r="AH129" s="94">
        <v>0</v>
      </c>
      <c r="AI129" s="95"/>
      <c r="AJ129" s="94"/>
      <c r="AK129" s="95"/>
      <c r="AL129" s="94"/>
      <c r="AM129" s="95"/>
      <c r="AN129" s="94"/>
      <c r="AO129" s="95"/>
      <c r="AP129" s="94"/>
      <c r="AQ129" s="95"/>
      <c r="AR129" s="94"/>
      <c r="AS129" s="95"/>
      <c r="AT129" s="94"/>
    </row>
    <row r="130" spans="1:46" ht="18" thickTop="1" thickBot="1" x14ac:dyDescent="0.25">
      <c r="A130" s="355"/>
      <c r="B130" s="312" t="s">
        <v>17</v>
      </c>
      <c r="C130" s="328" t="s">
        <v>38</v>
      </c>
      <c r="D130" s="92" t="s">
        <v>44</v>
      </c>
      <c r="E130" s="93">
        <v>0</v>
      </c>
      <c r="F130" s="93">
        <v>0</v>
      </c>
      <c r="G130" s="95">
        <v>0</v>
      </c>
      <c r="H130" s="94">
        <v>0</v>
      </c>
      <c r="I130" s="95">
        <v>0</v>
      </c>
      <c r="J130" s="94">
        <v>0</v>
      </c>
      <c r="K130" s="95">
        <v>0</v>
      </c>
      <c r="L130" s="94">
        <v>0</v>
      </c>
      <c r="M130" s="95">
        <v>0</v>
      </c>
      <c r="N130" s="94">
        <v>0</v>
      </c>
      <c r="O130" s="95">
        <v>0</v>
      </c>
      <c r="P130" s="94">
        <v>0</v>
      </c>
      <c r="Q130" s="95">
        <v>0</v>
      </c>
      <c r="R130" s="94">
        <v>0</v>
      </c>
      <c r="S130" s="95">
        <v>0</v>
      </c>
      <c r="T130" s="94">
        <v>0</v>
      </c>
      <c r="U130" s="95">
        <v>0</v>
      </c>
      <c r="V130" s="94">
        <v>0</v>
      </c>
      <c r="W130" s="95">
        <v>0</v>
      </c>
      <c r="X130" s="94">
        <v>0</v>
      </c>
      <c r="Y130" s="95">
        <v>0</v>
      </c>
      <c r="Z130" s="94">
        <v>0</v>
      </c>
      <c r="AA130" s="244">
        <v>0</v>
      </c>
      <c r="AB130" s="245">
        <v>0</v>
      </c>
      <c r="AC130" s="95">
        <v>0</v>
      </c>
      <c r="AD130" s="94">
        <v>0</v>
      </c>
      <c r="AE130" s="95">
        <v>0</v>
      </c>
      <c r="AF130" s="94">
        <v>0</v>
      </c>
      <c r="AG130" s="95">
        <v>0</v>
      </c>
      <c r="AH130" s="94"/>
      <c r="AI130" s="95"/>
      <c r="AJ130" s="94"/>
      <c r="AK130" s="95"/>
      <c r="AL130" s="94"/>
      <c r="AM130" s="95"/>
      <c r="AN130" s="94"/>
      <c r="AO130" s="95"/>
      <c r="AP130" s="94"/>
      <c r="AQ130" s="95"/>
      <c r="AR130" s="94"/>
      <c r="AS130" s="95"/>
      <c r="AT130" s="94"/>
    </row>
    <row r="131" spans="1:46" ht="18" thickTop="1" thickBot="1" x14ac:dyDescent="0.25">
      <c r="A131" s="355"/>
      <c r="B131" s="312" t="s">
        <v>17</v>
      </c>
      <c r="C131" s="328" t="s">
        <v>38</v>
      </c>
      <c r="D131" s="92" t="s">
        <v>45</v>
      </c>
      <c r="E131" s="93">
        <v>0</v>
      </c>
      <c r="F131" s="93">
        <v>0</v>
      </c>
      <c r="G131" s="95">
        <v>0</v>
      </c>
      <c r="H131" s="94">
        <v>0</v>
      </c>
      <c r="I131" s="95">
        <v>0</v>
      </c>
      <c r="J131" s="94">
        <v>0</v>
      </c>
      <c r="K131" s="95">
        <v>0</v>
      </c>
      <c r="L131" s="94">
        <v>0</v>
      </c>
      <c r="M131" s="95">
        <v>0</v>
      </c>
      <c r="N131" s="94">
        <v>0</v>
      </c>
      <c r="O131" s="95">
        <v>0</v>
      </c>
      <c r="P131" s="94">
        <v>0</v>
      </c>
      <c r="Q131" s="95">
        <v>0</v>
      </c>
      <c r="R131" s="94">
        <v>0</v>
      </c>
      <c r="S131" s="95">
        <v>0</v>
      </c>
      <c r="T131" s="94">
        <v>0</v>
      </c>
      <c r="U131" s="95">
        <v>0</v>
      </c>
      <c r="V131" s="94">
        <v>0</v>
      </c>
      <c r="W131" s="95">
        <v>0</v>
      </c>
      <c r="X131" s="94">
        <v>0</v>
      </c>
      <c r="Y131" s="95">
        <v>0</v>
      </c>
      <c r="Z131" s="94">
        <v>0</v>
      </c>
      <c r="AA131" s="244">
        <v>0</v>
      </c>
      <c r="AB131" s="245">
        <v>0</v>
      </c>
      <c r="AC131" s="95">
        <v>0</v>
      </c>
      <c r="AD131" s="94">
        <v>0</v>
      </c>
      <c r="AE131" s="95">
        <v>0</v>
      </c>
      <c r="AF131" s="94">
        <v>0</v>
      </c>
      <c r="AG131" s="95">
        <v>0</v>
      </c>
      <c r="AH131" s="94"/>
      <c r="AI131" s="95"/>
      <c r="AJ131" s="94"/>
      <c r="AK131" s="95"/>
      <c r="AL131" s="94"/>
      <c r="AM131" s="95"/>
      <c r="AN131" s="94"/>
      <c r="AO131" s="95"/>
      <c r="AP131" s="94"/>
      <c r="AQ131" s="95"/>
      <c r="AR131" s="94"/>
      <c r="AS131" s="95"/>
      <c r="AT131" s="94"/>
    </row>
    <row r="132" spans="1:46" ht="18" thickTop="1" thickBot="1" x14ac:dyDescent="0.25">
      <c r="A132" s="355"/>
      <c r="B132" s="312" t="s">
        <v>17</v>
      </c>
      <c r="C132" s="328" t="s">
        <v>38</v>
      </c>
      <c r="D132" s="92" t="s">
        <v>46</v>
      </c>
      <c r="E132" s="93">
        <v>0</v>
      </c>
      <c r="F132" s="93">
        <f>(0+600)-(72+0+0)</f>
        <v>528</v>
      </c>
      <c r="G132" s="95">
        <v>528</v>
      </c>
      <c r="H132" s="94">
        <v>453</v>
      </c>
      <c r="I132" s="95">
        <v>453</v>
      </c>
      <c r="J132" s="94">
        <v>390</v>
      </c>
      <c r="K132" s="95">
        <v>390</v>
      </c>
      <c r="L132" s="94">
        <v>318</v>
      </c>
      <c r="M132" s="95">
        <v>318</v>
      </c>
      <c r="N132" s="94">
        <v>258</v>
      </c>
      <c r="O132" s="95">
        <v>258</v>
      </c>
      <c r="P132" s="94">
        <v>235</v>
      </c>
      <c r="Q132" s="95">
        <v>235</v>
      </c>
      <c r="R132" s="94">
        <v>132</v>
      </c>
      <c r="S132" s="95">
        <v>132</v>
      </c>
      <c r="T132" s="94">
        <v>51</v>
      </c>
      <c r="U132" s="95">
        <v>51</v>
      </c>
      <c r="V132" s="94">
        <v>0</v>
      </c>
      <c r="W132" s="95">
        <v>0</v>
      </c>
      <c r="X132" s="94">
        <v>0</v>
      </c>
      <c r="Y132" s="95">
        <v>0</v>
      </c>
      <c r="Z132" s="94">
        <v>0</v>
      </c>
      <c r="AA132" s="244">
        <v>0</v>
      </c>
      <c r="AB132" s="245">
        <v>576</v>
      </c>
      <c r="AC132" s="95">
        <v>576</v>
      </c>
      <c r="AD132" s="94">
        <v>810</v>
      </c>
      <c r="AE132" s="95">
        <v>810</v>
      </c>
      <c r="AF132" s="94">
        <v>738</v>
      </c>
      <c r="AG132" s="95">
        <v>738</v>
      </c>
      <c r="AH132" s="94">
        <v>702</v>
      </c>
      <c r="AI132" s="95"/>
      <c r="AJ132" s="94"/>
      <c r="AK132" s="95"/>
      <c r="AL132" s="94"/>
      <c r="AM132" s="95"/>
      <c r="AN132" s="94"/>
      <c r="AO132" s="95"/>
      <c r="AP132" s="94"/>
      <c r="AQ132" s="95"/>
      <c r="AR132" s="94"/>
      <c r="AS132" s="95"/>
      <c r="AT132" s="94"/>
    </row>
    <row r="133" spans="1:46" ht="18" thickTop="1" thickBot="1" x14ac:dyDescent="0.25">
      <c r="A133" s="355"/>
      <c r="B133" s="312" t="s">
        <v>17</v>
      </c>
      <c r="C133" s="328" t="s">
        <v>38</v>
      </c>
      <c r="D133" s="92" t="s">
        <v>47</v>
      </c>
      <c r="E133" s="93">
        <v>0</v>
      </c>
      <c r="F133" s="93">
        <v>0</v>
      </c>
      <c r="G133" s="95">
        <v>0</v>
      </c>
      <c r="H133" s="94">
        <v>0</v>
      </c>
      <c r="I133" s="95">
        <v>0</v>
      </c>
      <c r="J133" s="94">
        <v>0</v>
      </c>
      <c r="K133" s="95">
        <v>0</v>
      </c>
      <c r="L133" s="94">
        <v>0</v>
      </c>
      <c r="M133" s="95">
        <v>0</v>
      </c>
      <c r="N133" s="94">
        <v>0</v>
      </c>
      <c r="O133" s="95">
        <v>0</v>
      </c>
      <c r="P133" s="94">
        <v>0</v>
      </c>
      <c r="Q133" s="95">
        <v>0</v>
      </c>
      <c r="R133" s="94">
        <v>0</v>
      </c>
      <c r="S133" s="95">
        <v>0</v>
      </c>
      <c r="T133" s="94">
        <v>0</v>
      </c>
      <c r="U133" s="95">
        <v>0</v>
      </c>
      <c r="V133" s="94">
        <v>0</v>
      </c>
      <c r="W133" s="95">
        <v>0</v>
      </c>
      <c r="X133" s="94">
        <v>0</v>
      </c>
      <c r="Y133" s="95">
        <v>0</v>
      </c>
      <c r="Z133" s="94">
        <v>0</v>
      </c>
      <c r="AA133" s="244">
        <v>0</v>
      </c>
      <c r="AB133" s="245">
        <v>0</v>
      </c>
      <c r="AC133" s="95">
        <v>0</v>
      </c>
      <c r="AD133" s="94">
        <v>0</v>
      </c>
      <c r="AE133" s="95">
        <v>0</v>
      </c>
      <c r="AF133" s="94">
        <v>0</v>
      </c>
      <c r="AG133" s="95">
        <v>0</v>
      </c>
      <c r="AH133" s="94"/>
      <c r="AI133" s="95"/>
      <c r="AJ133" s="94"/>
      <c r="AK133" s="95"/>
      <c r="AL133" s="94"/>
      <c r="AM133" s="95"/>
      <c r="AN133" s="94"/>
      <c r="AO133" s="95"/>
      <c r="AP133" s="94"/>
      <c r="AQ133" s="95"/>
      <c r="AR133" s="94"/>
      <c r="AS133" s="95"/>
      <c r="AT133" s="94"/>
    </row>
    <row r="134" spans="1:46" ht="18" thickTop="1" thickBot="1" x14ac:dyDescent="0.25">
      <c r="A134" s="355"/>
      <c r="B134" s="312" t="s">
        <v>17</v>
      </c>
      <c r="C134" s="328" t="s">
        <v>38</v>
      </c>
      <c r="D134" s="92" t="s">
        <v>48</v>
      </c>
      <c r="E134" s="93">
        <v>0</v>
      </c>
      <c r="F134" s="93">
        <v>0</v>
      </c>
      <c r="G134" s="95">
        <v>0</v>
      </c>
      <c r="H134" s="94">
        <v>0</v>
      </c>
      <c r="I134" s="95">
        <v>0</v>
      </c>
      <c r="J134" s="94">
        <v>0</v>
      </c>
      <c r="K134" s="95">
        <v>0</v>
      </c>
      <c r="L134" s="94">
        <v>0</v>
      </c>
      <c r="M134" s="95">
        <v>0</v>
      </c>
      <c r="N134" s="94">
        <v>0</v>
      </c>
      <c r="O134" s="95">
        <v>0</v>
      </c>
      <c r="P134" s="94">
        <v>0</v>
      </c>
      <c r="Q134" s="95">
        <v>0</v>
      </c>
      <c r="R134" s="94">
        <v>0</v>
      </c>
      <c r="S134" s="95">
        <v>0</v>
      </c>
      <c r="T134" s="94">
        <v>0</v>
      </c>
      <c r="U134" s="95">
        <v>0</v>
      </c>
      <c r="V134" s="94">
        <v>0</v>
      </c>
      <c r="W134" s="95">
        <v>0</v>
      </c>
      <c r="X134" s="94">
        <v>0</v>
      </c>
      <c r="Y134" s="95">
        <v>0</v>
      </c>
      <c r="Z134" s="94">
        <v>0</v>
      </c>
      <c r="AA134" s="244">
        <v>0</v>
      </c>
      <c r="AB134" s="245">
        <v>0</v>
      </c>
      <c r="AC134" s="95">
        <v>0</v>
      </c>
      <c r="AD134" s="94">
        <v>0</v>
      </c>
      <c r="AE134" s="95">
        <v>0</v>
      </c>
      <c r="AF134" s="94">
        <v>0</v>
      </c>
      <c r="AG134" s="95">
        <v>0</v>
      </c>
      <c r="AH134" s="94"/>
      <c r="AI134" s="95"/>
      <c r="AJ134" s="94"/>
      <c r="AK134" s="95"/>
      <c r="AL134" s="94"/>
      <c r="AM134" s="95"/>
      <c r="AN134" s="94"/>
      <c r="AO134" s="95"/>
      <c r="AP134" s="94"/>
      <c r="AQ134" s="95"/>
      <c r="AR134" s="94"/>
      <c r="AS134" s="95"/>
      <c r="AT134" s="94"/>
    </row>
    <row r="135" spans="1:46" ht="18" thickTop="1" thickBot="1" x14ac:dyDescent="0.25">
      <c r="A135" s="355"/>
      <c r="B135" s="312" t="s">
        <v>17</v>
      </c>
      <c r="C135" s="328" t="s">
        <v>38</v>
      </c>
      <c r="D135" s="92" t="s">
        <v>49</v>
      </c>
      <c r="E135" s="93">
        <f>(10+0)-(0+0+0)</f>
        <v>10</v>
      </c>
      <c r="F135" s="93">
        <f>(10+0)-(0+0+0)</f>
        <v>10</v>
      </c>
      <c r="G135" s="95">
        <v>10</v>
      </c>
      <c r="H135" s="94">
        <v>10</v>
      </c>
      <c r="I135" s="95">
        <v>10</v>
      </c>
      <c r="J135" s="94">
        <v>10</v>
      </c>
      <c r="K135" s="95">
        <v>10</v>
      </c>
      <c r="L135" s="94">
        <v>10</v>
      </c>
      <c r="M135" s="95">
        <v>10</v>
      </c>
      <c r="N135" s="94">
        <v>10</v>
      </c>
      <c r="O135" s="210">
        <v>0</v>
      </c>
      <c r="P135" s="94">
        <v>0</v>
      </c>
      <c r="Q135" s="95">
        <v>0</v>
      </c>
      <c r="R135" s="94">
        <v>0</v>
      </c>
      <c r="S135" s="95">
        <v>0</v>
      </c>
      <c r="T135" s="94">
        <v>0</v>
      </c>
      <c r="U135" s="95">
        <v>0</v>
      </c>
      <c r="V135" s="94">
        <v>0</v>
      </c>
      <c r="W135" s="95">
        <v>0</v>
      </c>
      <c r="X135" s="94">
        <v>0</v>
      </c>
      <c r="Y135" s="95">
        <v>0</v>
      </c>
      <c r="Z135" s="94">
        <v>0</v>
      </c>
      <c r="AA135" s="244">
        <v>0</v>
      </c>
      <c r="AB135" s="245">
        <v>0</v>
      </c>
      <c r="AC135" s="95">
        <v>0</v>
      </c>
      <c r="AD135" s="94">
        <v>0</v>
      </c>
      <c r="AE135" s="95">
        <v>0</v>
      </c>
      <c r="AF135" s="94">
        <v>27</v>
      </c>
      <c r="AG135" s="95">
        <v>27</v>
      </c>
      <c r="AH135" s="94">
        <v>27</v>
      </c>
      <c r="AI135" s="95"/>
      <c r="AJ135" s="94"/>
      <c r="AK135" s="95"/>
      <c r="AL135" s="94"/>
      <c r="AM135" s="95"/>
      <c r="AN135" s="94"/>
      <c r="AO135" s="95"/>
      <c r="AP135" s="94"/>
      <c r="AQ135" s="95"/>
      <c r="AR135" s="94"/>
      <c r="AS135" s="95"/>
      <c r="AT135" s="94"/>
    </row>
    <row r="136" spans="1:46" ht="18" thickTop="1" thickBot="1" x14ac:dyDescent="0.25">
      <c r="A136" s="355"/>
      <c r="B136" s="312" t="s">
        <v>17</v>
      </c>
      <c r="C136" s="328" t="s">
        <v>38</v>
      </c>
      <c r="D136" s="92" t="s">
        <v>50</v>
      </c>
      <c r="E136" s="93">
        <v>721</v>
      </c>
      <c r="F136" s="93">
        <f>(721+0)-(206+0+0)</f>
        <v>515</v>
      </c>
      <c r="G136" s="95">
        <v>515</v>
      </c>
      <c r="H136" s="94">
        <v>371</v>
      </c>
      <c r="I136" s="95">
        <v>371</v>
      </c>
      <c r="J136" s="94">
        <v>248</v>
      </c>
      <c r="K136" s="95">
        <v>248</v>
      </c>
      <c r="L136" s="94">
        <v>61</v>
      </c>
      <c r="M136" s="95">
        <v>61</v>
      </c>
      <c r="N136" s="94">
        <v>0</v>
      </c>
      <c r="O136" s="95">
        <v>0</v>
      </c>
      <c r="P136" s="94">
        <v>0</v>
      </c>
      <c r="Q136" s="95">
        <v>0</v>
      </c>
      <c r="R136" s="94">
        <v>400</v>
      </c>
      <c r="S136" s="95">
        <v>1000</v>
      </c>
      <c r="T136" s="94">
        <v>815</v>
      </c>
      <c r="U136" s="95">
        <v>815</v>
      </c>
      <c r="V136" s="94">
        <v>341</v>
      </c>
      <c r="W136" s="95">
        <v>346</v>
      </c>
      <c r="X136" s="94">
        <v>113</v>
      </c>
      <c r="Y136" s="95">
        <v>111</v>
      </c>
      <c r="Z136" s="94">
        <v>15</v>
      </c>
      <c r="AA136" s="244">
        <v>15</v>
      </c>
      <c r="AB136" s="245">
        <v>0</v>
      </c>
      <c r="AC136" s="95">
        <v>0</v>
      </c>
      <c r="AD136" s="94">
        <v>2038</v>
      </c>
      <c r="AE136" s="95">
        <v>2083</v>
      </c>
      <c r="AF136" s="94">
        <v>1283</v>
      </c>
      <c r="AG136" s="95">
        <v>1283</v>
      </c>
      <c r="AH136" s="94">
        <v>811</v>
      </c>
      <c r="AI136" s="95"/>
      <c r="AJ136" s="94"/>
      <c r="AK136" s="95"/>
      <c r="AL136" s="94"/>
      <c r="AM136" s="95"/>
      <c r="AN136" s="94"/>
      <c r="AO136" s="95"/>
      <c r="AP136" s="94"/>
      <c r="AQ136" s="95"/>
      <c r="AR136" s="94"/>
      <c r="AS136" s="95"/>
      <c r="AT136" s="94"/>
    </row>
    <row r="137" spans="1:46" ht="15.75" customHeight="1" thickTop="1" thickBot="1" x14ac:dyDescent="0.25">
      <c r="A137" s="355"/>
      <c r="B137" s="312" t="s">
        <v>17</v>
      </c>
      <c r="C137" s="328" t="s">
        <v>38</v>
      </c>
      <c r="D137" s="96" t="s">
        <v>51</v>
      </c>
      <c r="E137" s="97">
        <v>113</v>
      </c>
      <c r="F137" s="97">
        <f>(113+0)-(10+0+0)</f>
        <v>103</v>
      </c>
      <c r="G137" s="99">
        <v>103</v>
      </c>
      <c r="H137" s="98">
        <v>89</v>
      </c>
      <c r="I137" s="99">
        <v>89</v>
      </c>
      <c r="J137" s="98">
        <v>80</v>
      </c>
      <c r="K137" s="99">
        <v>80</v>
      </c>
      <c r="L137" s="98">
        <v>61</v>
      </c>
      <c r="M137" s="99">
        <v>61</v>
      </c>
      <c r="N137" s="98">
        <v>48</v>
      </c>
      <c r="O137" s="99">
        <v>48</v>
      </c>
      <c r="P137" s="98">
        <v>33</v>
      </c>
      <c r="Q137" s="99">
        <v>33</v>
      </c>
      <c r="R137" s="98">
        <v>20</v>
      </c>
      <c r="S137" s="99">
        <v>20</v>
      </c>
      <c r="T137" s="98">
        <v>5</v>
      </c>
      <c r="U137" s="99">
        <v>5</v>
      </c>
      <c r="V137" s="98">
        <v>0</v>
      </c>
      <c r="W137" s="99">
        <v>0</v>
      </c>
      <c r="X137" s="98">
        <v>78</v>
      </c>
      <c r="Y137" s="99">
        <v>78</v>
      </c>
      <c r="Z137" s="98">
        <v>69</v>
      </c>
      <c r="AA137" s="246">
        <v>69</v>
      </c>
      <c r="AB137" s="247">
        <v>63</v>
      </c>
      <c r="AC137" s="99">
        <v>63</v>
      </c>
      <c r="AD137" s="98">
        <v>53</v>
      </c>
      <c r="AE137" s="99">
        <v>53</v>
      </c>
      <c r="AF137" s="98">
        <v>46</v>
      </c>
      <c r="AG137" s="99">
        <v>46</v>
      </c>
      <c r="AH137" s="98">
        <v>41</v>
      </c>
      <c r="AI137" s="99"/>
      <c r="AJ137" s="98"/>
      <c r="AK137" s="99"/>
      <c r="AL137" s="98"/>
      <c r="AM137" s="99"/>
      <c r="AN137" s="98"/>
      <c r="AO137" s="99"/>
      <c r="AP137" s="98"/>
      <c r="AQ137" s="99"/>
      <c r="AR137" s="98"/>
      <c r="AS137" s="99"/>
      <c r="AT137" s="98"/>
    </row>
    <row r="138" spans="1:46" ht="16" customHeight="1" thickTop="1" x14ac:dyDescent="0.2">
      <c r="A138" s="355"/>
      <c r="B138" s="312" t="s">
        <v>17</v>
      </c>
      <c r="C138" s="329" t="s">
        <v>52</v>
      </c>
      <c r="D138" s="100" t="s">
        <v>53</v>
      </c>
      <c r="E138" s="476">
        <v>2</v>
      </c>
      <c r="F138" s="421"/>
      <c r="G138" s="420">
        <v>3</v>
      </c>
      <c r="H138" s="421"/>
      <c r="I138" s="420">
        <v>3</v>
      </c>
      <c r="J138" s="421"/>
      <c r="K138" s="420">
        <v>8</v>
      </c>
      <c r="L138" s="421"/>
      <c r="M138" s="420">
        <v>11</v>
      </c>
      <c r="N138" s="421"/>
      <c r="O138" s="420">
        <v>17</v>
      </c>
      <c r="P138" s="421"/>
      <c r="Q138" s="420">
        <v>13</v>
      </c>
      <c r="R138" s="421"/>
      <c r="S138" s="420">
        <v>11</v>
      </c>
      <c r="T138" s="421"/>
      <c r="U138" s="420">
        <v>32</v>
      </c>
      <c r="V138" s="421"/>
      <c r="W138" s="420">
        <v>26</v>
      </c>
      <c r="X138" s="421"/>
      <c r="Y138" s="420">
        <v>25</v>
      </c>
      <c r="Z138" s="421"/>
      <c r="AA138" s="477">
        <v>15</v>
      </c>
      <c r="AB138" s="478"/>
      <c r="AC138" s="477">
        <v>53</v>
      </c>
      <c r="AD138" s="478"/>
      <c r="AE138" s="420">
        <v>77</v>
      </c>
      <c r="AF138" s="421"/>
      <c r="AG138" s="420">
        <v>52</v>
      </c>
      <c r="AH138" s="421"/>
      <c r="AI138" s="420"/>
      <c r="AJ138" s="421"/>
      <c r="AK138" s="420"/>
      <c r="AL138" s="421"/>
      <c r="AM138" s="420"/>
      <c r="AN138" s="421"/>
      <c r="AO138" s="420"/>
      <c r="AP138" s="421"/>
      <c r="AQ138" s="420"/>
      <c r="AR138" s="421"/>
      <c r="AS138" s="420"/>
      <c r="AT138" s="421"/>
    </row>
    <row r="139" spans="1:46" ht="16" x14ac:dyDescent="0.2">
      <c r="A139" s="355"/>
      <c r="B139" s="312" t="s">
        <v>17</v>
      </c>
      <c r="C139" s="329" t="s">
        <v>52</v>
      </c>
      <c r="D139" s="92" t="s">
        <v>54</v>
      </c>
      <c r="E139" s="519">
        <v>3</v>
      </c>
      <c r="F139" s="410"/>
      <c r="G139" s="409">
        <v>4</v>
      </c>
      <c r="H139" s="410"/>
      <c r="I139" s="409">
        <v>5</v>
      </c>
      <c r="J139" s="410"/>
      <c r="K139" s="409">
        <v>15</v>
      </c>
      <c r="L139" s="410"/>
      <c r="M139" s="409">
        <v>17</v>
      </c>
      <c r="N139" s="410"/>
      <c r="O139" s="409">
        <v>33</v>
      </c>
      <c r="P139" s="410"/>
      <c r="Q139" s="409">
        <v>39</v>
      </c>
      <c r="R139" s="410"/>
      <c r="S139" s="409">
        <v>28</v>
      </c>
      <c r="T139" s="410"/>
      <c r="U139" s="409">
        <v>55</v>
      </c>
      <c r="V139" s="410"/>
      <c r="W139" s="409">
        <v>59</v>
      </c>
      <c r="X139" s="410"/>
      <c r="Y139" s="409">
        <v>76</v>
      </c>
      <c r="Z139" s="410"/>
      <c r="AA139" s="520">
        <v>19</v>
      </c>
      <c r="AB139" s="521"/>
      <c r="AC139" s="520">
        <v>101</v>
      </c>
      <c r="AD139" s="521"/>
      <c r="AE139" s="409">
        <v>125</v>
      </c>
      <c r="AF139" s="410"/>
      <c r="AG139" s="409">
        <v>72</v>
      </c>
      <c r="AH139" s="410"/>
      <c r="AI139" s="409"/>
      <c r="AJ139" s="410"/>
      <c r="AK139" s="409"/>
      <c r="AL139" s="410"/>
      <c r="AM139" s="409"/>
      <c r="AN139" s="410"/>
      <c r="AO139" s="409"/>
      <c r="AP139" s="410"/>
      <c r="AQ139" s="409"/>
      <c r="AR139" s="410"/>
      <c r="AS139" s="409"/>
      <c r="AT139" s="410"/>
    </row>
    <row r="140" spans="1:46" ht="16" x14ac:dyDescent="0.2">
      <c r="A140" s="355"/>
      <c r="B140" s="312" t="s">
        <v>17</v>
      </c>
      <c r="C140" s="329" t="s">
        <v>52</v>
      </c>
      <c r="D140" s="92" t="s">
        <v>55</v>
      </c>
      <c r="E140" s="519">
        <v>8</v>
      </c>
      <c r="F140" s="410"/>
      <c r="G140" s="409">
        <v>2</v>
      </c>
      <c r="H140" s="410"/>
      <c r="I140" s="409">
        <v>5</v>
      </c>
      <c r="J140" s="410"/>
      <c r="K140" s="409">
        <v>9</v>
      </c>
      <c r="L140" s="410"/>
      <c r="M140" s="409">
        <v>30</v>
      </c>
      <c r="N140" s="410"/>
      <c r="O140" s="409">
        <v>37</v>
      </c>
      <c r="P140" s="410"/>
      <c r="Q140" s="409">
        <v>27</v>
      </c>
      <c r="R140" s="410"/>
      <c r="S140" s="409">
        <v>21</v>
      </c>
      <c r="T140" s="410"/>
      <c r="U140" s="409">
        <v>53</v>
      </c>
      <c r="V140" s="410"/>
      <c r="W140" s="409">
        <v>42</v>
      </c>
      <c r="X140" s="410"/>
      <c r="Y140" s="409">
        <v>50</v>
      </c>
      <c r="Z140" s="410"/>
      <c r="AA140" s="520">
        <v>14</v>
      </c>
      <c r="AB140" s="521"/>
      <c r="AC140" s="520">
        <v>62</v>
      </c>
      <c r="AD140" s="521"/>
      <c r="AE140" s="409">
        <v>73</v>
      </c>
      <c r="AF140" s="410"/>
      <c r="AG140" s="409">
        <v>41</v>
      </c>
      <c r="AH140" s="410"/>
      <c r="AI140" s="409"/>
      <c r="AJ140" s="410"/>
      <c r="AK140" s="409"/>
      <c r="AL140" s="410"/>
      <c r="AM140" s="409"/>
      <c r="AN140" s="410"/>
      <c r="AO140" s="409"/>
      <c r="AP140" s="410"/>
      <c r="AQ140" s="409"/>
      <c r="AR140" s="410"/>
      <c r="AS140" s="409"/>
      <c r="AT140" s="410"/>
    </row>
    <row r="141" spans="1:46" ht="17" thickBot="1" x14ac:dyDescent="0.25">
      <c r="A141" s="355"/>
      <c r="B141" s="312" t="s">
        <v>17</v>
      </c>
      <c r="C141" s="329" t="s">
        <v>52</v>
      </c>
      <c r="D141" s="96" t="s">
        <v>56</v>
      </c>
      <c r="E141" s="473">
        <v>16</v>
      </c>
      <c r="F141" s="408"/>
      <c r="G141" s="407">
        <v>7</v>
      </c>
      <c r="H141" s="408"/>
      <c r="I141" s="407">
        <v>10</v>
      </c>
      <c r="J141" s="408"/>
      <c r="K141" s="407">
        <v>49</v>
      </c>
      <c r="L141" s="408"/>
      <c r="M141" s="407">
        <v>49</v>
      </c>
      <c r="N141" s="408"/>
      <c r="O141" s="407">
        <v>51</v>
      </c>
      <c r="P141" s="408"/>
      <c r="Q141" s="407">
        <v>47</v>
      </c>
      <c r="R141" s="408"/>
      <c r="S141" s="407">
        <v>31</v>
      </c>
      <c r="T141" s="408"/>
      <c r="U141" s="407">
        <v>108</v>
      </c>
      <c r="V141" s="408"/>
      <c r="W141" s="407">
        <v>132</v>
      </c>
      <c r="X141" s="408"/>
      <c r="Y141" s="407">
        <v>123</v>
      </c>
      <c r="Z141" s="408"/>
      <c r="AA141" s="474">
        <v>10</v>
      </c>
      <c r="AB141" s="475"/>
      <c r="AC141" s="474">
        <v>170</v>
      </c>
      <c r="AD141" s="475"/>
      <c r="AE141" s="407">
        <v>226</v>
      </c>
      <c r="AF141" s="408"/>
      <c r="AG141" s="407">
        <v>158</v>
      </c>
      <c r="AH141" s="408"/>
      <c r="AI141" s="407"/>
      <c r="AJ141" s="408"/>
      <c r="AK141" s="407"/>
      <c r="AL141" s="408"/>
      <c r="AM141" s="407"/>
      <c r="AN141" s="408"/>
      <c r="AO141" s="407"/>
      <c r="AP141" s="408"/>
      <c r="AQ141" s="407"/>
      <c r="AR141" s="408"/>
      <c r="AS141" s="407"/>
      <c r="AT141" s="408"/>
    </row>
    <row r="142" spans="1:46" ht="34" thickTop="1" thickBot="1" x14ac:dyDescent="0.25">
      <c r="A142" s="355"/>
      <c r="B142" s="312" t="s">
        <v>17</v>
      </c>
      <c r="C142" s="330" t="s">
        <v>57</v>
      </c>
      <c r="D142" s="101" t="s">
        <v>58</v>
      </c>
      <c r="E142" s="522">
        <v>0</v>
      </c>
      <c r="F142" s="414"/>
      <c r="G142" s="413">
        <v>0</v>
      </c>
      <c r="H142" s="414"/>
      <c r="I142" s="413">
        <v>0</v>
      </c>
      <c r="J142" s="414"/>
      <c r="K142" s="413">
        <v>0</v>
      </c>
      <c r="L142" s="414"/>
      <c r="M142" s="413">
        <v>0</v>
      </c>
      <c r="N142" s="414"/>
      <c r="O142" s="413">
        <v>0</v>
      </c>
      <c r="P142" s="414"/>
      <c r="Q142" s="413">
        <v>0</v>
      </c>
      <c r="R142" s="414"/>
      <c r="S142" s="413">
        <v>0</v>
      </c>
      <c r="T142" s="414"/>
      <c r="U142" s="523">
        <v>0</v>
      </c>
      <c r="V142" s="524"/>
      <c r="W142" s="413">
        <v>0</v>
      </c>
      <c r="X142" s="414"/>
      <c r="Y142" s="413">
        <v>3</v>
      </c>
      <c r="Z142" s="414"/>
      <c r="AA142" s="523">
        <v>0</v>
      </c>
      <c r="AB142" s="524"/>
      <c r="AC142" s="523">
        <v>0</v>
      </c>
      <c r="AD142" s="524"/>
      <c r="AE142" s="413">
        <v>0</v>
      </c>
      <c r="AF142" s="414"/>
      <c r="AG142" s="411">
        <v>0</v>
      </c>
      <c r="AH142" s="412"/>
      <c r="AI142" s="413"/>
      <c r="AJ142" s="414"/>
      <c r="AK142" s="413"/>
      <c r="AL142" s="414"/>
      <c r="AM142" s="413"/>
      <c r="AN142" s="414"/>
      <c r="AO142" s="413"/>
      <c r="AP142" s="414"/>
      <c r="AQ142" s="413"/>
      <c r="AR142" s="414"/>
      <c r="AS142" s="413"/>
      <c r="AT142" s="414"/>
    </row>
    <row r="143" spans="1:46" ht="18" thickTop="1" thickBot="1" x14ac:dyDescent="0.25">
      <c r="A143" s="355"/>
      <c r="B143" s="312" t="s">
        <v>17</v>
      </c>
      <c r="C143" s="330" t="s">
        <v>57</v>
      </c>
      <c r="D143" s="102" t="s">
        <v>59</v>
      </c>
      <c r="E143" s="519">
        <v>72</v>
      </c>
      <c r="F143" s="410"/>
      <c r="G143" s="409">
        <v>25</v>
      </c>
      <c r="H143" s="410"/>
      <c r="I143" s="409">
        <v>21</v>
      </c>
      <c r="J143" s="410"/>
      <c r="K143" s="409">
        <v>0</v>
      </c>
      <c r="L143" s="410"/>
      <c r="M143" s="409">
        <v>20</v>
      </c>
      <c r="N143" s="410"/>
      <c r="O143" s="409">
        <v>0</v>
      </c>
      <c r="P143" s="410"/>
      <c r="Q143" s="409">
        <v>27</v>
      </c>
      <c r="R143" s="410"/>
      <c r="S143" s="409">
        <v>27</v>
      </c>
      <c r="T143" s="410"/>
      <c r="U143" s="520">
        <v>0</v>
      </c>
      <c r="V143" s="521"/>
      <c r="W143" s="409">
        <v>0</v>
      </c>
      <c r="X143" s="410"/>
      <c r="Y143" s="409">
        <v>0</v>
      </c>
      <c r="Z143" s="410"/>
      <c r="AA143" s="520">
        <v>8</v>
      </c>
      <c r="AB143" s="521"/>
      <c r="AC143" s="520">
        <v>14</v>
      </c>
      <c r="AD143" s="521"/>
      <c r="AE143" s="409">
        <v>13</v>
      </c>
      <c r="AF143" s="410"/>
      <c r="AG143" s="415">
        <f>1+3+8</f>
        <v>12</v>
      </c>
      <c r="AH143" s="410"/>
      <c r="AI143" s="409"/>
      <c r="AJ143" s="410"/>
      <c r="AK143" s="409"/>
      <c r="AL143" s="410"/>
      <c r="AM143" s="409"/>
      <c r="AN143" s="410"/>
      <c r="AO143" s="409"/>
      <c r="AP143" s="410"/>
      <c r="AQ143" s="409"/>
      <c r="AR143" s="410"/>
      <c r="AS143" s="409"/>
      <c r="AT143" s="410"/>
    </row>
    <row r="144" spans="1:46" ht="18" thickTop="1" thickBot="1" x14ac:dyDescent="0.25">
      <c r="A144" s="355"/>
      <c r="B144" s="312" t="s">
        <v>17</v>
      </c>
      <c r="C144" s="330" t="s">
        <v>57</v>
      </c>
      <c r="D144" s="102" t="s">
        <v>30</v>
      </c>
      <c r="E144" s="519">
        <v>29</v>
      </c>
      <c r="F144" s="410"/>
      <c r="G144" s="409">
        <v>16</v>
      </c>
      <c r="H144" s="410"/>
      <c r="I144" s="409">
        <v>23</v>
      </c>
      <c r="J144" s="410"/>
      <c r="K144" s="409">
        <v>82</v>
      </c>
      <c r="L144" s="410"/>
      <c r="M144" s="409">
        <v>67</v>
      </c>
      <c r="N144" s="410"/>
      <c r="O144" s="409">
        <v>26</v>
      </c>
      <c r="P144" s="410"/>
      <c r="Q144" s="409">
        <v>125</v>
      </c>
      <c r="R144" s="410"/>
      <c r="S144" s="409">
        <v>91</v>
      </c>
      <c r="T144" s="410"/>
      <c r="U144" s="520">
        <v>244</v>
      </c>
      <c r="V144" s="521"/>
      <c r="W144" s="409">
        <v>248</v>
      </c>
      <c r="X144" s="410"/>
      <c r="Y144" s="409">
        <v>274</v>
      </c>
      <c r="Z144" s="410"/>
      <c r="AA144" s="520">
        <v>15</v>
      </c>
      <c r="AB144" s="521"/>
      <c r="AC144" s="525">
        <v>236</v>
      </c>
      <c r="AD144" s="521"/>
      <c r="AE144" s="409">
        <v>501</v>
      </c>
      <c r="AF144" s="410"/>
      <c r="AG144" s="409">
        <v>323</v>
      </c>
      <c r="AH144" s="410"/>
      <c r="AI144" s="409"/>
      <c r="AJ144" s="410"/>
      <c r="AK144" s="409"/>
      <c r="AL144" s="410"/>
      <c r="AM144" s="409"/>
      <c r="AN144" s="410"/>
      <c r="AO144" s="409"/>
      <c r="AP144" s="410"/>
      <c r="AQ144" s="409"/>
      <c r="AR144" s="410"/>
      <c r="AS144" s="409"/>
      <c r="AT144" s="410"/>
    </row>
    <row r="145" spans="1:46" ht="18" thickTop="1" thickBot="1" x14ac:dyDescent="0.25">
      <c r="A145" s="355"/>
      <c r="B145" s="312" t="s">
        <v>17</v>
      </c>
      <c r="C145" s="330" t="s">
        <v>57</v>
      </c>
      <c r="D145" s="102" t="s">
        <v>60</v>
      </c>
      <c r="E145" s="519">
        <v>177</v>
      </c>
      <c r="F145" s="410"/>
      <c r="G145" s="409">
        <v>128</v>
      </c>
      <c r="H145" s="410"/>
      <c r="I145" s="409">
        <v>123</v>
      </c>
      <c r="J145" s="410"/>
      <c r="K145" s="409">
        <v>105</v>
      </c>
      <c r="L145" s="410"/>
      <c r="M145" s="409">
        <v>105</v>
      </c>
      <c r="N145" s="410"/>
      <c r="O145" s="409">
        <v>11</v>
      </c>
      <c r="P145" s="410"/>
      <c r="Q145" s="409">
        <v>105</v>
      </c>
      <c r="R145" s="410"/>
      <c r="S145" s="409">
        <v>94</v>
      </c>
      <c r="T145" s="410"/>
      <c r="U145" s="520">
        <v>230</v>
      </c>
      <c r="V145" s="521"/>
      <c r="W145" s="409">
        <v>222</v>
      </c>
      <c r="X145" s="410"/>
      <c r="Y145" s="409">
        <v>204</v>
      </c>
      <c r="Z145" s="410"/>
      <c r="AA145" s="520">
        <v>0</v>
      </c>
      <c r="AB145" s="521"/>
      <c r="AC145" s="520">
        <v>201</v>
      </c>
      <c r="AD145" s="521"/>
      <c r="AE145" s="409">
        <v>299</v>
      </c>
      <c r="AF145" s="410"/>
      <c r="AG145" s="409">
        <v>149</v>
      </c>
      <c r="AH145" s="410"/>
      <c r="AI145" s="409"/>
      <c r="AJ145" s="410"/>
      <c r="AK145" s="409"/>
      <c r="AL145" s="410"/>
      <c r="AM145" s="409"/>
      <c r="AN145" s="410"/>
      <c r="AO145" s="409"/>
      <c r="AP145" s="410"/>
      <c r="AQ145" s="409"/>
      <c r="AR145" s="410"/>
      <c r="AS145" s="409"/>
      <c r="AT145" s="410"/>
    </row>
    <row r="146" spans="1:46" ht="18" thickTop="1" thickBot="1" x14ac:dyDescent="0.25">
      <c r="A146" s="355"/>
      <c r="B146" s="312" t="s">
        <v>17</v>
      </c>
      <c r="C146" s="330" t="s">
        <v>57</v>
      </c>
      <c r="D146" s="102" t="s">
        <v>61</v>
      </c>
      <c r="E146" s="519">
        <v>0</v>
      </c>
      <c r="F146" s="410"/>
      <c r="G146" s="409">
        <v>0</v>
      </c>
      <c r="H146" s="410"/>
      <c r="I146" s="409">
        <v>0</v>
      </c>
      <c r="J146" s="410"/>
      <c r="K146" s="409">
        <v>0</v>
      </c>
      <c r="L146" s="410"/>
      <c r="M146" s="409">
        <v>0</v>
      </c>
      <c r="N146" s="410"/>
      <c r="O146" s="409">
        <v>2</v>
      </c>
      <c r="P146" s="410"/>
      <c r="Q146" s="409">
        <v>0</v>
      </c>
      <c r="R146" s="410"/>
      <c r="S146" s="409">
        <v>0</v>
      </c>
      <c r="T146" s="410"/>
      <c r="U146" s="520">
        <v>1</v>
      </c>
      <c r="V146" s="521"/>
      <c r="W146" s="409">
        <v>0</v>
      </c>
      <c r="X146" s="410"/>
      <c r="Y146" s="409">
        <v>0</v>
      </c>
      <c r="Z146" s="410"/>
      <c r="AA146" s="520">
        <v>0</v>
      </c>
      <c r="AB146" s="521"/>
      <c r="AC146" s="520">
        <v>0</v>
      </c>
      <c r="AD146" s="521"/>
      <c r="AE146" s="409">
        <v>0</v>
      </c>
      <c r="AF146" s="410"/>
      <c r="AG146" s="409">
        <v>0</v>
      </c>
      <c r="AH146" s="410"/>
      <c r="AI146" s="409"/>
      <c r="AJ146" s="410"/>
      <c r="AK146" s="409"/>
      <c r="AL146" s="410"/>
      <c r="AM146" s="409"/>
      <c r="AN146" s="410"/>
      <c r="AO146" s="409"/>
      <c r="AP146" s="410"/>
      <c r="AQ146" s="409"/>
      <c r="AR146" s="410"/>
      <c r="AS146" s="409"/>
      <c r="AT146" s="410"/>
    </row>
    <row r="147" spans="1:46" ht="18" thickTop="1" thickBot="1" x14ac:dyDescent="0.25">
      <c r="A147" s="355"/>
      <c r="B147" s="312" t="s">
        <v>17</v>
      </c>
      <c r="C147" s="330" t="s">
        <v>57</v>
      </c>
      <c r="D147" s="102" t="s">
        <v>62</v>
      </c>
      <c r="E147" s="519">
        <v>206</v>
      </c>
      <c r="F147" s="410"/>
      <c r="G147" s="409">
        <v>144</v>
      </c>
      <c r="H147" s="410"/>
      <c r="I147" s="409">
        <v>146</v>
      </c>
      <c r="J147" s="410"/>
      <c r="K147" s="409">
        <v>187</v>
      </c>
      <c r="L147" s="410"/>
      <c r="M147" s="409">
        <v>172</v>
      </c>
      <c r="N147" s="410"/>
      <c r="O147" s="409">
        <v>39</v>
      </c>
      <c r="P147" s="410"/>
      <c r="Q147" s="409">
        <v>230</v>
      </c>
      <c r="R147" s="410"/>
      <c r="S147" s="409">
        <v>185</v>
      </c>
      <c r="T147" s="410"/>
      <c r="U147" s="520">
        <v>473</v>
      </c>
      <c r="V147" s="521"/>
      <c r="W147" s="409">
        <v>410</v>
      </c>
      <c r="X147" s="410"/>
      <c r="Y147" s="409">
        <v>478</v>
      </c>
      <c r="Z147" s="410"/>
      <c r="AA147" s="520">
        <v>15</v>
      </c>
      <c r="AB147" s="521"/>
      <c r="AC147" s="520">
        <v>437</v>
      </c>
      <c r="AD147" s="521"/>
      <c r="AE147" s="409">
        <v>800</v>
      </c>
      <c r="AF147" s="410"/>
      <c r="AG147" s="409">
        <v>472</v>
      </c>
      <c r="AH147" s="410"/>
      <c r="AI147" s="409"/>
      <c r="AJ147" s="410"/>
      <c r="AK147" s="409"/>
      <c r="AL147" s="410"/>
      <c r="AM147" s="409"/>
      <c r="AN147" s="410"/>
      <c r="AO147" s="409"/>
      <c r="AP147" s="410"/>
      <c r="AQ147" s="409"/>
      <c r="AR147" s="410"/>
      <c r="AS147" s="409"/>
      <c r="AT147" s="410"/>
    </row>
    <row r="148" spans="1:46" ht="15" customHeight="1" thickTop="1" thickBot="1" x14ac:dyDescent="0.25">
      <c r="A148" s="355"/>
      <c r="B148" s="312" t="s">
        <v>17</v>
      </c>
      <c r="C148" s="330" t="s">
        <v>57</v>
      </c>
      <c r="D148" s="103" t="s">
        <v>63</v>
      </c>
      <c r="E148" s="473">
        <v>0</v>
      </c>
      <c r="F148" s="408"/>
      <c r="G148" s="407">
        <v>0</v>
      </c>
      <c r="H148" s="408"/>
      <c r="I148" s="407">
        <v>0</v>
      </c>
      <c r="J148" s="408"/>
      <c r="K148" s="407">
        <v>0</v>
      </c>
      <c r="L148" s="408"/>
      <c r="M148" s="407">
        <v>11</v>
      </c>
      <c r="N148" s="408"/>
      <c r="O148" s="407">
        <v>115</v>
      </c>
      <c r="P148" s="408"/>
      <c r="Q148" s="407">
        <v>0</v>
      </c>
      <c r="R148" s="408"/>
      <c r="S148" s="407">
        <v>0</v>
      </c>
      <c r="T148" s="408"/>
      <c r="U148" s="474">
        <v>0</v>
      </c>
      <c r="V148" s="475"/>
      <c r="W148" s="407">
        <v>0</v>
      </c>
      <c r="X148" s="408"/>
      <c r="Y148" s="407">
        <v>0</v>
      </c>
      <c r="Z148" s="408"/>
      <c r="AA148" s="474">
        <v>0</v>
      </c>
      <c r="AB148" s="475"/>
      <c r="AC148" s="474">
        <v>0</v>
      </c>
      <c r="AD148" s="475"/>
      <c r="AE148" s="407">
        <v>0</v>
      </c>
      <c r="AF148" s="408"/>
      <c r="AG148" s="407">
        <v>0</v>
      </c>
      <c r="AH148" s="408"/>
      <c r="AI148" s="407"/>
      <c r="AJ148" s="408"/>
      <c r="AK148" s="407"/>
      <c r="AL148" s="408"/>
      <c r="AM148" s="407"/>
      <c r="AN148" s="408"/>
      <c r="AO148" s="407"/>
      <c r="AP148" s="408"/>
      <c r="AQ148" s="407"/>
      <c r="AR148" s="408"/>
      <c r="AS148" s="407"/>
      <c r="AT148" s="408"/>
    </row>
    <row r="149" spans="1:46" ht="16" customHeight="1" thickTop="1" thickBot="1" x14ac:dyDescent="0.25">
      <c r="A149" s="355" t="s">
        <v>16</v>
      </c>
      <c r="B149" s="313" t="s">
        <v>15</v>
      </c>
      <c r="C149" s="331" t="s">
        <v>38</v>
      </c>
      <c r="D149" s="104" t="s">
        <v>39</v>
      </c>
      <c r="E149" s="106">
        <v>242</v>
      </c>
      <c r="F149" s="105">
        <v>240</v>
      </c>
      <c r="G149" s="106">
        <v>240</v>
      </c>
      <c r="H149" s="105">
        <v>238</v>
      </c>
      <c r="I149" s="106">
        <v>238</v>
      </c>
      <c r="J149" s="105">
        <v>236</v>
      </c>
      <c r="K149" s="106">
        <v>236</v>
      </c>
      <c r="L149" s="105">
        <v>235</v>
      </c>
      <c r="M149" s="106">
        <v>235</v>
      </c>
      <c r="N149" s="105">
        <v>87</v>
      </c>
      <c r="O149" s="106">
        <v>79</v>
      </c>
      <c r="P149" s="105">
        <v>137</v>
      </c>
      <c r="Q149" s="254">
        <v>137</v>
      </c>
      <c r="R149" s="255">
        <v>135</v>
      </c>
      <c r="S149" s="106">
        <v>135</v>
      </c>
      <c r="T149" s="105">
        <v>60</v>
      </c>
      <c r="U149" s="106">
        <v>60</v>
      </c>
      <c r="V149" s="105">
        <v>59</v>
      </c>
      <c r="W149" s="254">
        <v>59</v>
      </c>
      <c r="X149" s="255">
        <v>59</v>
      </c>
      <c r="Y149" s="106">
        <v>59</v>
      </c>
      <c r="Z149" s="105">
        <v>28</v>
      </c>
      <c r="AA149" s="254">
        <v>28</v>
      </c>
      <c r="AB149" s="255">
        <v>24</v>
      </c>
      <c r="AC149" s="254">
        <v>24</v>
      </c>
      <c r="AD149" s="255">
        <v>23</v>
      </c>
      <c r="AE149" s="106">
        <v>23</v>
      </c>
      <c r="AF149" s="105">
        <v>22</v>
      </c>
      <c r="AG149" s="106">
        <v>22</v>
      </c>
      <c r="AH149" s="105">
        <v>22</v>
      </c>
      <c r="AI149" s="106"/>
      <c r="AJ149" s="105"/>
      <c r="AK149" s="106"/>
      <c r="AL149" s="105"/>
      <c r="AM149" s="106"/>
      <c r="AN149" s="105"/>
      <c r="AO149" s="106"/>
      <c r="AP149" s="105"/>
      <c r="AQ149" s="106"/>
      <c r="AR149" s="105"/>
      <c r="AS149" s="106"/>
      <c r="AT149" s="105"/>
    </row>
    <row r="150" spans="1:46" ht="18" thickTop="1" thickBot="1" x14ac:dyDescent="0.25">
      <c r="A150" s="355"/>
      <c r="B150" s="313" t="s">
        <v>15</v>
      </c>
      <c r="C150" s="331" t="s">
        <v>38</v>
      </c>
      <c r="D150" s="107" t="s">
        <v>40</v>
      </c>
      <c r="E150" s="109">
        <v>265</v>
      </c>
      <c r="F150" s="108">
        <v>251</v>
      </c>
      <c r="G150" s="109">
        <v>251</v>
      </c>
      <c r="H150" s="108">
        <v>247</v>
      </c>
      <c r="I150" s="109">
        <v>247</v>
      </c>
      <c r="J150" s="108">
        <v>245</v>
      </c>
      <c r="K150" s="109">
        <v>245</v>
      </c>
      <c r="L150" s="108">
        <v>241</v>
      </c>
      <c r="M150" s="109">
        <v>241</v>
      </c>
      <c r="N150" s="108">
        <v>107</v>
      </c>
      <c r="O150" s="109">
        <v>109</v>
      </c>
      <c r="P150" s="108">
        <v>168</v>
      </c>
      <c r="Q150" s="256">
        <v>168</v>
      </c>
      <c r="R150" s="257">
        <v>166</v>
      </c>
      <c r="S150" s="109">
        <v>166</v>
      </c>
      <c r="T150" s="108">
        <v>166</v>
      </c>
      <c r="U150" s="109">
        <v>166</v>
      </c>
      <c r="V150" s="108">
        <v>158</v>
      </c>
      <c r="W150" s="256">
        <v>158</v>
      </c>
      <c r="X150" s="257">
        <v>157</v>
      </c>
      <c r="Y150" s="109">
        <v>157</v>
      </c>
      <c r="Z150" s="108">
        <v>93</v>
      </c>
      <c r="AA150" s="256">
        <v>93</v>
      </c>
      <c r="AB150" s="257">
        <v>89</v>
      </c>
      <c r="AC150" s="256">
        <v>89</v>
      </c>
      <c r="AD150" s="257">
        <v>87</v>
      </c>
      <c r="AE150" s="109">
        <v>87</v>
      </c>
      <c r="AF150" s="108">
        <v>87</v>
      </c>
      <c r="AG150" s="109">
        <v>87</v>
      </c>
      <c r="AH150" s="108">
        <v>87</v>
      </c>
      <c r="AI150" s="109"/>
      <c r="AJ150" s="108"/>
      <c r="AK150" s="109"/>
      <c r="AL150" s="108"/>
      <c r="AM150" s="109"/>
      <c r="AN150" s="108"/>
      <c r="AO150" s="109"/>
      <c r="AP150" s="108"/>
      <c r="AQ150" s="109"/>
      <c r="AR150" s="108"/>
      <c r="AS150" s="109"/>
      <c r="AT150" s="108"/>
    </row>
    <row r="151" spans="1:46" ht="18" thickTop="1" thickBot="1" x14ac:dyDescent="0.25">
      <c r="A151" s="355"/>
      <c r="B151" s="313" t="s">
        <v>15</v>
      </c>
      <c r="C151" s="331" t="s">
        <v>38</v>
      </c>
      <c r="D151" s="107" t="s">
        <v>41</v>
      </c>
      <c r="E151" s="109">
        <v>31</v>
      </c>
      <c r="F151" s="108">
        <v>29</v>
      </c>
      <c r="G151" s="109">
        <v>29</v>
      </c>
      <c r="H151" s="108">
        <v>28</v>
      </c>
      <c r="I151" s="109">
        <v>28</v>
      </c>
      <c r="J151" s="108">
        <v>28</v>
      </c>
      <c r="K151" s="109">
        <v>28</v>
      </c>
      <c r="L151" s="108">
        <v>27</v>
      </c>
      <c r="M151" s="109">
        <v>27</v>
      </c>
      <c r="N151" s="108">
        <v>0</v>
      </c>
      <c r="O151" s="109">
        <v>0</v>
      </c>
      <c r="P151" s="108">
        <v>0</v>
      </c>
      <c r="Q151" s="256">
        <v>60</v>
      </c>
      <c r="R151" s="257">
        <v>60</v>
      </c>
      <c r="S151" s="109">
        <v>0</v>
      </c>
      <c r="T151" s="108">
        <v>0</v>
      </c>
      <c r="U151" s="109">
        <v>30</v>
      </c>
      <c r="V151" s="108">
        <v>30</v>
      </c>
      <c r="W151" s="256">
        <v>30</v>
      </c>
      <c r="X151" s="257">
        <v>29</v>
      </c>
      <c r="Y151" s="109">
        <v>29</v>
      </c>
      <c r="Z151" s="108">
        <v>28</v>
      </c>
      <c r="AA151" s="256">
        <v>28</v>
      </c>
      <c r="AB151" s="257">
        <v>19</v>
      </c>
      <c r="AC151" s="256">
        <v>19</v>
      </c>
      <c r="AD151" s="257">
        <v>15</v>
      </c>
      <c r="AE151" s="109">
        <v>15</v>
      </c>
      <c r="AF151" s="108">
        <v>14</v>
      </c>
      <c r="AG151" s="109">
        <v>14</v>
      </c>
      <c r="AH151" s="108">
        <v>14</v>
      </c>
      <c r="AI151" s="109"/>
      <c r="AJ151" s="108"/>
      <c r="AK151" s="109"/>
      <c r="AL151" s="108"/>
      <c r="AM151" s="109"/>
      <c r="AN151" s="108"/>
      <c r="AO151" s="109"/>
      <c r="AP151" s="108"/>
      <c r="AQ151" s="109"/>
      <c r="AR151" s="108"/>
      <c r="AS151" s="109"/>
      <c r="AT151" s="108"/>
    </row>
    <row r="152" spans="1:46" ht="18" thickTop="1" thickBot="1" x14ac:dyDescent="0.25">
      <c r="A152" s="355"/>
      <c r="B152" s="313" t="s">
        <v>15</v>
      </c>
      <c r="C152" s="331" t="s">
        <v>38</v>
      </c>
      <c r="D152" s="107" t="s">
        <v>42</v>
      </c>
      <c r="E152" s="109">
        <v>0</v>
      </c>
      <c r="F152" s="108">
        <v>0</v>
      </c>
      <c r="G152" s="109">
        <v>0</v>
      </c>
      <c r="H152" s="108">
        <v>0</v>
      </c>
      <c r="I152" s="109">
        <v>0</v>
      </c>
      <c r="J152" s="108">
        <v>0</v>
      </c>
      <c r="K152" s="109">
        <v>0</v>
      </c>
      <c r="L152" s="108">
        <v>0</v>
      </c>
      <c r="M152" s="109">
        <v>0</v>
      </c>
      <c r="N152" s="108">
        <v>0</v>
      </c>
      <c r="O152" s="109">
        <v>0</v>
      </c>
      <c r="P152" s="108">
        <v>60</v>
      </c>
      <c r="Q152" s="256">
        <v>0</v>
      </c>
      <c r="R152" s="257">
        <v>0</v>
      </c>
      <c r="S152" s="109">
        <v>60</v>
      </c>
      <c r="T152" s="108">
        <v>60</v>
      </c>
      <c r="U152" s="109">
        <v>60</v>
      </c>
      <c r="V152" s="108">
        <v>49</v>
      </c>
      <c r="W152" s="256">
        <v>49</v>
      </c>
      <c r="X152" s="257">
        <v>45</v>
      </c>
      <c r="Y152" s="109">
        <v>45</v>
      </c>
      <c r="Z152" s="108">
        <v>10</v>
      </c>
      <c r="AA152" s="256">
        <v>10</v>
      </c>
      <c r="AB152" s="257">
        <v>2</v>
      </c>
      <c r="AC152" s="256">
        <v>2</v>
      </c>
      <c r="AD152" s="257">
        <v>23</v>
      </c>
      <c r="AE152" s="109">
        <v>23</v>
      </c>
      <c r="AF152" s="108">
        <v>22</v>
      </c>
      <c r="AG152" s="109">
        <v>22</v>
      </c>
      <c r="AH152" s="108">
        <v>18</v>
      </c>
      <c r="AI152" s="109"/>
      <c r="AJ152" s="108"/>
      <c r="AK152" s="109"/>
      <c r="AL152" s="108"/>
      <c r="AM152" s="109"/>
      <c r="AN152" s="108"/>
      <c r="AO152" s="109"/>
      <c r="AP152" s="108"/>
      <c r="AQ152" s="109"/>
      <c r="AR152" s="108"/>
      <c r="AS152" s="109"/>
      <c r="AT152" s="108"/>
    </row>
    <row r="153" spans="1:46" ht="18" thickTop="1" thickBot="1" x14ac:dyDescent="0.25">
      <c r="A153" s="355"/>
      <c r="B153" s="313" t="s">
        <v>15</v>
      </c>
      <c r="C153" s="331" t="s">
        <v>38</v>
      </c>
      <c r="D153" s="107" t="s">
        <v>43</v>
      </c>
      <c r="E153" s="109">
        <v>0</v>
      </c>
      <c r="F153" s="108">
        <v>0</v>
      </c>
      <c r="G153" s="109">
        <v>0</v>
      </c>
      <c r="H153" s="108">
        <v>0</v>
      </c>
      <c r="I153" s="109">
        <v>0</v>
      </c>
      <c r="J153" s="108">
        <v>0</v>
      </c>
      <c r="K153" s="109">
        <v>0</v>
      </c>
      <c r="L153" s="108">
        <v>0</v>
      </c>
      <c r="M153" s="109">
        <v>0</v>
      </c>
      <c r="N153" s="108">
        <v>0</v>
      </c>
      <c r="O153" s="109">
        <v>0</v>
      </c>
      <c r="P153" s="108">
        <v>0</v>
      </c>
      <c r="Q153" s="256">
        <v>0</v>
      </c>
      <c r="R153" s="257">
        <v>0</v>
      </c>
      <c r="S153" s="109">
        <v>0</v>
      </c>
      <c r="T153" s="108">
        <v>0</v>
      </c>
      <c r="U153" s="109">
        <v>0</v>
      </c>
      <c r="V153" s="108">
        <v>0</v>
      </c>
      <c r="W153" s="256">
        <v>0</v>
      </c>
      <c r="X153" s="257">
        <v>0</v>
      </c>
      <c r="Y153" s="109">
        <v>0</v>
      </c>
      <c r="Z153" s="108">
        <v>0</v>
      </c>
      <c r="AA153" s="256">
        <v>0</v>
      </c>
      <c r="AB153" s="257">
        <v>0</v>
      </c>
      <c r="AC153" s="256">
        <v>0</v>
      </c>
      <c r="AD153" s="257">
        <v>0</v>
      </c>
      <c r="AE153" s="109">
        <v>0</v>
      </c>
      <c r="AF153" s="108">
        <v>0</v>
      </c>
      <c r="AG153" s="109">
        <v>0</v>
      </c>
      <c r="AH153" s="108"/>
      <c r="AI153" s="109"/>
      <c r="AJ153" s="108"/>
      <c r="AK153" s="109"/>
      <c r="AL153" s="108"/>
      <c r="AM153" s="109"/>
      <c r="AN153" s="108"/>
      <c r="AO153" s="109"/>
      <c r="AP153" s="108"/>
      <c r="AQ153" s="109"/>
      <c r="AR153" s="108"/>
      <c r="AS153" s="109"/>
      <c r="AT153" s="108"/>
    </row>
    <row r="154" spans="1:46" ht="18" thickTop="1" thickBot="1" x14ac:dyDescent="0.25">
      <c r="A154" s="355"/>
      <c r="B154" s="313" t="s">
        <v>15</v>
      </c>
      <c r="C154" s="331" t="s">
        <v>38</v>
      </c>
      <c r="D154" s="107" t="s">
        <v>44</v>
      </c>
      <c r="E154" s="109">
        <v>0</v>
      </c>
      <c r="F154" s="108">
        <v>0</v>
      </c>
      <c r="G154" s="109">
        <v>0</v>
      </c>
      <c r="H154" s="108">
        <v>0</v>
      </c>
      <c r="I154" s="109">
        <v>0</v>
      </c>
      <c r="J154" s="108">
        <v>0</v>
      </c>
      <c r="K154" s="109">
        <v>0</v>
      </c>
      <c r="L154" s="108">
        <v>0</v>
      </c>
      <c r="M154" s="109">
        <v>0</v>
      </c>
      <c r="N154" s="108">
        <v>0</v>
      </c>
      <c r="O154" s="109">
        <v>0</v>
      </c>
      <c r="P154" s="108">
        <v>0</v>
      </c>
      <c r="Q154" s="256">
        <v>0</v>
      </c>
      <c r="R154" s="257">
        <v>0</v>
      </c>
      <c r="S154" s="109">
        <v>0</v>
      </c>
      <c r="T154" s="108">
        <v>0</v>
      </c>
      <c r="U154" s="109">
        <v>0</v>
      </c>
      <c r="V154" s="108">
        <v>0</v>
      </c>
      <c r="W154" s="256">
        <v>0</v>
      </c>
      <c r="X154" s="257">
        <v>0</v>
      </c>
      <c r="Y154" s="109">
        <v>0</v>
      </c>
      <c r="Z154" s="108">
        <v>0</v>
      </c>
      <c r="AA154" s="256">
        <v>0</v>
      </c>
      <c r="AB154" s="257">
        <v>0</v>
      </c>
      <c r="AC154" s="256">
        <v>0</v>
      </c>
      <c r="AD154" s="257">
        <v>0</v>
      </c>
      <c r="AE154" s="109">
        <v>0</v>
      </c>
      <c r="AF154" s="108">
        <v>0</v>
      </c>
      <c r="AG154" s="109">
        <v>0</v>
      </c>
      <c r="AH154" s="108"/>
      <c r="AI154" s="109"/>
      <c r="AJ154" s="108"/>
      <c r="AK154" s="109"/>
      <c r="AL154" s="108"/>
      <c r="AM154" s="109"/>
      <c r="AN154" s="108"/>
      <c r="AO154" s="109"/>
      <c r="AP154" s="108"/>
      <c r="AQ154" s="109"/>
      <c r="AR154" s="108"/>
      <c r="AS154" s="109"/>
      <c r="AT154" s="108"/>
    </row>
    <row r="155" spans="1:46" ht="18" thickTop="1" thickBot="1" x14ac:dyDescent="0.25">
      <c r="A155" s="355"/>
      <c r="B155" s="313" t="s">
        <v>15</v>
      </c>
      <c r="C155" s="331" t="s">
        <v>38</v>
      </c>
      <c r="D155" s="107" t="s">
        <v>45</v>
      </c>
      <c r="E155" s="109">
        <v>0</v>
      </c>
      <c r="F155" s="108">
        <v>0</v>
      </c>
      <c r="G155" s="109">
        <v>0</v>
      </c>
      <c r="H155" s="108">
        <v>0</v>
      </c>
      <c r="I155" s="109">
        <v>0</v>
      </c>
      <c r="J155" s="108">
        <v>0</v>
      </c>
      <c r="K155" s="109">
        <v>0</v>
      </c>
      <c r="L155" s="108">
        <v>0</v>
      </c>
      <c r="M155" s="109">
        <v>0</v>
      </c>
      <c r="N155" s="108">
        <v>0</v>
      </c>
      <c r="O155" s="109">
        <v>0</v>
      </c>
      <c r="P155" s="108">
        <v>0</v>
      </c>
      <c r="Q155" s="256">
        <v>0</v>
      </c>
      <c r="R155" s="257">
        <v>0</v>
      </c>
      <c r="S155" s="109">
        <v>0</v>
      </c>
      <c r="T155" s="108">
        <v>0</v>
      </c>
      <c r="U155" s="109">
        <v>0</v>
      </c>
      <c r="V155" s="108">
        <v>0</v>
      </c>
      <c r="W155" s="256">
        <v>0</v>
      </c>
      <c r="X155" s="257">
        <v>0</v>
      </c>
      <c r="Y155" s="109">
        <v>0</v>
      </c>
      <c r="Z155" s="108">
        <v>0</v>
      </c>
      <c r="AA155" s="256">
        <v>0</v>
      </c>
      <c r="AB155" s="257">
        <v>0</v>
      </c>
      <c r="AC155" s="256">
        <v>0</v>
      </c>
      <c r="AD155" s="257">
        <v>0</v>
      </c>
      <c r="AE155" s="109">
        <v>0</v>
      </c>
      <c r="AF155" s="108">
        <v>0</v>
      </c>
      <c r="AG155" s="109">
        <v>0</v>
      </c>
      <c r="AH155" s="108"/>
      <c r="AI155" s="109"/>
      <c r="AJ155" s="108"/>
      <c r="AK155" s="109"/>
      <c r="AL155" s="108"/>
      <c r="AM155" s="109"/>
      <c r="AN155" s="108"/>
      <c r="AO155" s="109"/>
      <c r="AP155" s="108"/>
      <c r="AQ155" s="109"/>
      <c r="AR155" s="108"/>
      <c r="AS155" s="109"/>
      <c r="AT155" s="108"/>
    </row>
    <row r="156" spans="1:46" ht="18" thickTop="1" thickBot="1" x14ac:dyDescent="0.25">
      <c r="A156" s="355"/>
      <c r="B156" s="313" t="s">
        <v>15</v>
      </c>
      <c r="C156" s="331" t="s">
        <v>38</v>
      </c>
      <c r="D156" s="107" t="s">
        <v>46</v>
      </c>
      <c r="E156" s="109">
        <v>0</v>
      </c>
      <c r="F156" s="108">
        <v>250</v>
      </c>
      <c r="G156" s="109">
        <v>250</v>
      </c>
      <c r="H156" s="108">
        <v>91</v>
      </c>
      <c r="I156" s="109">
        <v>91</v>
      </c>
      <c r="J156" s="108">
        <v>384</v>
      </c>
      <c r="K156" s="109">
        <v>384</v>
      </c>
      <c r="L156" s="108">
        <v>195</v>
      </c>
      <c r="M156" s="109">
        <v>195</v>
      </c>
      <c r="N156" s="108">
        <v>0</v>
      </c>
      <c r="O156" s="109">
        <v>0</v>
      </c>
      <c r="P156" s="108">
        <v>0</v>
      </c>
      <c r="Q156" s="256">
        <v>0</v>
      </c>
      <c r="R156" s="257">
        <v>0</v>
      </c>
      <c r="S156" s="109">
        <v>0</v>
      </c>
      <c r="T156" s="108">
        <v>0</v>
      </c>
      <c r="U156" s="109">
        <v>0</v>
      </c>
      <c r="V156" s="108">
        <v>0</v>
      </c>
      <c r="W156" s="256">
        <v>0</v>
      </c>
      <c r="X156" s="257">
        <v>0</v>
      </c>
      <c r="Y156" s="109">
        <v>0</v>
      </c>
      <c r="Z156" s="108">
        <v>0</v>
      </c>
      <c r="AA156" s="256">
        <v>0</v>
      </c>
      <c r="AB156" s="257">
        <v>1413</v>
      </c>
      <c r="AC156" s="256">
        <v>1413</v>
      </c>
      <c r="AD156" s="257">
        <v>1146</v>
      </c>
      <c r="AE156" s="109">
        <v>1146</v>
      </c>
      <c r="AF156" s="108">
        <v>975</v>
      </c>
      <c r="AG156" s="109">
        <v>975</v>
      </c>
      <c r="AH156" s="108">
        <v>852</v>
      </c>
      <c r="AI156" s="109"/>
      <c r="AJ156" s="108"/>
      <c r="AK156" s="109"/>
      <c r="AL156" s="108"/>
      <c r="AM156" s="109"/>
      <c r="AN156" s="108"/>
      <c r="AO156" s="109"/>
      <c r="AP156" s="108"/>
      <c r="AQ156" s="109"/>
      <c r="AR156" s="108"/>
      <c r="AS156" s="109"/>
      <c r="AT156" s="108"/>
    </row>
    <row r="157" spans="1:46" ht="18" thickTop="1" thickBot="1" x14ac:dyDescent="0.25">
      <c r="A157" s="355"/>
      <c r="B157" s="313" t="s">
        <v>15</v>
      </c>
      <c r="C157" s="331" t="s">
        <v>38</v>
      </c>
      <c r="D157" s="107" t="s">
        <v>47</v>
      </c>
      <c r="E157" s="109">
        <v>0</v>
      </c>
      <c r="F157" s="108">
        <v>0</v>
      </c>
      <c r="G157" s="109">
        <v>0</v>
      </c>
      <c r="H157" s="108">
        <v>0</v>
      </c>
      <c r="I157" s="109">
        <v>0</v>
      </c>
      <c r="J157" s="108">
        <v>0</v>
      </c>
      <c r="K157" s="109">
        <v>0</v>
      </c>
      <c r="L157" s="108">
        <v>0</v>
      </c>
      <c r="M157" s="109">
        <v>0</v>
      </c>
      <c r="N157" s="108">
        <v>0</v>
      </c>
      <c r="O157" s="109">
        <v>0</v>
      </c>
      <c r="P157" s="108">
        <v>0</v>
      </c>
      <c r="Q157" s="256">
        <v>0</v>
      </c>
      <c r="R157" s="257">
        <v>0</v>
      </c>
      <c r="S157" s="109">
        <v>0</v>
      </c>
      <c r="T157" s="108">
        <v>0</v>
      </c>
      <c r="U157" s="109">
        <v>0</v>
      </c>
      <c r="V157" s="108">
        <v>0</v>
      </c>
      <c r="W157" s="256">
        <v>0</v>
      </c>
      <c r="X157" s="257">
        <v>0</v>
      </c>
      <c r="Y157" s="109">
        <v>0</v>
      </c>
      <c r="Z157" s="108">
        <v>0</v>
      </c>
      <c r="AA157" s="256">
        <v>0</v>
      </c>
      <c r="AB157" s="257">
        <v>0</v>
      </c>
      <c r="AC157" s="256">
        <v>0</v>
      </c>
      <c r="AD157" s="257">
        <v>0</v>
      </c>
      <c r="AE157" s="109">
        <v>0</v>
      </c>
      <c r="AF157" s="108">
        <v>0</v>
      </c>
      <c r="AG157" s="109">
        <v>0</v>
      </c>
      <c r="AH157" s="108"/>
      <c r="AI157" s="109"/>
      <c r="AJ157" s="108"/>
      <c r="AK157" s="109"/>
      <c r="AL157" s="108"/>
      <c r="AM157" s="109"/>
      <c r="AN157" s="108"/>
      <c r="AO157" s="109"/>
      <c r="AP157" s="108"/>
      <c r="AQ157" s="109"/>
      <c r="AR157" s="108"/>
      <c r="AS157" s="109"/>
      <c r="AT157" s="108"/>
    </row>
    <row r="158" spans="1:46" ht="18" thickTop="1" thickBot="1" x14ac:dyDescent="0.25">
      <c r="A158" s="355"/>
      <c r="B158" s="313" t="s">
        <v>15</v>
      </c>
      <c r="C158" s="331" t="s">
        <v>38</v>
      </c>
      <c r="D158" s="107" t="s">
        <v>48</v>
      </c>
      <c r="E158" s="109">
        <v>0</v>
      </c>
      <c r="F158" s="108">
        <v>0</v>
      </c>
      <c r="G158" s="109">
        <v>0</v>
      </c>
      <c r="H158" s="108">
        <v>0</v>
      </c>
      <c r="I158" s="109">
        <v>0</v>
      </c>
      <c r="J158" s="108">
        <v>0</v>
      </c>
      <c r="K158" s="109">
        <v>0</v>
      </c>
      <c r="L158" s="108">
        <v>0</v>
      </c>
      <c r="M158" s="109">
        <v>0</v>
      </c>
      <c r="N158" s="108">
        <v>0</v>
      </c>
      <c r="O158" s="109">
        <v>0</v>
      </c>
      <c r="P158" s="108">
        <v>0</v>
      </c>
      <c r="Q158" s="256">
        <v>0</v>
      </c>
      <c r="R158" s="257">
        <v>0</v>
      </c>
      <c r="S158" s="109">
        <v>0</v>
      </c>
      <c r="T158" s="108">
        <v>0</v>
      </c>
      <c r="U158" s="109">
        <v>0</v>
      </c>
      <c r="V158" s="108">
        <v>0</v>
      </c>
      <c r="W158" s="256">
        <v>0</v>
      </c>
      <c r="X158" s="279">
        <v>0</v>
      </c>
      <c r="Y158" s="109">
        <v>0</v>
      </c>
      <c r="Z158" s="108">
        <v>0</v>
      </c>
      <c r="AA158" s="256">
        <v>0</v>
      </c>
      <c r="AB158" s="257">
        <v>0</v>
      </c>
      <c r="AC158" s="256">
        <v>0</v>
      </c>
      <c r="AD158" s="257">
        <v>0</v>
      </c>
      <c r="AE158" s="109">
        <v>0</v>
      </c>
      <c r="AF158" s="108">
        <v>0</v>
      </c>
      <c r="AG158" s="109">
        <v>0</v>
      </c>
      <c r="AH158" s="108"/>
      <c r="AI158" s="109"/>
      <c r="AJ158" s="108"/>
      <c r="AK158" s="109"/>
      <c r="AL158" s="108"/>
      <c r="AM158" s="109"/>
      <c r="AN158" s="108"/>
      <c r="AO158" s="109"/>
      <c r="AP158" s="108"/>
      <c r="AQ158" s="109"/>
      <c r="AR158" s="108"/>
      <c r="AS158" s="109"/>
      <c r="AT158" s="108"/>
    </row>
    <row r="159" spans="1:46" ht="18" thickTop="1" thickBot="1" x14ac:dyDescent="0.25">
      <c r="A159" s="355"/>
      <c r="B159" s="313" t="s">
        <v>15</v>
      </c>
      <c r="C159" s="331" t="s">
        <v>38</v>
      </c>
      <c r="D159" s="107" t="s">
        <v>49</v>
      </c>
      <c r="E159" s="109">
        <v>0</v>
      </c>
      <c r="F159" s="108">
        <v>0</v>
      </c>
      <c r="G159" s="109">
        <v>0</v>
      </c>
      <c r="H159" s="108">
        <v>0</v>
      </c>
      <c r="I159" s="109">
        <v>0</v>
      </c>
      <c r="J159" s="108">
        <v>10</v>
      </c>
      <c r="K159" s="109">
        <v>10</v>
      </c>
      <c r="L159" s="108">
        <v>10</v>
      </c>
      <c r="M159" s="109">
        <v>10</v>
      </c>
      <c r="N159" s="108">
        <v>10</v>
      </c>
      <c r="O159" s="109">
        <v>10</v>
      </c>
      <c r="P159" s="108">
        <v>30</v>
      </c>
      <c r="Q159" s="256">
        <v>30</v>
      </c>
      <c r="R159" s="257">
        <v>30</v>
      </c>
      <c r="S159" s="109">
        <v>30</v>
      </c>
      <c r="T159" s="108">
        <v>30</v>
      </c>
      <c r="U159" s="109">
        <v>30</v>
      </c>
      <c r="V159" s="108">
        <v>28</v>
      </c>
      <c r="W159" s="256">
        <v>28</v>
      </c>
      <c r="X159" s="257">
        <v>28</v>
      </c>
      <c r="Y159" s="109">
        <v>28</v>
      </c>
      <c r="Z159" s="108">
        <v>25</v>
      </c>
      <c r="AA159" s="256">
        <v>25</v>
      </c>
      <c r="AB159" s="257">
        <v>25</v>
      </c>
      <c r="AC159" s="256">
        <v>25</v>
      </c>
      <c r="AD159" s="257">
        <v>25</v>
      </c>
      <c r="AE159" s="109">
        <v>25</v>
      </c>
      <c r="AF159" s="108">
        <v>25</v>
      </c>
      <c r="AG159" s="109">
        <v>25</v>
      </c>
      <c r="AH159" s="108">
        <v>25</v>
      </c>
      <c r="AI159" s="109"/>
      <c r="AJ159" s="108"/>
      <c r="AK159" s="109"/>
      <c r="AL159" s="108"/>
      <c r="AM159" s="109"/>
      <c r="AN159" s="108"/>
      <c r="AO159" s="109"/>
      <c r="AP159" s="108"/>
      <c r="AQ159" s="109"/>
      <c r="AR159" s="108"/>
      <c r="AS159" s="109"/>
      <c r="AT159" s="108"/>
    </row>
    <row r="160" spans="1:46" ht="18" thickTop="1" thickBot="1" x14ac:dyDescent="0.25">
      <c r="A160" s="355"/>
      <c r="B160" s="313" t="s">
        <v>15</v>
      </c>
      <c r="C160" s="331" t="s">
        <v>38</v>
      </c>
      <c r="D160" s="107" t="s">
        <v>50</v>
      </c>
      <c r="E160" s="109">
        <v>621</v>
      </c>
      <c r="F160" s="108">
        <v>528</v>
      </c>
      <c r="G160" s="109">
        <v>528</v>
      </c>
      <c r="H160" s="108">
        <v>472</v>
      </c>
      <c r="I160" s="109">
        <v>472</v>
      </c>
      <c r="J160" s="108">
        <v>405</v>
      </c>
      <c r="K160" s="109">
        <v>405</v>
      </c>
      <c r="L160" s="108">
        <v>337</v>
      </c>
      <c r="M160" s="109">
        <v>337</v>
      </c>
      <c r="N160" s="108">
        <v>225</v>
      </c>
      <c r="O160" s="109">
        <v>0</v>
      </c>
      <c r="P160" s="108">
        <v>1370</v>
      </c>
      <c r="Q160" s="256">
        <v>1370</v>
      </c>
      <c r="R160" s="257">
        <v>1293</v>
      </c>
      <c r="S160" s="109">
        <v>1293</v>
      </c>
      <c r="T160" s="108">
        <v>1268</v>
      </c>
      <c r="U160" s="109">
        <v>1268</v>
      </c>
      <c r="V160" s="108">
        <v>1172</v>
      </c>
      <c r="W160" s="256">
        <v>1172</v>
      </c>
      <c r="X160" s="257">
        <v>1068</v>
      </c>
      <c r="Y160" s="109">
        <v>1068</v>
      </c>
      <c r="Z160" s="108">
        <v>909</v>
      </c>
      <c r="AA160" s="256">
        <v>909</v>
      </c>
      <c r="AB160" s="257">
        <v>595</v>
      </c>
      <c r="AC160" s="256">
        <v>595</v>
      </c>
      <c r="AD160" s="257">
        <v>356</v>
      </c>
      <c r="AE160" s="109">
        <v>356</v>
      </c>
      <c r="AF160" s="108">
        <v>149</v>
      </c>
      <c r="AG160" s="109">
        <v>149</v>
      </c>
      <c r="AH160" s="108">
        <v>37</v>
      </c>
      <c r="AI160" s="109"/>
      <c r="AJ160" s="108"/>
      <c r="AK160" s="109"/>
      <c r="AL160" s="108"/>
      <c r="AM160" s="109"/>
      <c r="AN160" s="108"/>
      <c r="AO160" s="109"/>
      <c r="AP160" s="108"/>
      <c r="AQ160" s="109"/>
      <c r="AR160" s="108"/>
      <c r="AS160" s="109"/>
      <c r="AT160" s="108"/>
    </row>
    <row r="161" spans="1:46" ht="15" customHeight="1" thickTop="1" thickBot="1" x14ac:dyDescent="0.25">
      <c r="A161" s="355"/>
      <c r="B161" s="313" t="s">
        <v>15</v>
      </c>
      <c r="C161" s="331" t="s">
        <v>38</v>
      </c>
      <c r="D161" s="110" t="s">
        <v>51</v>
      </c>
      <c r="E161" s="112">
        <v>166</v>
      </c>
      <c r="F161" s="111">
        <v>134</v>
      </c>
      <c r="G161" s="112">
        <v>134</v>
      </c>
      <c r="H161" s="111">
        <v>96</v>
      </c>
      <c r="I161" s="112">
        <v>96</v>
      </c>
      <c r="J161" s="111">
        <v>61</v>
      </c>
      <c r="K161" s="112">
        <v>60</v>
      </c>
      <c r="L161" s="111">
        <v>44</v>
      </c>
      <c r="M161" s="112">
        <v>46</v>
      </c>
      <c r="N161" s="111">
        <v>0</v>
      </c>
      <c r="O161" s="112">
        <v>0</v>
      </c>
      <c r="P161" s="111">
        <v>121</v>
      </c>
      <c r="Q161" s="258">
        <v>121</v>
      </c>
      <c r="R161" s="259">
        <v>82</v>
      </c>
      <c r="S161" s="112">
        <v>82</v>
      </c>
      <c r="T161" s="111">
        <v>41</v>
      </c>
      <c r="U161" s="112">
        <v>41</v>
      </c>
      <c r="V161" s="111">
        <v>3</v>
      </c>
      <c r="W161" s="258">
        <v>13</v>
      </c>
      <c r="X161" s="259">
        <v>76</v>
      </c>
      <c r="Y161" s="112">
        <v>76</v>
      </c>
      <c r="Z161" s="111">
        <v>38</v>
      </c>
      <c r="AA161" s="258">
        <v>38</v>
      </c>
      <c r="AB161" s="259">
        <v>18</v>
      </c>
      <c r="AC161" s="258">
        <v>18</v>
      </c>
      <c r="AD161" s="259">
        <v>138</v>
      </c>
      <c r="AE161" s="112">
        <v>138</v>
      </c>
      <c r="AF161" s="111">
        <v>116</v>
      </c>
      <c r="AG161" s="112">
        <v>116</v>
      </c>
      <c r="AH161" s="111">
        <v>84</v>
      </c>
      <c r="AI161" s="112"/>
      <c r="AJ161" s="111"/>
      <c r="AK161" s="112"/>
      <c r="AL161" s="111"/>
      <c r="AM161" s="112"/>
      <c r="AN161" s="111"/>
      <c r="AO161" s="112"/>
      <c r="AP161" s="111"/>
      <c r="AQ161" s="112"/>
      <c r="AR161" s="111"/>
      <c r="AS161" s="112"/>
      <c r="AT161" s="111"/>
    </row>
    <row r="162" spans="1:46" ht="16" customHeight="1" thickTop="1" thickBot="1" x14ac:dyDescent="0.25">
      <c r="A162" s="355"/>
      <c r="B162" s="313" t="s">
        <v>15</v>
      </c>
      <c r="C162" s="331" t="s">
        <v>52</v>
      </c>
      <c r="D162" s="104" t="s">
        <v>53</v>
      </c>
      <c r="E162" s="470">
        <v>2</v>
      </c>
      <c r="F162" s="406"/>
      <c r="G162" s="405">
        <v>2</v>
      </c>
      <c r="H162" s="406"/>
      <c r="I162" s="405">
        <v>2</v>
      </c>
      <c r="J162" s="406"/>
      <c r="K162" s="405">
        <v>1</v>
      </c>
      <c r="L162" s="406"/>
      <c r="M162" s="405">
        <v>6</v>
      </c>
      <c r="N162" s="406"/>
      <c r="O162" s="405">
        <v>2</v>
      </c>
      <c r="P162" s="406"/>
      <c r="Q162" s="526">
        <v>0</v>
      </c>
      <c r="R162" s="527"/>
      <c r="S162" s="405">
        <v>0</v>
      </c>
      <c r="T162" s="406"/>
      <c r="U162" s="405">
        <v>1</v>
      </c>
      <c r="V162" s="406"/>
      <c r="W162" s="526">
        <v>0</v>
      </c>
      <c r="X162" s="527"/>
      <c r="Y162" s="405">
        <v>1</v>
      </c>
      <c r="Z162" s="406"/>
      <c r="AA162" s="526">
        <v>4</v>
      </c>
      <c r="AB162" s="527"/>
      <c r="AC162" s="526">
        <v>1</v>
      </c>
      <c r="AD162" s="527"/>
      <c r="AE162" s="405">
        <v>1</v>
      </c>
      <c r="AF162" s="406"/>
      <c r="AG162" s="405">
        <v>0</v>
      </c>
      <c r="AH162" s="406"/>
      <c r="AI162" s="405"/>
      <c r="AJ162" s="406"/>
      <c r="AK162" s="405"/>
      <c r="AL162" s="406"/>
      <c r="AM162" s="405"/>
      <c r="AN162" s="406"/>
      <c r="AO162" s="405"/>
      <c r="AP162" s="406"/>
      <c r="AQ162" s="405"/>
      <c r="AR162" s="406"/>
      <c r="AS162" s="405"/>
      <c r="AT162" s="406"/>
    </row>
    <row r="163" spans="1:46" ht="18" thickTop="1" thickBot="1" x14ac:dyDescent="0.25">
      <c r="A163" s="355"/>
      <c r="B163" s="313" t="s">
        <v>15</v>
      </c>
      <c r="C163" s="331" t="s">
        <v>52</v>
      </c>
      <c r="D163" s="107" t="s">
        <v>54</v>
      </c>
      <c r="E163" s="467">
        <v>14</v>
      </c>
      <c r="F163" s="402"/>
      <c r="G163" s="401">
        <v>4</v>
      </c>
      <c r="H163" s="402"/>
      <c r="I163" s="401">
        <v>2</v>
      </c>
      <c r="J163" s="402"/>
      <c r="K163" s="401">
        <v>4</v>
      </c>
      <c r="L163" s="402"/>
      <c r="M163" s="401">
        <v>12</v>
      </c>
      <c r="N163" s="402"/>
      <c r="O163" s="401">
        <v>0</v>
      </c>
      <c r="P163" s="402"/>
      <c r="Q163" s="468">
        <v>1</v>
      </c>
      <c r="R163" s="469"/>
      <c r="S163" s="401">
        <v>0</v>
      </c>
      <c r="T163" s="402"/>
      <c r="U163" s="401">
        <v>2</v>
      </c>
      <c r="V163" s="402"/>
      <c r="W163" s="468">
        <v>1</v>
      </c>
      <c r="X163" s="469"/>
      <c r="Y163" s="401">
        <v>4</v>
      </c>
      <c r="Z163" s="402"/>
      <c r="AA163" s="468">
        <v>4</v>
      </c>
      <c r="AB163" s="469"/>
      <c r="AC163" s="468">
        <v>2</v>
      </c>
      <c r="AD163" s="469"/>
      <c r="AE163" s="401">
        <v>0</v>
      </c>
      <c r="AF163" s="402"/>
      <c r="AG163" s="401">
        <v>0</v>
      </c>
      <c r="AH163" s="402"/>
      <c r="AI163" s="401"/>
      <c r="AJ163" s="402"/>
      <c r="AK163" s="401"/>
      <c r="AL163" s="402"/>
      <c r="AM163" s="401"/>
      <c r="AN163" s="402"/>
      <c r="AO163" s="401"/>
      <c r="AP163" s="402"/>
      <c r="AQ163" s="401"/>
      <c r="AR163" s="402"/>
      <c r="AS163" s="401"/>
      <c r="AT163" s="402"/>
    </row>
    <row r="164" spans="1:46" ht="18" thickTop="1" thickBot="1" x14ac:dyDescent="0.25">
      <c r="A164" s="355"/>
      <c r="B164" s="313" t="s">
        <v>15</v>
      </c>
      <c r="C164" s="331" t="s">
        <v>52</v>
      </c>
      <c r="D164" s="107" t="s">
        <v>55</v>
      </c>
      <c r="E164" s="467">
        <v>2</v>
      </c>
      <c r="F164" s="402"/>
      <c r="G164" s="401">
        <v>1</v>
      </c>
      <c r="H164" s="402"/>
      <c r="I164" s="401">
        <v>0</v>
      </c>
      <c r="J164" s="402"/>
      <c r="K164" s="401">
        <v>1</v>
      </c>
      <c r="L164" s="402"/>
      <c r="M164" s="401">
        <v>6</v>
      </c>
      <c r="N164" s="402"/>
      <c r="O164" s="401">
        <v>1</v>
      </c>
      <c r="P164" s="402"/>
      <c r="Q164" s="468">
        <v>0</v>
      </c>
      <c r="R164" s="469"/>
      <c r="S164" s="401">
        <v>0</v>
      </c>
      <c r="T164" s="402"/>
      <c r="U164" s="401">
        <v>8</v>
      </c>
      <c r="V164" s="402"/>
      <c r="W164" s="468">
        <v>1</v>
      </c>
      <c r="X164" s="469"/>
      <c r="Y164" s="401">
        <v>1</v>
      </c>
      <c r="Z164" s="402"/>
      <c r="AA164" s="468">
        <v>9</v>
      </c>
      <c r="AB164" s="469"/>
      <c r="AC164" s="468">
        <v>4</v>
      </c>
      <c r="AD164" s="469"/>
      <c r="AE164" s="401">
        <v>1</v>
      </c>
      <c r="AF164" s="402"/>
      <c r="AG164" s="401">
        <v>0</v>
      </c>
      <c r="AH164" s="402"/>
      <c r="AI164" s="401"/>
      <c r="AJ164" s="402"/>
      <c r="AK164" s="401"/>
      <c r="AL164" s="402"/>
      <c r="AM164" s="401"/>
      <c r="AN164" s="402"/>
      <c r="AO164" s="401"/>
      <c r="AP164" s="402"/>
      <c r="AQ164" s="401"/>
      <c r="AR164" s="402"/>
      <c r="AS164" s="401"/>
      <c r="AT164" s="402"/>
    </row>
    <row r="165" spans="1:46" ht="18" thickTop="1" thickBot="1" x14ac:dyDescent="0.25">
      <c r="A165" s="355"/>
      <c r="B165" s="313" t="s">
        <v>15</v>
      </c>
      <c r="C165" s="331" t="s">
        <v>52</v>
      </c>
      <c r="D165" s="110" t="s">
        <v>56</v>
      </c>
      <c r="E165" s="466">
        <v>0</v>
      </c>
      <c r="F165" s="404"/>
      <c r="G165" s="403">
        <v>0</v>
      </c>
      <c r="H165" s="404"/>
      <c r="I165" s="403">
        <v>0</v>
      </c>
      <c r="J165" s="404"/>
      <c r="K165" s="403">
        <v>0</v>
      </c>
      <c r="L165" s="404"/>
      <c r="M165" s="403">
        <v>0</v>
      </c>
      <c r="N165" s="404"/>
      <c r="O165" s="403">
        <v>0</v>
      </c>
      <c r="P165" s="404"/>
      <c r="Q165" s="459">
        <v>1</v>
      </c>
      <c r="R165" s="460"/>
      <c r="S165" s="403">
        <v>0</v>
      </c>
      <c r="T165" s="404"/>
      <c r="U165" s="403">
        <v>11</v>
      </c>
      <c r="V165" s="404"/>
      <c r="W165" s="459">
        <v>4</v>
      </c>
      <c r="X165" s="460"/>
      <c r="Y165" s="403">
        <v>5</v>
      </c>
      <c r="Z165" s="404"/>
      <c r="AA165" s="459">
        <v>8</v>
      </c>
      <c r="AB165" s="460"/>
      <c r="AC165" s="459">
        <v>9</v>
      </c>
      <c r="AD165" s="460"/>
      <c r="AE165" s="403">
        <v>1</v>
      </c>
      <c r="AF165" s="404"/>
      <c r="AG165" s="403">
        <v>4</v>
      </c>
      <c r="AH165" s="404"/>
      <c r="AI165" s="403"/>
      <c r="AJ165" s="404"/>
      <c r="AK165" s="403"/>
      <c r="AL165" s="404"/>
      <c r="AM165" s="403"/>
      <c r="AN165" s="404"/>
      <c r="AO165" s="403"/>
      <c r="AP165" s="404"/>
      <c r="AQ165" s="403"/>
      <c r="AR165" s="404"/>
      <c r="AS165" s="403"/>
      <c r="AT165" s="404"/>
    </row>
    <row r="166" spans="1:46" ht="34" thickTop="1" thickBot="1" x14ac:dyDescent="0.25">
      <c r="A166" s="355"/>
      <c r="B166" s="313" t="s">
        <v>15</v>
      </c>
      <c r="C166" s="332" t="s">
        <v>57</v>
      </c>
      <c r="D166" s="113" t="s">
        <v>58</v>
      </c>
      <c r="E166" s="470">
        <v>0</v>
      </c>
      <c r="F166" s="406"/>
      <c r="G166" s="405">
        <v>0</v>
      </c>
      <c r="H166" s="406"/>
      <c r="I166" s="405">
        <v>0</v>
      </c>
      <c r="J166" s="406"/>
      <c r="K166" s="405">
        <v>0</v>
      </c>
      <c r="L166" s="406"/>
      <c r="M166" s="405">
        <v>0</v>
      </c>
      <c r="N166" s="406"/>
      <c r="O166" s="405">
        <v>0</v>
      </c>
      <c r="P166" s="406"/>
      <c r="Q166" s="526">
        <v>0</v>
      </c>
      <c r="R166" s="527"/>
      <c r="S166" s="526">
        <v>0</v>
      </c>
      <c r="T166" s="527"/>
      <c r="U166" s="528">
        <v>0</v>
      </c>
      <c r="V166" s="527"/>
      <c r="W166" s="526">
        <v>0</v>
      </c>
      <c r="X166" s="527"/>
      <c r="Y166" s="526">
        <v>0</v>
      </c>
      <c r="Z166" s="527"/>
      <c r="AA166" s="526">
        <v>0</v>
      </c>
      <c r="AB166" s="527"/>
      <c r="AC166" s="526">
        <v>0</v>
      </c>
      <c r="AD166" s="527"/>
      <c r="AE166" s="405">
        <v>0</v>
      </c>
      <c r="AF166" s="406"/>
      <c r="AG166" s="405">
        <v>0</v>
      </c>
      <c r="AH166" s="406"/>
      <c r="AI166" s="405"/>
      <c r="AJ166" s="406"/>
      <c r="AK166" s="405"/>
      <c r="AL166" s="406"/>
      <c r="AM166" s="405"/>
      <c r="AN166" s="406"/>
      <c r="AO166" s="405"/>
      <c r="AP166" s="406"/>
      <c r="AQ166" s="405"/>
      <c r="AR166" s="406"/>
      <c r="AS166" s="405"/>
      <c r="AT166" s="406"/>
    </row>
    <row r="167" spans="1:46" ht="18" thickTop="1" thickBot="1" x14ac:dyDescent="0.25">
      <c r="A167" s="355"/>
      <c r="B167" s="313" t="s">
        <v>15</v>
      </c>
      <c r="C167" s="332" t="s">
        <v>57</v>
      </c>
      <c r="D167" s="114" t="s">
        <v>59</v>
      </c>
      <c r="E167" s="467">
        <v>50</v>
      </c>
      <c r="F167" s="402"/>
      <c r="G167" s="401">
        <v>53</v>
      </c>
      <c r="H167" s="402"/>
      <c r="I167" s="401">
        <v>54</v>
      </c>
      <c r="J167" s="402"/>
      <c r="K167" s="401">
        <v>63</v>
      </c>
      <c r="L167" s="402"/>
      <c r="M167" s="401">
        <v>195</v>
      </c>
      <c r="N167" s="402"/>
      <c r="O167" s="401">
        <v>0</v>
      </c>
      <c r="P167" s="402"/>
      <c r="Q167" s="468">
        <v>0</v>
      </c>
      <c r="R167" s="469"/>
      <c r="S167" s="468">
        <v>0</v>
      </c>
      <c r="T167" s="469"/>
      <c r="U167" s="468">
        <v>0</v>
      </c>
      <c r="V167" s="469"/>
      <c r="W167" s="468">
        <v>0</v>
      </c>
      <c r="X167" s="469"/>
      <c r="Y167" s="468">
        <v>0</v>
      </c>
      <c r="Z167" s="469"/>
      <c r="AA167" s="468">
        <v>27</v>
      </c>
      <c r="AB167" s="469"/>
      <c r="AC167" s="468">
        <f>45+16+2</f>
        <v>63</v>
      </c>
      <c r="AD167" s="469"/>
      <c r="AE167" s="401">
        <f>9+23+21</f>
        <v>53</v>
      </c>
      <c r="AF167" s="402"/>
      <c r="AG167" s="401">
        <f>12+17+21</f>
        <v>50</v>
      </c>
      <c r="AH167" s="402"/>
      <c r="AI167" s="401"/>
      <c r="AJ167" s="402"/>
      <c r="AK167" s="401"/>
      <c r="AL167" s="402"/>
      <c r="AM167" s="401"/>
      <c r="AN167" s="402"/>
      <c r="AO167" s="401"/>
      <c r="AP167" s="402"/>
      <c r="AQ167" s="401"/>
      <c r="AR167" s="402"/>
      <c r="AS167" s="401"/>
      <c r="AT167" s="402"/>
    </row>
    <row r="168" spans="1:46" ht="18" thickTop="1" thickBot="1" x14ac:dyDescent="0.25">
      <c r="A168" s="355"/>
      <c r="B168" s="313" t="s">
        <v>15</v>
      </c>
      <c r="C168" s="332" t="s">
        <v>57</v>
      </c>
      <c r="D168" s="114" t="s">
        <v>30</v>
      </c>
      <c r="E168" s="467">
        <v>11</v>
      </c>
      <c r="F168" s="402"/>
      <c r="G168" s="401">
        <v>6</v>
      </c>
      <c r="H168" s="402"/>
      <c r="I168" s="401">
        <v>3</v>
      </c>
      <c r="J168" s="402"/>
      <c r="K168" s="401">
        <v>6</v>
      </c>
      <c r="L168" s="402"/>
      <c r="M168" s="401">
        <v>84</v>
      </c>
      <c r="N168" s="402"/>
      <c r="O168" s="401">
        <v>3</v>
      </c>
      <c r="P168" s="402"/>
      <c r="Q168" s="468">
        <v>2</v>
      </c>
      <c r="R168" s="469"/>
      <c r="S168" s="468">
        <v>0</v>
      </c>
      <c r="T168" s="469"/>
      <c r="U168" s="468">
        <v>23</v>
      </c>
      <c r="V168" s="469"/>
      <c r="W168" s="468">
        <v>6</v>
      </c>
      <c r="X168" s="469"/>
      <c r="Y168" s="401">
        <v>11</v>
      </c>
      <c r="Z168" s="402"/>
      <c r="AA168" s="468">
        <v>25</v>
      </c>
      <c r="AB168" s="469"/>
      <c r="AC168" s="468">
        <v>16</v>
      </c>
      <c r="AD168" s="469"/>
      <c r="AE168" s="401">
        <v>3</v>
      </c>
      <c r="AF168" s="402"/>
      <c r="AG168" s="401">
        <v>4</v>
      </c>
      <c r="AH168" s="402"/>
      <c r="AI168" s="401"/>
      <c r="AJ168" s="402"/>
      <c r="AK168" s="401"/>
      <c r="AL168" s="402"/>
      <c r="AM168" s="401"/>
      <c r="AN168" s="402"/>
      <c r="AO168" s="401"/>
      <c r="AP168" s="402"/>
      <c r="AQ168" s="401"/>
      <c r="AR168" s="402"/>
      <c r="AS168" s="401"/>
      <c r="AT168" s="402"/>
    </row>
    <row r="169" spans="1:46" ht="18" thickTop="1" thickBot="1" x14ac:dyDescent="0.25">
      <c r="A169" s="355"/>
      <c r="B169" s="313" t="s">
        <v>15</v>
      </c>
      <c r="C169" s="332" t="s">
        <v>57</v>
      </c>
      <c r="D169" s="114" t="s">
        <v>60</v>
      </c>
      <c r="E169" s="467">
        <v>82</v>
      </c>
      <c r="F169" s="402"/>
      <c r="G169" s="401">
        <v>50</v>
      </c>
      <c r="H169" s="402"/>
      <c r="I169" s="401">
        <v>64</v>
      </c>
      <c r="J169" s="402"/>
      <c r="K169" s="401">
        <v>64</v>
      </c>
      <c r="L169" s="402"/>
      <c r="M169" s="401">
        <v>88</v>
      </c>
      <c r="N169" s="402"/>
      <c r="O169" s="401">
        <v>3</v>
      </c>
      <c r="P169" s="402"/>
      <c r="Q169" s="468">
        <v>75</v>
      </c>
      <c r="R169" s="469"/>
      <c r="S169" s="468">
        <v>25</v>
      </c>
      <c r="T169" s="469"/>
      <c r="U169" s="468">
        <v>73</v>
      </c>
      <c r="V169" s="469"/>
      <c r="W169" s="468">
        <v>98</v>
      </c>
      <c r="X169" s="469"/>
      <c r="Y169" s="401">
        <v>98</v>
      </c>
      <c r="Z169" s="402"/>
      <c r="AA169" s="468">
        <v>89</v>
      </c>
      <c r="AB169" s="469"/>
      <c r="AC169" s="468">
        <v>86</v>
      </c>
      <c r="AD169" s="469"/>
      <c r="AE169" s="401">
        <v>204</v>
      </c>
      <c r="AF169" s="402"/>
      <c r="AG169" s="401">
        <v>108</v>
      </c>
      <c r="AH169" s="402"/>
      <c r="AI169" s="401"/>
      <c r="AJ169" s="402"/>
      <c r="AK169" s="401"/>
      <c r="AL169" s="402"/>
      <c r="AM169" s="401"/>
      <c r="AN169" s="402"/>
      <c r="AO169" s="401"/>
      <c r="AP169" s="402"/>
      <c r="AQ169" s="401"/>
      <c r="AR169" s="402"/>
      <c r="AS169" s="401"/>
      <c r="AT169" s="402"/>
    </row>
    <row r="170" spans="1:46" ht="18" thickTop="1" thickBot="1" x14ac:dyDescent="0.25">
      <c r="A170" s="355"/>
      <c r="B170" s="313" t="s">
        <v>15</v>
      </c>
      <c r="C170" s="332" t="s">
        <v>57</v>
      </c>
      <c r="D170" s="114" t="s">
        <v>61</v>
      </c>
      <c r="E170" s="467">
        <v>0</v>
      </c>
      <c r="F170" s="402"/>
      <c r="G170" s="401">
        <v>0</v>
      </c>
      <c r="H170" s="402"/>
      <c r="I170" s="401">
        <v>0</v>
      </c>
      <c r="J170" s="402"/>
      <c r="K170" s="401">
        <v>0</v>
      </c>
      <c r="L170" s="402"/>
      <c r="M170" s="401">
        <v>0</v>
      </c>
      <c r="N170" s="402"/>
      <c r="O170" s="401">
        <v>0</v>
      </c>
      <c r="P170" s="402"/>
      <c r="Q170" s="468">
        <v>0</v>
      </c>
      <c r="R170" s="469"/>
      <c r="S170" s="468">
        <v>0</v>
      </c>
      <c r="T170" s="469"/>
      <c r="U170" s="468">
        <v>0</v>
      </c>
      <c r="V170" s="469"/>
      <c r="W170" s="468">
        <v>0</v>
      </c>
      <c r="X170" s="469"/>
      <c r="Y170" s="401">
        <v>0</v>
      </c>
      <c r="Z170" s="402"/>
      <c r="AA170" s="468">
        <v>0</v>
      </c>
      <c r="AB170" s="469"/>
      <c r="AC170" s="468">
        <v>0</v>
      </c>
      <c r="AD170" s="469"/>
      <c r="AE170" s="401">
        <v>0</v>
      </c>
      <c r="AF170" s="402"/>
      <c r="AG170" s="401">
        <v>10</v>
      </c>
      <c r="AH170" s="402"/>
      <c r="AI170" s="401"/>
      <c r="AJ170" s="402"/>
      <c r="AK170" s="401"/>
      <c r="AL170" s="402"/>
      <c r="AM170" s="401"/>
      <c r="AN170" s="402"/>
      <c r="AO170" s="401"/>
      <c r="AP170" s="402"/>
      <c r="AQ170" s="401"/>
      <c r="AR170" s="402"/>
      <c r="AS170" s="401"/>
      <c r="AT170" s="402"/>
    </row>
    <row r="171" spans="1:46" ht="18" thickTop="1" thickBot="1" x14ac:dyDescent="0.25">
      <c r="A171" s="355"/>
      <c r="B171" s="313" t="s">
        <v>15</v>
      </c>
      <c r="C171" s="332" t="s">
        <v>57</v>
      </c>
      <c r="D171" s="114" t="s">
        <v>62</v>
      </c>
      <c r="E171" s="467">
        <v>93</v>
      </c>
      <c r="F171" s="402"/>
      <c r="G171" s="401">
        <v>56</v>
      </c>
      <c r="H171" s="402"/>
      <c r="I171" s="401">
        <v>67</v>
      </c>
      <c r="J171" s="402"/>
      <c r="K171" s="401">
        <v>70</v>
      </c>
      <c r="L171" s="402"/>
      <c r="M171" s="401">
        <v>112</v>
      </c>
      <c r="N171" s="402"/>
      <c r="O171" s="401">
        <v>5</v>
      </c>
      <c r="P171" s="402"/>
      <c r="Q171" s="468">
        <v>77</v>
      </c>
      <c r="R171" s="469"/>
      <c r="S171" s="468">
        <v>25</v>
      </c>
      <c r="T171" s="469"/>
      <c r="U171" s="468">
        <v>96</v>
      </c>
      <c r="V171" s="469"/>
      <c r="W171" s="468">
        <v>104</v>
      </c>
      <c r="X171" s="469"/>
      <c r="Y171" s="401">
        <v>109</v>
      </c>
      <c r="Z171" s="402"/>
      <c r="AA171" s="468">
        <v>114</v>
      </c>
      <c r="AB171" s="469"/>
      <c r="AC171" s="468">
        <v>102</v>
      </c>
      <c r="AD171" s="469"/>
      <c r="AE171" s="401">
        <v>207</v>
      </c>
      <c r="AF171" s="402"/>
      <c r="AG171" s="401">
        <v>112</v>
      </c>
      <c r="AH171" s="402"/>
      <c r="AI171" s="401"/>
      <c r="AJ171" s="402"/>
      <c r="AK171" s="401"/>
      <c r="AL171" s="402"/>
      <c r="AM171" s="401"/>
      <c r="AN171" s="402"/>
      <c r="AO171" s="401"/>
      <c r="AP171" s="402"/>
      <c r="AQ171" s="401"/>
      <c r="AR171" s="402"/>
      <c r="AS171" s="401"/>
      <c r="AT171" s="402"/>
    </row>
    <row r="172" spans="1:46" ht="15.75" customHeight="1" thickTop="1" thickBot="1" x14ac:dyDescent="0.25">
      <c r="A172" s="355"/>
      <c r="B172" s="313" t="s">
        <v>15</v>
      </c>
      <c r="C172" s="332" t="s">
        <v>57</v>
      </c>
      <c r="D172" s="115" t="s">
        <v>63</v>
      </c>
      <c r="E172" s="466">
        <v>0</v>
      </c>
      <c r="F172" s="404"/>
      <c r="G172" s="403">
        <v>0</v>
      </c>
      <c r="H172" s="404"/>
      <c r="I172" s="403">
        <v>0</v>
      </c>
      <c r="J172" s="404"/>
      <c r="K172" s="403">
        <v>0</v>
      </c>
      <c r="L172" s="404"/>
      <c r="M172" s="403">
        <v>0</v>
      </c>
      <c r="N172" s="404"/>
      <c r="O172" s="403">
        <v>0</v>
      </c>
      <c r="P172" s="404"/>
      <c r="Q172" s="459">
        <v>0</v>
      </c>
      <c r="R172" s="460"/>
      <c r="S172" s="459">
        <v>0</v>
      </c>
      <c r="T172" s="460"/>
      <c r="U172" s="459">
        <v>0</v>
      </c>
      <c r="V172" s="460"/>
      <c r="W172" s="459">
        <v>0</v>
      </c>
      <c r="X172" s="460"/>
      <c r="Y172" s="403">
        <v>0</v>
      </c>
      <c r="Z172" s="404"/>
      <c r="AA172" s="459">
        <v>0</v>
      </c>
      <c r="AB172" s="460"/>
      <c r="AC172" s="459">
        <v>0</v>
      </c>
      <c r="AD172" s="460"/>
      <c r="AE172" s="403">
        <v>0</v>
      </c>
      <c r="AF172" s="404"/>
      <c r="AG172" s="403">
        <v>0</v>
      </c>
      <c r="AH172" s="404"/>
      <c r="AI172" s="403"/>
      <c r="AJ172" s="404"/>
      <c r="AK172" s="403"/>
      <c r="AL172" s="404"/>
      <c r="AM172" s="403"/>
      <c r="AN172" s="404"/>
      <c r="AO172" s="403"/>
      <c r="AP172" s="404"/>
      <c r="AQ172" s="403"/>
      <c r="AR172" s="404"/>
      <c r="AS172" s="403"/>
      <c r="AT172" s="404"/>
    </row>
    <row r="173" spans="1:46" ht="16" customHeight="1" thickTop="1" thickBot="1" x14ac:dyDescent="0.25">
      <c r="A173" s="355"/>
      <c r="B173" s="314" t="s">
        <v>18</v>
      </c>
      <c r="C173" s="333" t="s">
        <v>38</v>
      </c>
      <c r="D173" s="116" t="s">
        <v>39</v>
      </c>
      <c r="E173" s="117">
        <v>723</v>
      </c>
      <c r="F173" s="226">
        <v>707</v>
      </c>
      <c r="G173" s="119">
        <v>707</v>
      </c>
      <c r="H173" s="118">
        <v>699</v>
      </c>
      <c r="I173" s="119">
        <v>699</v>
      </c>
      <c r="J173" s="118">
        <v>599</v>
      </c>
      <c r="K173" s="119">
        <v>699</v>
      </c>
      <c r="L173" s="118">
        <v>699</v>
      </c>
      <c r="M173" s="119">
        <v>699</v>
      </c>
      <c r="N173" s="118">
        <v>0</v>
      </c>
      <c r="O173" s="119">
        <v>0</v>
      </c>
      <c r="P173" s="118">
        <v>0</v>
      </c>
      <c r="Q173" s="118">
        <v>0</v>
      </c>
      <c r="R173" s="118">
        <v>0</v>
      </c>
      <c r="S173" s="119">
        <v>0</v>
      </c>
      <c r="T173" s="118">
        <v>0</v>
      </c>
      <c r="U173" s="119">
        <v>0</v>
      </c>
      <c r="V173" s="118">
        <v>0</v>
      </c>
      <c r="W173" s="119">
        <v>0</v>
      </c>
      <c r="X173" s="118">
        <v>0</v>
      </c>
      <c r="Y173" s="119">
        <v>0</v>
      </c>
      <c r="Z173" s="118">
        <v>0</v>
      </c>
      <c r="AA173" s="119">
        <v>0</v>
      </c>
      <c r="AB173" s="118">
        <v>0</v>
      </c>
      <c r="AC173" s="225">
        <v>0</v>
      </c>
      <c r="AD173" s="226">
        <v>53</v>
      </c>
      <c r="AE173" s="119">
        <v>53</v>
      </c>
      <c r="AF173" s="118">
        <v>33</v>
      </c>
      <c r="AG173" s="119">
        <v>33</v>
      </c>
      <c r="AH173" s="118">
        <v>23</v>
      </c>
      <c r="AI173" s="282">
        <v>23</v>
      </c>
      <c r="AJ173" s="283">
        <v>23</v>
      </c>
      <c r="AK173" s="119"/>
      <c r="AL173" s="118"/>
      <c r="AM173" s="119"/>
      <c r="AN173" s="118"/>
      <c r="AO173" s="119"/>
      <c r="AP173" s="118"/>
      <c r="AQ173" s="119"/>
      <c r="AR173" s="118"/>
      <c r="AS173" s="119"/>
      <c r="AT173" s="118"/>
    </row>
    <row r="174" spans="1:46" ht="18" thickTop="1" thickBot="1" x14ac:dyDescent="0.25">
      <c r="A174" s="355"/>
      <c r="B174" s="314" t="s">
        <v>18</v>
      </c>
      <c r="C174" s="333" t="s">
        <v>38</v>
      </c>
      <c r="D174" s="120" t="s">
        <v>40</v>
      </c>
      <c r="E174" s="121">
        <v>0</v>
      </c>
      <c r="F174" s="228">
        <v>0</v>
      </c>
      <c r="G174" s="123">
        <v>0</v>
      </c>
      <c r="H174" s="122">
        <v>0</v>
      </c>
      <c r="I174" s="123">
        <v>0</v>
      </c>
      <c r="J174" s="122">
        <v>0</v>
      </c>
      <c r="K174" s="123">
        <v>0</v>
      </c>
      <c r="L174" s="122">
        <v>0</v>
      </c>
      <c r="M174" s="123">
        <v>0</v>
      </c>
      <c r="N174" s="122">
        <v>0</v>
      </c>
      <c r="O174" s="123">
        <v>0</v>
      </c>
      <c r="P174" s="122">
        <v>30</v>
      </c>
      <c r="Q174" s="122">
        <v>30</v>
      </c>
      <c r="R174" s="122">
        <v>0</v>
      </c>
      <c r="S174" s="123">
        <v>30</v>
      </c>
      <c r="T174" s="122">
        <v>30</v>
      </c>
      <c r="U174" s="123">
        <v>30</v>
      </c>
      <c r="V174" s="122">
        <v>30</v>
      </c>
      <c r="W174" s="123">
        <v>30</v>
      </c>
      <c r="X174" s="122">
        <v>0</v>
      </c>
      <c r="Y174" s="123">
        <v>0</v>
      </c>
      <c r="Z174" s="122">
        <v>0</v>
      </c>
      <c r="AA174" s="123">
        <v>0</v>
      </c>
      <c r="AB174" s="122">
        <v>0</v>
      </c>
      <c r="AC174" s="227">
        <v>0</v>
      </c>
      <c r="AD174" s="228">
        <v>76</v>
      </c>
      <c r="AE174" s="123">
        <v>76</v>
      </c>
      <c r="AF174" s="122">
        <v>43</v>
      </c>
      <c r="AG174" s="123">
        <v>43</v>
      </c>
      <c r="AH174" s="122">
        <v>1</v>
      </c>
      <c r="AI174" s="284">
        <v>1</v>
      </c>
      <c r="AJ174" s="285">
        <v>1</v>
      </c>
      <c r="AK174" s="123"/>
      <c r="AL174" s="122"/>
      <c r="AM174" s="123"/>
      <c r="AN174" s="122"/>
      <c r="AO174" s="123"/>
      <c r="AP174" s="122"/>
      <c r="AQ174" s="123"/>
      <c r="AR174" s="122"/>
      <c r="AS174" s="123"/>
      <c r="AT174" s="122"/>
    </row>
    <row r="175" spans="1:46" ht="18" thickTop="1" thickBot="1" x14ac:dyDescent="0.25">
      <c r="A175" s="355"/>
      <c r="B175" s="314" t="s">
        <v>18</v>
      </c>
      <c r="C175" s="333" t="s">
        <v>38</v>
      </c>
      <c r="D175" s="120" t="s">
        <v>41</v>
      </c>
      <c r="E175" s="121">
        <f>(30+0)-(0+0+0)</f>
        <v>30</v>
      </c>
      <c r="F175" s="228">
        <v>30</v>
      </c>
      <c r="G175" s="123">
        <v>30</v>
      </c>
      <c r="H175" s="122">
        <v>30</v>
      </c>
      <c r="I175" s="123">
        <v>30</v>
      </c>
      <c r="J175" s="122">
        <v>30</v>
      </c>
      <c r="K175" s="123">
        <v>30</v>
      </c>
      <c r="L175" s="122">
        <v>30</v>
      </c>
      <c r="M175" s="123">
        <v>30</v>
      </c>
      <c r="N175" s="122">
        <v>206</v>
      </c>
      <c r="O175" s="123">
        <v>206</v>
      </c>
      <c r="P175" s="122">
        <v>7</v>
      </c>
      <c r="Q175" s="122">
        <v>7</v>
      </c>
      <c r="R175" s="122">
        <v>0</v>
      </c>
      <c r="S175" s="123">
        <v>0</v>
      </c>
      <c r="T175" s="122">
        <v>0</v>
      </c>
      <c r="U175" s="123">
        <v>0</v>
      </c>
      <c r="V175" s="122">
        <v>0</v>
      </c>
      <c r="W175" s="123">
        <v>0</v>
      </c>
      <c r="X175" s="122">
        <v>0</v>
      </c>
      <c r="Y175" s="123">
        <v>0</v>
      </c>
      <c r="Z175" s="122">
        <v>30</v>
      </c>
      <c r="AA175" s="123">
        <v>30</v>
      </c>
      <c r="AB175" s="122">
        <v>30</v>
      </c>
      <c r="AC175" s="227">
        <v>30</v>
      </c>
      <c r="AD175" s="228">
        <v>57</v>
      </c>
      <c r="AE175" s="123">
        <v>57</v>
      </c>
      <c r="AF175" s="122">
        <v>41</v>
      </c>
      <c r="AG175" s="123">
        <v>41</v>
      </c>
      <c r="AH175" s="122">
        <v>94</v>
      </c>
      <c r="AI175" s="284">
        <v>94</v>
      </c>
      <c r="AJ175" s="285">
        <v>8</v>
      </c>
      <c r="AK175" s="123"/>
      <c r="AL175" s="122"/>
      <c r="AM175" s="123"/>
      <c r="AN175" s="122"/>
      <c r="AO175" s="123"/>
      <c r="AP175" s="122"/>
      <c r="AQ175" s="123"/>
      <c r="AR175" s="122"/>
      <c r="AS175" s="123"/>
      <c r="AT175" s="122"/>
    </row>
    <row r="176" spans="1:46" ht="18" thickTop="1" thickBot="1" x14ac:dyDescent="0.25">
      <c r="A176" s="355"/>
      <c r="B176" s="314" t="s">
        <v>18</v>
      </c>
      <c r="C176" s="333" t="s">
        <v>38</v>
      </c>
      <c r="D176" s="120" t="s">
        <v>42</v>
      </c>
      <c r="E176" s="121">
        <f>(60+0)-(0+0+0)</f>
        <v>60</v>
      </c>
      <c r="F176" s="228">
        <v>60</v>
      </c>
      <c r="G176" s="123">
        <v>60</v>
      </c>
      <c r="H176" s="122">
        <v>60</v>
      </c>
      <c r="I176" s="123">
        <v>60</v>
      </c>
      <c r="J176" s="122">
        <v>60</v>
      </c>
      <c r="K176" s="123">
        <v>60</v>
      </c>
      <c r="L176" s="122">
        <v>60</v>
      </c>
      <c r="M176" s="123">
        <v>60</v>
      </c>
      <c r="N176" s="122">
        <v>60</v>
      </c>
      <c r="O176" s="123">
        <v>60</v>
      </c>
      <c r="P176" s="122">
        <v>60</v>
      </c>
      <c r="Q176" s="122">
        <v>60</v>
      </c>
      <c r="R176" s="122">
        <v>5375</v>
      </c>
      <c r="S176" s="123">
        <v>53.75</v>
      </c>
      <c r="T176" s="122">
        <v>39.5</v>
      </c>
      <c r="U176" s="123">
        <v>39.5</v>
      </c>
      <c r="V176" s="122">
        <v>12.8</v>
      </c>
      <c r="W176" s="123">
        <v>12.75</v>
      </c>
      <c r="X176" s="122">
        <v>37.5</v>
      </c>
      <c r="Y176" s="123">
        <v>37.5</v>
      </c>
      <c r="Z176" s="122">
        <v>80.5</v>
      </c>
      <c r="AA176" s="123">
        <v>80.5</v>
      </c>
      <c r="AB176" s="122">
        <v>50</v>
      </c>
      <c r="AC176" s="227">
        <v>50</v>
      </c>
      <c r="AD176" s="228">
        <v>99.75</v>
      </c>
      <c r="AE176" s="123">
        <v>99.75</v>
      </c>
      <c r="AF176" s="122">
        <v>40.75</v>
      </c>
      <c r="AG176" s="123">
        <v>40.75</v>
      </c>
      <c r="AH176" s="122">
        <v>84.8</v>
      </c>
      <c r="AI176" s="284">
        <v>84.8</v>
      </c>
      <c r="AJ176" s="285">
        <v>16.5</v>
      </c>
      <c r="AK176" s="123"/>
      <c r="AL176" s="122"/>
      <c r="AM176" s="123"/>
      <c r="AN176" s="122"/>
      <c r="AO176" s="123"/>
      <c r="AP176" s="122"/>
      <c r="AQ176" s="123"/>
      <c r="AR176" s="122"/>
      <c r="AS176" s="123"/>
      <c r="AT176" s="122"/>
    </row>
    <row r="177" spans="1:46" ht="18" thickTop="1" thickBot="1" x14ac:dyDescent="0.25">
      <c r="A177" s="355"/>
      <c r="B177" s="314" t="s">
        <v>18</v>
      </c>
      <c r="C177" s="333" t="s">
        <v>38</v>
      </c>
      <c r="D177" s="120" t="s">
        <v>43</v>
      </c>
      <c r="E177" s="121">
        <v>0</v>
      </c>
      <c r="F177" s="228">
        <v>0</v>
      </c>
      <c r="G177" s="123">
        <v>0</v>
      </c>
      <c r="H177" s="122">
        <v>0</v>
      </c>
      <c r="I177" s="123">
        <v>0</v>
      </c>
      <c r="J177" s="122">
        <v>0</v>
      </c>
      <c r="K177" s="123">
        <v>0</v>
      </c>
      <c r="L177" s="122">
        <v>0</v>
      </c>
      <c r="M177" s="123">
        <v>0</v>
      </c>
      <c r="N177" s="122">
        <v>0</v>
      </c>
      <c r="O177" s="123">
        <v>0</v>
      </c>
      <c r="P177" s="122">
        <v>0</v>
      </c>
      <c r="Q177" s="122">
        <v>0</v>
      </c>
      <c r="R177" s="122">
        <v>0</v>
      </c>
      <c r="S177" s="123">
        <v>0</v>
      </c>
      <c r="T177" s="122">
        <v>0</v>
      </c>
      <c r="U177" s="123">
        <v>0</v>
      </c>
      <c r="V177" s="122">
        <v>0</v>
      </c>
      <c r="W177" s="123">
        <v>0</v>
      </c>
      <c r="X177" s="122">
        <v>0</v>
      </c>
      <c r="Y177" s="123">
        <v>0</v>
      </c>
      <c r="Z177" s="122">
        <v>0</v>
      </c>
      <c r="AA177" s="123">
        <v>0</v>
      </c>
      <c r="AB177" s="122">
        <v>0</v>
      </c>
      <c r="AC177" s="227">
        <v>0</v>
      </c>
      <c r="AD177" s="228">
        <v>0</v>
      </c>
      <c r="AE177" s="123">
        <v>0</v>
      </c>
      <c r="AF177" s="122">
        <v>0</v>
      </c>
      <c r="AG177" s="123">
        <v>0</v>
      </c>
      <c r="AH177" s="122"/>
      <c r="AI177" s="284"/>
      <c r="AJ177" s="285"/>
      <c r="AK177" s="123"/>
      <c r="AL177" s="122"/>
      <c r="AM177" s="123"/>
      <c r="AN177" s="122"/>
      <c r="AO177" s="123"/>
      <c r="AP177" s="122"/>
      <c r="AQ177" s="123"/>
      <c r="AR177" s="122"/>
      <c r="AS177" s="123"/>
      <c r="AT177" s="122"/>
    </row>
    <row r="178" spans="1:46" ht="18" thickTop="1" thickBot="1" x14ac:dyDescent="0.25">
      <c r="A178" s="355"/>
      <c r="B178" s="314" t="s">
        <v>18</v>
      </c>
      <c r="C178" s="333" t="s">
        <v>38</v>
      </c>
      <c r="D178" s="120" t="s">
        <v>44</v>
      </c>
      <c r="E178" s="121">
        <v>0</v>
      </c>
      <c r="F178" s="228">
        <v>0</v>
      </c>
      <c r="G178" s="123">
        <v>0</v>
      </c>
      <c r="H178" s="122">
        <v>0</v>
      </c>
      <c r="I178" s="123">
        <v>0</v>
      </c>
      <c r="J178" s="122">
        <v>0</v>
      </c>
      <c r="K178" s="123">
        <v>0</v>
      </c>
      <c r="L178" s="122">
        <v>0</v>
      </c>
      <c r="M178" s="123">
        <v>0</v>
      </c>
      <c r="N178" s="122">
        <v>0</v>
      </c>
      <c r="O178" s="123">
        <v>0</v>
      </c>
      <c r="P178" s="122">
        <v>0</v>
      </c>
      <c r="Q178" s="122">
        <v>0</v>
      </c>
      <c r="R178" s="122">
        <v>0</v>
      </c>
      <c r="S178" s="123">
        <v>0</v>
      </c>
      <c r="T178" s="122">
        <v>0</v>
      </c>
      <c r="U178" s="123">
        <v>0</v>
      </c>
      <c r="V178" s="122">
        <v>0</v>
      </c>
      <c r="W178" s="123">
        <v>0</v>
      </c>
      <c r="X178" s="122">
        <v>0</v>
      </c>
      <c r="Y178" s="123">
        <v>0</v>
      </c>
      <c r="Z178" s="122">
        <v>0</v>
      </c>
      <c r="AA178" s="123">
        <v>0</v>
      </c>
      <c r="AB178" s="122">
        <v>0</v>
      </c>
      <c r="AC178" s="227">
        <v>0</v>
      </c>
      <c r="AD178" s="228">
        <v>0</v>
      </c>
      <c r="AE178" s="123">
        <v>0</v>
      </c>
      <c r="AF178" s="122">
        <v>0</v>
      </c>
      <c r="AG178" s="123">
        <v>0</v>
      </c>
      <c r="AH178" s="122"/>
      <c r="AI178" s="284"/>
      <c r="AJ178" s="285"/>
      <c r="AK178" s="123"/>
      <c r="AL178" s="122"/>
      <c r="AM178" s="123"/>
      <c r="AN178" s="122"/>
      <c r="AO178" s="123"/>
      <c r="AP178" s="122"/>
      <c r="AQ178" s="123"/>
      <c r="AR178" s="122"/>
      <c r="AS178" s="123"/>
      <c r="AT178" s="122"/>
    </row>
    <row r="179" spans="1:46" ht="18" thickTop="1" thickBot="1" x14ac:dyDescent="0.25">
      <c r="A179" s="355"/>
      <c r="B179" s="314" t="s">
        <v>18</v>
      </c>
      <c r="C179" s="333" t="s">
        <v>38</v>
      </c>
      <c r="D179" s="120" t="s">
        <v>45</v>
      </c>
      <c r="E179" s="121">
        <v>0</v>
      </c>
      <c r="F179" s="228">
        <v>0</v>
      </c>
      <c r="G179" s="123">
        <v>0</v>
      </c>
      <c r="H179" s="122">
        <v>0</v>
      </c>
      <c r="I179" s="123">
        <v>0</v>
      </c>
      <c r="J179" s="122">
        <v>0</v>
      </c>
      <c r="K179" s="123">
        <v>0</v>
      </c>
      <c r="L179" s="122">
        <v>0</v>
      </c>
      <c r="M179" s="123">
        <v>0</v>
      </c>
      <c r="N179" s="122">
        <v>0</v>
      </c>
      <c r="O179" s="123">
        <v>0</v>
      </c>
      <c r="P179" s="122">
        <v>0</v>
      </c>
      <c r="Q179" s="122">
        <v>0</v>
      </c>
      <c r="R179" s="122">
        <v>0</v>
      </c>
      <c r="S179" s="123">
        <v>0</v>
      </c>
      <c r="T179" s="122">
        <v>0</v>
      </c>
      <c r="U179" s="123">
        <v>0</v>
      </c>
      <c r="V179" s="122">
        <v>0</v>
      </c>
      <c r="W179" s="123">
        <v>0</v>
      </c>
      <c r="X179" s="122">
        <v>0</v>
      </c>
      <c r="Y179" s="123">
        <v>0</v>
      </c>
      <c r="Z179" s="122">
        <v>0</v>
      </c>
      <c r="AA179" s="123">
        <v>0</v>
      </c>
      <c r="AB179" s="122">
        <v>0</v>
      </c>
      <c r="AC179" s="227">
        <v>0</v>
      </c>
      <c r="AD179" s="228">
        <v>0</v>
      </c>
      <c r="AE179" s="123">
        <v>0</v>
      </c>
      <c r="AF179" s="122">
        <v>0</v>
      </c>
      <c r="AG179" s="123">
        <v>0</v>
      </c>
      <c r="AH179" s="122"/>
      <c r="AI179" s="284"/>
      <c r="AJ179" s="285"/>
      <c r="AK179" s="123"/>
      <c r="AL179" s="122"/>
      <c r="AM179" s="123"/>
      <c r="AN179" s="122"/>
      <c r="AO179" s="123"/>
      <c r="AP179" s="122"/>
      <c r="AQ179" s="123"/>
      <c r="AR179" s="122"/>
      <c r="AS179" s="123"/>
      <c r="AT179" s="122"/>
    </row>
    <row r="180" spans="1:46" ht="18" thickTop="1" thickBot="1" x14ac:dyDescent="0.25">
      <c r="A180" s="355"/>
      <c r="B180" s="314" t="s">
        <v>18</v>
      </c>
      <c r="C180" s="333" t="s">
        <v>38</v>
      </c>
      <c r="D180" s="120" t="s">
        <v>46</v>
      </c>
      <c r="E180" s="121">
        <v>0</v>
      </c>
      <c r="F180" s="228">
        <v>750</v>
      </c>
      <c r="G180" s="123">
        <v>750</v>
      </c>
      <c r="H180" s="122">
        <v>504</v>
      </c>
      <c r="I180" s="123">
        <v>504</v>
      </c>
      <c r="J180" s="122">
        <v>309</v>
      </c>
      <c r="K180" s="123">
        <v>309</v>
      </c>
      <c r="L180" s="122">
        <v>99</v>
      </c>
      <c r="M180" s="123">
        <v>99</v>
      </c>
      <c r="N180" s="122">
        <v>0</v>
      </c>
      <c r="O180" s="123">
        <v>0</v>
      </c>
      <c r="P180" s="122">
        <v>0</v>
      </c>
      <c r="Q180" s="122">
        <v>0</v>
      </c>
      <c r="R180" s="122">
        <v>0</v>
      </c>
      <c r="S180" s="123">
        <v>0</v>
      </c>
      <c r="T180" s="122">
        <v>36</v>
      </c>
      <c r="U180" s="123">
        <v>36</v>
      </c>
      <c r="V180" s="122">
        <v>0</v>
      </c>
      <c r="W180" s="123">
        <v>0</v>
      </c>
      <c r="X180" s="122">
        <v>0</v>
      </c>
      <c r="Y180" s="123">
        <v>0</v>
      </c>
      <c r="Z180" s="122">
        <v>0</v>
      </c>
      <c r="AA180" s="123">
        <v>0</v>
      </c>
      <c r="AB180" s="122">
        <v>855</v>
      </c>
      <c r="AC180" s="227">
        <v>855</v>
      </c>
      <c r="AD180" s="228">
        <v>939</v>
      </c>
      <c r="AE180" s="123">
        <v>939</v>
      </c>
      <c r="AF180" s="122">
        <v>654</v>
      </c>
      <c r="AG180" s="123">
        <v>654</v>
      </c>
      <c r="AH180" s="122">
        <v>426</v>
      </c>
      <c r="AI180" s="284">
        <v>426</v>
      </c>
      <c r="AJ180" s="285">
        <v>219</v>
      </c>
      <c r="AK180" s="123"/>
      <c r="AL180" s="122"/>
      <c r="AM180" s="123"/>
      <c r="AN180" s="122"/>
      <c r="AO180" s="123"/>
      <c r="AP180" s="122"/>
      <c r="AQ180" s="123"/>
      <c r="AR180" s="122"/>
      <c r="AS180" s="123"/>
      <c r="AT180" s="122"/>
    </row>
    <row r="181" spans="1:46" ht="18" thickTop="1" thickBot="1" x14ac:dyDescent="0.25">
      <c r="A181" s="355"/>
      <c r="B181" s="314" t="s">
        <v>18</v>
      </c>
      <c r="C181" s="333" t="s">
        <v>38</v>
      </c>
      <c r="D181" s="120" t="s">
        <v>47</v>
      </c>
      <c r="E181" s="121">
        <v>0</v>
      </c>
      <c r="F181" s="228">
        <v>0</v>
      </c>
      <c r="G181" s="123">
        <v>0</v>
      </c>
      <c r="H181" s="122">
        <v>0</v>
      </c>
      <c r="I181" s="123">
        <v>0</v>
      </c>
      <c r="J181" s="122">
        <v>0</v>
      </c>
      <c r="K181" s="123">
        <v>0</v>
      </c>
      <c r="L181" s="122">
        <v>0</v>
      </c>
      <c r="M181" s="123">
        <v>0</v>
      </c>
      <c r="N181" s="122">
        <v>0</v>
      </c>
      <c r="O181" s="123">
        <v>0</v>
      </c>
      <c r="P181" s="122">
        <v>0</v>
      </c>
      <c r="Q181" s="122">
        <v>0</v>
      </c>
      <c r="R181" s="122">
        <v>0</v>
      </c>
      <c r="S181" s="123">
        <v>0</v>
      </c>
      <c r="T181" s="122">
        <v>0</v>
      </c>
      <c r="U181" s="123">
        <v>0</v>
      </c>
      <c r="V181" s="122">
        <v>0</v>
      </c>
      <c r="W181" s="123">
        <v>0</v>
      </c>
      <c r="X181" s="122">
        <v>0</v>
      </c>
      <c r="Y181" s="123">
        <v>0</v>
      </c>
      <c r="Z181" s="122">
        <v>0</v>
      </c>
      <c r="AA181" s="123">
        <v>0</v>
      </c>
      <c r="AB181" s="122">
        <v>0</v>
      </c>
      <c r="AC181" s="227">
        <v>0</v>
      </c>
      <c r="AD181" s="228">
        <v>0</v>
      </c>
      <c r="AE181" s="123">
        <v>0</v>
      </c>
      <c r="AF181" s="122">
        <v>0</v>
      </c>
      <c r="AG181" s="123">
        <v>0</v>
      </c>
      <c r="AH181" s="122"/>
      <c r="AI181" s="284"/>
      <c r="AJ181" s="285"/>
      <c r="AK181" s="123"/>
      <c r="AL181" s="122"/>
      <c r="AM181" s="123"/>
      <c r="AN181" s="122"/>
      <c r="AO181" s="123"/>
      <c r="AP181" s="122"/>
      <c r="AQ181" s="123"/>
      <c r="AR181" s="122"/>
      <c r="AS181" s="123"/>
      <c r="AT181" s="122"/>
    </row>
    <row r="182" spans="1:46" ht="18" thickTop="1" thickBot="1" x14ac:dyDescent="0.25">
      <c r="A182" s="355"/>
      <c r="B182" s="314" t="s">
        <v>18</v>
      </c>
      <c r="C182" s="333" t="s">
        <v>38</v>
      </c>
      <c r="D182" s="120" t="s">
        <v>48</v>
      </c>
      <c r="E182" s="121">
        <v>0</v>
      </c>
      <c r="F182" s="228">
        <v>0</v>
      </c>
      <c r="G182" s="123">
        <v>0</v>
      </c>
      <c r="H182" s="122">
        <v>0</v>
      </c>
      <c r="I182" s="123">
        <v>0</v>
      </c>
      <c r="J182" s="122">
        <v>0</v>
      </c>
      <c r="K182" s="123">
        <v>0</v>
      </c>
      <c r="L182" s="122">
        <v>0</v>
      </c>
      <c r="M182" s="123">
        <v>0</v>
      </c>
      <c r="N182" s="122">
        <v>0</v>
      </c>
      <c r="O182" s="123">
        <v>0</v>
      </c>
      <c r="P182" s="122">
        <v>0</v>
      </c>
      <c r="Q182" s="122">
        <v>0</v>
      </c>
      <c r="R182" s="122">
        <v>0</v>
      </c>
      <c r="S182" s="123">
        <v>0</v>
      </c>
      <c r="T182" s="122">
        <v>0</v>
      </c>
      <c r="U182" s="123">
        <v>0</v>
      </c>
      <c r="V182" s="122">
        <v>0</v>
      </c>
      <c r="W182" s="123">
        <v>0</v>
      </c>
      <c r="X182" s="122">
        <v>0</v>
      </c>
      <c r="Y182" s="123">
        <v>0</v>
      </c>
      <c r="Z182" s="122">
        <v>0</v>
      </c>
      <c r="AA182" s="123">
        <v>0</v>
      </c>
      <c r="AB182" s="122">
        <v>0</v>
      </c>
      <c r="AC182" s="227">
        <v>0</v>
      </c>
      <c r="AD182" s="228">
        <v>0</v>
      </c>
      <c r="AE182" s="123">
        <v>0</v>
      </c>
      <c r="AF182" s="122">
        <v>0</v>
      </c>
      <c r="AG182" s="123">
        <v>0</v>
      </c>
      <c r="AH182" s="122"/>
      <c r="AI182" s="284"/>
      <c r="AJ182" s="285"/>
      <c r="AK182" s="123"/>
      <c r="AL182" s="122"/>
      <c r="AM182" s="123"/>
      <c r="AN182" s="122"/>
      <c r="AO182" s="123"/>
      <c r="AP182" s="122"/>
      <c r="AQ182" s="123"/>
      <c r="AR182" s="122"/>
      <c r="AS182" s="123"/>
      <c r="AT182" s="122"/>
    </row>
    <row r="183" spans="1:46" ht="18" thickTop="1" thickBot="1" x14ac:dyDescent="0.25">
      <c r="A183" s="355"/>
      <c r="B183" s="314" t="s">
        <v>18</v>
      </c>
      <c r="C183" s="333" t="s">
        <v>38</v>
      </c>
      <c r="D183" s="120" t="s">
        <v>49</v>
      </c>
      <c r="E183" s="121">
        <v>2</v>
      </c>
      <c r="F183" s="228">
        <v>2</v>
      </c>
      <c r="G183" s="123">
        <v>2</v>
      </c>
      <c r="H183" s="122">
        <v>2</v>
      </c>
      <c r="I183" s="123">
        <v>2</v>
      </c>
      <c r="J183" s="122">
        <v>2</v>
      </c>
      <c r="K183" s="123">
        <v>2</v>
      </c>
      <c r="L183" s="122">
        <v>2</v>
      </c>
      <c r="M183" s="123">
        <v>2</v>
      </c>
      <c r="N183" s="122">
        <v>2</v>
      </c>
      <c r="O183" s="123">
        <v>2</v>
      </c>
      <c r="P183" s="122">
        <v>2</v>
      </c>
      <c r="Q183" s="122">
        <v>2</v>
      </c>
      <c r="R183" s="122">
        <v>11</v>
      </c>
      <c r="S183" s="123">
        <v>11</v>
      </c>
      <c r="T183" s="122">
        <v>11</v>
      </c>
      <c r="U183" s="123">
        <v>11</v>
      </c>
      <c r="V183" s="122">
        <v>3</v>
      </c>
      <c r="W183" s="123">
        <v>3</v>
      </c>
      <c r="X183" s="122">
        <v>3</v>
      </c>
      <c r="Y183" s="123">
        <v>3</v>
      </c>
      <c r="Z183" s="122">
        <v>3</v>
      </c>
      <c r="AA183" s="123">
        <v>3</v>
      </c>
      <c r="AB183" s="122">
        <v>1</v>
      </c>
      <c r="AC183" s="227">
        <v>1</v>
      </c>
      <c r="AD183" s="228">
        <v>1</v>
      </c>
      <c r="AE183" s="123">
        <v>1</v>
      </c>
      <c r="AF183" s="122">
        <v>16</v>
      </c>
      <c r="AG183" s="123">
        <v>16</v>
      </c>
      <c r="AH183" s="122">
        <v>16</v>
      </c>
      <c r="AI183" s="284">
        <v>16</v>
      </c>
      <c r="AJ183" s="285">
        <v>7</v>
      </c>
      <c r="AK183" s="123"/>
      <c r="AL183" s="122"/>
      <c r="AM183" s="123"/>
      <c r="AN183" s="122"/>
      <c r="AO183" s="123"/>
      <c r="AP183" s="122"/>
      <c r="AQ183" s="123"/>
      <c r="AR183" s="122"/>
      <c r="AS183" s="123"/>
      <c r="AT183" s="122"/>
    </row>
    <row r="184" spans="1:46" ht="18" thickTop="1" thickBot="1" x14ac:dyDescent="0.25">
      <c r="A184" s="355"/>
      <c r="B184" s="314" t="s">
        <v>18</v>
      </c>
      <c r="C184" s="333" t="s">
        <v>38</v>
      </c>
      <c r="D184" s="120" t="s">
        <v>50</v>
      </c>
      <c r="E184" s="121">
        <v>220</v>
      </c>
      <c r="F184" s="228">
        <v>37</v>
      </c>
      <c r="G184" s="123">
        <v>37</v>
      </c>
      <c r="H184" s="122">
        <v>0</v>
      </c>
      <c r="I184" s="123">
        <v>0</v>
      </c>
      <c r="J184" s="122">
        <v>0</v>
      </c>
      <c r="K184" s="123">
        <v>0</v>
      </c>
      <c r="L184" s="122">
        <v>0</v>
      </c>
      <c r="M184" s="123">
        <v>0</v>
      </c>
      <c r="N184" s="122">
        <v>84</v>
      </c>
      <c r="O184" s="123">
        <v>84</v>
      </c>
      <c r="P184" s="122">
        <v>829</v>
      </c>
      <c r="Q184" s="122">
        <v>829</v>
      </c>
      <c r="R184" s="122">
        <v>554</v>
      </c>
      <c r="S184" s="123">
        <v>554</v>
      </c>
      <c r="T184" s="122">
        <v>419</v>
      </c>
      <c r="U184" s="123">
        <v>419</v>
      </c>
      <c r="V184" s="122">
        <v>190</v>
      </c>
      <c r="W184" s="123">
        <v>190</v>
      </c>
      <c r="X184" s="122">
        <v>133</v>
      </c>
      <c r="Y184" s="123">
        <v>133</v>
      </c>
      <c r="Z184" s="122">
        <v>0</v>
      </c>
      <c r="AA184" s="123">
        <v>0</v>
      </c>
      <c r="AB184" s="122">
        <v>0</v>
      </c>
      <c r="AC184" s="227">
        <v>0</v>
      </c>
      <c r="AD184" s="228">
        <v>1423</v>
      </c>
      <c r="AE184" s="123">
        <v>1423</v>
      </c>
      <c r="AF184" s="122">
        <v>1117</v>
      </c>
      <c r="AG184" s="123">
        <v>1117</v>
      </c>
      <c r="AH184" s="122">
        <v>489</v>
      </c>
      <c r="AI184" s="284">
        <v>489</v>
      </c>
      <c r="AJ184" s="285">
        <v>402</v>
      </c>
      <c r="AK184" s="123"/>
      <c r="AL184" s="122"/>
      <c r="AM184" s="123"/>
      <c r="AN184" s="122"/>
      <c r="AO184" s="123"/>
      <c r="AP184" s="122"/>
      <c r="AQ184" s="123"/>
      <c r="AR184" s="122"/>
      <c r="AS184" s="123"/>
      <c r="AT184" s="122"/>
    </row>
    <row r="185" spans="1:46" ht="15" customHeight="1" thickTop="1" thickBot="1" x14ac:dyDescent="0.25">
      <c r="A185" s="355"/>
      <c r="B185" s="314" t="s">
        <v>18</v>
      </c>
      <c r="C185" s="333" t="s">
        <v>38</v>
      </c>
      <c r="D185" s="124" t="s">
        <v>51</v>
      </c>
      <c r="E185" s="125">
        <v>360</v>
      </c>
      <c r="F185" s="230">
        <v>316</v>
      </c>
      <c r="G185" s="127">
        <v>316</v>
      </c>
      <c r="H185" s="126">
        <v>267</v>
      </c>
      <c r="I185" s="127">
        <v>267</v>
      </c>
      <c r="J185" s="126">
        <v>223</v>
      </c>
      <c r="K185" s="127">
        <v>227</v>
      </c>
      <c r="L185" s="126">
        <v>172</v>
      </c>
      <c r="M185" s="127">
        <v>172</v>
      </c>
      <c r="N185" s="126">
        <v>96</v>
      </c>
      <c r="O185" s="127">
        <v>96</v>
      </c>
      <c r="P185" s="126">
        <v>108</v>
      </c>
      <c r="Q185" s="126">
        <v>108</v>
      </c>
      <c r="R185" s="126">
        <v>71</v>
      </c>
      <c r="S185" s="127">
        <v>71</v>
      </c>
      <c r="T185" s="126">
        <v>25</v>
      </c>
      <c r="U185" s="127">
        <v>25</v>
      </c>
      <c r="V185" s="126">
        <v>0</v>
      </c>
      <c r="W185" s="127">
        <v>0</v>
      </c>
      <c r="X185" s="126">
        <v>53</v>
      </c>
      <c r="Y185" s="127">
        <v>53</v>
      </c>
      <c r="Z185" s="126">
        <v>5</v>
      </c>
      <c r="AA185" s="127">
        <v>5</v>
      </c>
      <c r="AB185" s="126">
        <v>43</v>
      </c>
      <c r="AC185" s="229">
        <v>43</v>
      </c>
      <c r="AD185" s="230">
        <v>192</v>
      </c>
      <c r="AE185" s="127">
        <v>192</v>
      </c>
      <c r="AF185" s="126">
        <v>111</v>
      </c>
      <c r="AG185" s="127">
        <v>111</v>
      </c>
      <c r="AH185" s="126">
        <v>67</v>
      </c>
      <c r="AI185" s="281">
        <v>67</v>
      </c>
      <c r="AJ185" s="286">
        <v>44</v>
      </c>
      <c r="AK185" s="127"/>
      <c r="AL185" s="126"/>
      <c r="AM185" s="127"/>
      <c r="AN185" s="126"/>
      <c r="AO185" s="127"/>
      <c r="AP185" s="126"/>
      <c r="AQ185" s="127"/>
      <c r="AR185" s="126"/>
      <c r="AS185" s="127"/>
      <c r="AT185" s="126"/>
    </row>
    <row r="186" spans="1:46" ht="16" customHeight="1" thickTop="1" thickBot="1" x14ac:dyDescent="0.25">
      <c r="A186" s="355"/>
      <c r="B186" s="314" t="s">
        <v>18</v>
      </c>
      <c r="C186" s="333" t="s">
        <v>52</v>
      </c>
      <c r="D186" s="116" t="s">
        <v>53</v>
      </c>
      <c r="E186" s="465">
        <v>0</v>
      </c>
      <c r="F186" s="398"/>
      <c r="G186" s="397">
        <v>0</v>
      </c>
      <c r="H186" s="398"/>
      <c r="I186" s="397">
        <v>0</v>
      </c>
      <c r="J186" s="398"/>
      <c r="K186" s="397">
        <v>0</v>
      </c>
      <c r="L186" s="398"/>
      <c r="M186" s="397">
        <v>2</v>
      </c>
      <c r="N186" s="398"/>
      <c r="O186" s="397">
        <v>2</v>
      </c>
      <c r="P186" s="398"/>
      <c r="Q186" s="397">
        <v>2</v>
      </c>
      <c r="R186" s="398"/>
      <c r="S186" s="397">
        <v>4</v>
      </c>
      <c r="T186" s="398"/>
      <c r="U186" s="397">
        <v>5</v>
      </c>
      <c r="V186" s="398"/>
      <c r="W186" s="397">
        <v>14</v>
      </c>
      <c r="X186" s="398"/>
      <c r="Y186" s="397">
        <v>12</v>
      </c>
      <c r="Z186" s="398"/>
      <c r="AA186" s="397">
        <v>12</v>
      </c>
      <c r="AB186" s="398"/>
      <c r="AC186" s="529">
        <v>18</v>
      </c>
      <c r="AD186" s="530"/>
      <c r="AE186" s="397">
        <v>20</v>
      </c>
      <c r="AF186" s="398"/>
      <c r="AG186" s="397">
        <v>10</v>
      </c>
      <c r="AH186" s="398"/>
      <c r="AI186" s="399">
        <v>7</v>
      </c>
      <c r="AJ186" s="400"/>
      <c r="AK186" s="397"/>
      <c r="AL186" s="398"/>
      <c r="AM186" s="397"/>
      <c r="AN186" s="398"/>
      <c r="AO186" s="397"/>
      <c r="AP186" s="398"/>
      <c r="AQ186" s="397"/>
      <c r="AR186" s="398"/>
      <c r="AS186" s="397"/>
      <c r="AT186" s="398"/>
    </row>
    <row r="187" spans="1:46" ht="18" thickTop="1" thickBot="1" x14ac:dyDescent="0.25">
      <c r="A187" s="355"/>
      <c r="B187" s="314" t="s">
        <v>18</v>
      </c>
      <c r="C187" s="333" t="s">
        <v>52</v>
      </c>
      <c r="D187" s="120" t="s">
        <v>54</v>
      </c>
      <c r="E187" s="531">
        <v>1</v>
      </c>
      <c r="F187" s="388"/>
      <c r="G187" s="387">
        <v>0</v>
      </c>
      <c r="H187" s="388"/>
      <c r="I187" s="387">
        <v>0</v>
      </c>
      <c r="J187" s="388"/>
      <c r="K187" s="387">
        <v>0</v>
      </c>
      <c r="L187" s="388"/>
      <c r="M187" s="387">
        <v>1</v>
      </c>
      <c r="N187" s="388"/>
      <c r="O187" s="387">
        <v>3</v>
      </c>
      <c r="P187" s="388"/>
      <c r="Q187" s="387">
        <v>2</v>
      </c>
      <c r="R187" s="388"/>
      <c r="S187" s="387">
        <v>8</v>
      </c>
      <c r="T187" s="388"/>
      <c r="U187" s="387">
        <v>9</v>
      </c>
      <c r="V187" s="388"/>
      <c r="W187" s="387">
        <v>22</v>
      </c>
      <c r="X187" s="388"/>
      <c r="Y187" s="387">
        <v>14</v>
      </c>
      <c r="Z187" s="388"/>
      <c r="AA187" s="387">
        <v>13</v>
      </c>
      <c r="AB187" s="388"/>
      <c r="AC187" s="532">
        <v>16</v>
      </c>
      <c r="AD187" s="533"/>
      <c r="AE187" s="387">
        <v>33</v>
      </c>
      <c r="AF187" s="388"/>
      <c r="AG187" s="387">
        <v>7</v>
      </c>
      <c r="AH187" s="388"/>
      <c r="AI187" s="389">
        <v>12</v>
      </c>
      <c r="AJ187" s="390"/>
      <c r="AK187" s="387"/>
      <c r="AL187" s="388"/>
      <c r="AM187" s="387"/>
      <c r="AN187" s="388"/>
      <c r="AO187" s="387"/>
      <c r="AP187" s="388"/>
      <c r="AQ187" s="387"/>
      <c r="AR187" s="388"/>
      <c r="AS187" s="387"/>
      <c r="AT187" s="388"/>
    </row>
    <row r="188" spans="1:46" ht="18" thickTop="1" thickBot="1" x14ac:dyDescent="0.25">
      <c r="A188" s="355"/>
      <c r="B188" s="314" t="s">
        <v>18</v>
      </c>
      <c r="C188" s="333" t="s">
        <v>52</v>
      </c>
      <c r="D188" s="120" t="s">
        <v>55</v>
      </c>
      <c r="E188" s="531">
        <v>0</v>
      </c>
      <c r="F188" s="388"/>
      <c r="G188" s="387">
        <v>0</v>
      </c>
      <c r="H188" s="388"/>
      <c r="I188" s="387">
        <v>0</v>
      </c>
      <c r="J188" s="388"/>
      <c r="K188" s="387">
        <v>0</v>
      </c>
      <c r="L188" s="388"/>
      <c r="M188" s="387">
        <v>5</v>
      </c>
      <c r="N188" s="388"/>
      <c r="O188" s="387">
        <v>2</v>
      </c>
      <c r="P188" s="388"/>
      <c r="Q188" s="387">
        <v>0</v>
      </c>
      <c r="R188" s="388"/>
      <c r="S188" s="387">
        <v>3</v>
      </c>
      <c r="T188" s="388"/>
      <c r="U188" s="387">
        <v>4</v>
      </c>
      <c r="V188" s="388"/>
      <c r="W188" s="387">
        <v>9</v>
      </c>
      <c r="X188" s="388"/>
      <c r="Y188" s="387">
        <v>4</v>
      </c>
      <c r="Z188" s="388"/>
      <c r="AA188" s="387">
        <v>4</v>
      </c>
      <c r="AB188" s="388"/>
      <c r="AC188" s="532">
        <v>9</v>
      </c>
      <c r="AD188" s="533"/>
      <c r="AE188" s="387">
        <v>16</v>
      </c>
      <c r="AF188" s="388"/>
      <c r="AG188" s="387">
        <v>4</v>
      </c>
      <c r="AH188" s="388"/>
      <c r="AI188" s="389">
        <v>6</v>
      </c>
      <c r="AJ188" s="390"/>
      <c r="AK188" s="387"/>
      <c r="AL188" s="388"/>
      <c r="AM188" s="387"/>
      <c r="AN188" s="388"/>
      <c r="AO188" s="387"/>
      <c r="AP188" s="388"/>
      <c r="AQ188" s="387"/>
      <c r="AR188" s="388"/>
      <c r="AS188" s="387"/>
      <c r="AT188" s="388"/>
    </row>
    <row r="189" spans="1:46" ht="32.5" customHeight="1" thickTop="1" thickBot="1" x14ac:dyDescent="0.25">
      <c r="A189" s="355"/>
      <c r="B189" s="314" t="s">
        <v>18</v>
      </c>
      <c r="C189" s="333" t="s">
        <v>52</v>
      </c>
      <c r="D189" s="124" t="s">
        <v>56</v>
      </c>
      <c r="E189" s="461">
        <v>3</v>
      </c>
      <c r="F189" s="392"/>
      <c r="G189" s="391">
        <v>2</v>
      </c>
      <c r="H189" s="392"/>
      <c r="I189" s="391">
        <v>0</v>
      </c>
      <c r="J189" s="392"/>
      <c r="K189" s="391">
        <v>0</v>
      </c>
      <c r="L189" s="392"/>
      <c r="M189" s="391">
        <v>6</v>
      </c>
      <c r="N189" s="392"/>
      <c r="O189" s="391">
        <v>6</v>
      </c>
      <c r="P189" s="392"/>
      <c r="Q189" s="391">
        <v>9</v>
      </c>
      <c r="R189" s="392"/>
      <c r="S189" s="391">
        <v>7</v>
      </c>
      <c r="T189" s="392"/>
      <c r="U189" s="391">
        <v>8</v>
      </c>
      <c r="V189" s="392"/>
      <c r="W189" s="391">
        <v>29</v>
      </c>
      <c r="X189" s="392"/>
      <c r="Y189" s="391">
        <v>35</v>
      </c>
      <c r="Z189" s="392"/>
      <c r="AA189" s="391">
        <v>13</v>
      </c>
      <c r="AB189" s="392"/>
      <c r="AC189" s="463">
        <v>32</v>
      </c>
      <c r="AD189" s="464"/>
      <c r="AE189" s="391">
        <v>59</v>
      </c>
      <c r="AF189" s="392"/>
      <c r="AG189" s="391">
        <v>19</v>
      </c>
      <c r="AH189" s="392"/>
      <c r="AI189" s="393">
        <v>15</v>
      </c>
      <c r="AJ189" s="394"/>
      <c r="AK189" s="391"/>
      <c r="AL189" s="392"/>
      <c r="AM189" s="391"/>
      <c r="AN189" s="392"/>
      <c r="AO189" s="391"/>
      <c r="AP189" s="392"/>
      <c r="AQ189" s="391"/>
      <c r="AR189" s="392"/>
      <c r="AS189" s="391"/>
      <c r="AT189" s="392"/>
    </row>
    <row r="190" spans="1:46" ht="34" thickTop="1" thickBot="1" x14ac:dyDescent="0.25">
      <c r="A190" s="355"/>
      <c r="B190" s="314" t="s">
        <v>18</v>
      </c>
      <c r="C190" s="334" t="s">
        <v>57</v>
      </c>
      <c r="D190" s="128" t="s">
        <v>58</v>
      </c>
      <c r="E190" s="465">
        <v>0</v>
      </c>
      <c r="F190" s="398"/>
      <c r="G190" s="397">
        <v>0</v>
      </c>
      <c r="H190" s="398"/>
      <c r="I190" s="397">
        <v>0</v>
      </c>
      <c r="J190" s="398"/>
      <c r="K190" s="397">
        <v>0</v>
      </c>
      <c r="L190" s="398"/>
      <c r="M190" s="397">
        <v>0</v>
      </c>
      <c r="N190" s="398"/>
      <c r="O190" s="397">
        <v>0</v>
      </c>
      <c r="P190" s="398"/>
      <c r="Q190" s="397">
        <v>0</v>
      </c>
      <c r="R190" s="398"/>
      <c r="S190" s="397">
        <v>0</v>
      </c>
      <c r="T190" s="398"/>
      <c r="U190" s="397">
        <v>0</v>
      </c>
      <c r="V190" s="398"/>
      <c r="W190" s="529">
        <v>0</v>
      </c>
      <c r="X190" s="530"/>
      <c r="Y190" s="397">
        <v>0</v>
      </c>
      <c r="Z190" s="398"/>
      <c r="AA190" s="529">
        <v>0</v>
      </c>
      <c r="AB190" s="530"/>
      <c r="AC190" s="529">
        <v>0</v>
      </c>
      <c r="AD190" s="530"/>
      <c r="AE190" s="397">
        <v>0</v>
      </c>
      <c r="AF190" s="398"/>
      <c r="AG190" s="397">
        <v>0</v>
      </c>
      <c r="AH190" s="398"/>
      <c r="AI190" s="399">
        <v>0</v>
      </c>
      <c r="AJ190" s="400"/>
      <c r="AK190" s="397"/>
      <c r="AL190" s="398"/>
      <c r="AM190" s="397"/>
      <c r="AN190" s="398"/>
      <c r="AO190" s="397"/>
      <c r="AP190" s="398"/>
      <c r="AQ190" s="397"/>
      <c r="AR190" s="398"/>
      <c r="AS190" s="397"/>
      <c r="AT190" s="398"/>
    </row>
    <row r="191" spans="1:46" ht="18" thickTop="1" thickBot="1" x14ac:dyDescent="0.25">
      <c r="A191" s="355"/>
      <c r="B191" s="314" t="s">
        <v>18</v>
      </c>
      <c r="C191" s="334" t="s">
        <v>57</v>
      </c>
      <c r="D191" s="129" t="s">
        <v>59</v>
      </c>
      <c r="E191" s="531">
        <v>50</v>
      </c>
      <c r="F191" s="388"/>
      <c r="G191" s="387">
        <v>82</v>
      </c>
      <c r="H191" s="388"/>
      <c r="I191" s="387">
        <v>65</v>
      </c>
      <c r="J191" s="388"/>
      <c r="K191" s="387">
        <v>67</v>
      </c>
      <c r="L191" s="388"/>
      <c r="M191" s="387">
        <v>33</v>
      </c>
      <c r="N191" s="388"/>
      <c r="O191" s="387">
        <v>0</v>
      </c>
      <c r="P191" s="388"/>
      <c r="Q191" s="387">
        <v>0</v>
      </c>
      <c r="R191" s="388"/>
      <c r="S191" s="387">
        <v>88</v>
      </c>
      <c r="T191" s="388"/>
      <c r="U191" s="387">
        <v>12</v>
      </c>
      <c r="V191" s="388"/>
      <c r="W191" s="532">
        <v>12</v>
      </c>
      <c r="X191" s="533"/>
      <c r="Y191" s="387">
        <v>0</v>
      </c>
      <c r="Z191" s="388"/>
      <c r="AA191" s="532">
        <v>15</v>
      </c>
      <c r="AB191" s="533"/>
      <c r="AC191" s="532">
        <v>72</v>
      </c>
      <c r="AD191" s="533"/>
      <c r="AE191" s="387">
        <v>95</v>
      </c>
      <c r="AF191" s="388"/>
      <c r="AG191" s="387">
        <f>20+28+28</f>
        <v>76</v>
      </c>
      <c r="AH191" s="388"/>
      <c r="AI191" s="389">
        <v>73</v>
      </c>
      <c r="AJ191" s="390"/>
      <c r="AK191" s="387"/>
      <c r="AL191" s="388"/>
      <c r="AM191" s="387"/>
      <c r="AN191" s="388"/>
      <c r="AO191" s="387"/>
      <c r="AP191" s="388"/>
      <c r="AQ191" s="387"/>
      <c r="AR191" s="388"/>
      <c r="AS191" s="387"/>
      <c r="AT191" s="388"/>
    </row>
    <row r="192" spans="1:46" ht="18" thickTop="1" thickBot="1" x14ac:dyDescent="0.25">
      <c r="A192" s="355"/>
      <c r="B192" s="314" t="s">
        <v>18</v>
      </c>
      <c r="C192" s="334" t="s">
        <v>57</v>
      </c>
      <c r="D192" s="129" t="s">
        <v>30</v>
      </c>
      <c r="E192" s="531">
        <v>4</v>
      </c>
      <c r="F192" s="388"/>
      <c r="G192" s="387">
        <v>2</v>
      </c>
      <c r="H192" s="388"/>
      <c r="I192" s="387">
        <v>0</v>
      </c>
      <c r="J192" s="388"/>
      <c r="K192" s="387">
        <v>0</v>
      </c>
      <c r="L192" s="388"/>
      <c r="M192" s="387">
        <v>14</v>
      </c>
      <c r="N192" s="388"/>
      <c r="O192" s="387">
        <v>12</v>
      </c>
      <c r="P192" s="388"/>
      <c r="Q192" s="387">
        <v>12</v>
      </c>
      <c r="R192" s="388"/>
      <c r="S192" s="387">
        <v>22</v>
      </c>
      <c r="T192" s="388"/>
      <c r="U192" s="387">
        <v>36</v>
      </c>
      <c r="V192" s="388"/>
      <c r="W192" s="387">
        <v>74</v>
      </c>
      <c r="X192" s="388"/>
      <c r="Y192" s="387">
        <v>65</v>
      </c>
      <c r="Z192" s="388"/>
      <c r="AA192" s="532">
        <v>42</v>
      </c>
      <c r="AB192" s="533"/>
      <c r="AC192" s="532">
        <v>75</v>
      </c>
      <c r="AD192" s="533"/>
      <c r="AE192" s="387">
        <v>128</v>
      </c>
      <c r="AF192" s="388"/>
      <c r="AG192" s="387">
        <v>40</v>
      </c>
      <c r="AH192" s="388"/>
      <c r="AI192" s="389">
        <v>40</v>
      </c>
      <c r="AJ192" s="390"/>
      <c r="AK192" s="387"/>
      <c r="AL192" s="388"/>
      <c r="AM192" s="387"/>
      <c r="AN192" s="388"/>
      <c r="AO192" s="387"/>
      <c r="AP192" s="388"/>
      <c r="AQ192" s="387"/>
      <c r="AR192" s="388"/>
      <c r="AS192" s="387"/>
      <c r="AT192" s="388"/>
    </row>
    <row r="193" spans="1:46" ht="18" thickTop="1" thickBot="1" x14ac:dyDescent="0.25">
      <c r="A193" s="355"/>
      <c r="B193" s="314" t="s">
        <v>18</v>
      </c>
      <c r="C193" s="334" t="s">
        <v>57</v>
      </c>
      <c r="D193" s="129" t="s">
        <v>60</v>
      </c>
      <c r="E193" s="531">
        <v>78</v>
      </c>
      <c r="F193" s="388"/>
      <c r="G193" s="387">
        <v>35</v>
      </c>
      <c r="H193" s="388"/>
      <c r="I193" s="387">
        <v>0</v>
      </c>
      <c r="J193" s="388"/>
      <c r="K193" s="387">
        <v>0</v>
      </c>
      <c r="L193" s="388"/>
      <c r="M193" s="387">
        <v>42</v>
      </c>
      <c r="N193" s="388"/>
      <c r="O193" s="387">
        <v>118</v>
      </c>
      <c r="P193" s="388"/>
      <c r="Q193" s="387">
        <v>161</v>
      </c>
      <c r="R193" s="388"/>
      <c r="S193" s="387">
        <v>113</v>
      </c>
      <c r="T193" s="388"/>
      <c r="U193" s="387">
        <v>193</v>
      </c>
      <c r="V193" s="388"/>
      <c r="W193" s="387">
        <v>282</v>
      </c>
      <c r="X193" s="388"/>
      <c r="Y193" s="387">
        <v>128</v>
      </c>
      <c r="Z193" s="388"/>
      <c r="AA193" s="532">
        <v>49</v>
      </c>
      <c r="AB193" s="533"/>
      <c r="AC193" s="532">
        <v>227</v>
      </c>
      <c r="AD193" s="533"/>
      <c r="AE193" s="387">
        <v>428</v>
      </c>
      <c r="AF193" s="388"/>
      <c r="AG193" s="387">
        <v>362</v>
      </c>
      <c r="AH193" s="388"/>
      <c r="AI193" s="389">
        <v>362</v>
      </c>
      <c r="AJ193" s="390"/>
      <c r="AK193" s="387"/>
      <c r="AL193" s="388"/>
      <c r="AM193" s="387"/>
      <c r="AN193" s="388"/>
      <c r="AO193" s="387"/>
      <c r="AP193" s="388"/>
      <c r="AQ193" s="387"/>
      <c r="AR193" s="388"/>
      <c r="AS193" s="387"/>
      <c r="AT193" s="388"/>
    </row>
    <row r="194" spans="1:46" ht="18" thickTop="1" thickBot="1" x14ac:dyDescent="0.25">
      <c r="A194" s="355"/>
      <c r="B194" s="314" t="s">
        <v>18</v>
      </c>
      <c r="C194" s="334" t="s">
        <v>57</v>
      </c>
      <c r="D194" s="129" t="s">
        <v>61</v>
      </c>
      <c r="E194" s="531">
        <v>1</v>
      </c>
      <c r="F194" s="388"/>
      <c r="G194" s="387">
        <v>0</v>
      </c>
      <c r="H194" s="388"/>
      <c r="I194" s="387">
        <v>0</v>
      </c>
      <c r="J194" s="388"/>
      <c r="K194" s="387">
        <v>0</v>
      </c>
      <c r="L194" s="388"/>
      <c r="M194" s="387">
        <v>0</v>
      </c>
      <c r="N194" s="388"/>
      <c r="O194" s="387">
        <v>0</v>
      </c>
      <c r="P194" s="388"/>
      <c r="Q194" s="387">
        <v>0</v>
      </c>
      <c r="R194" s="388"/>
      <c r="S194" s="387">
        <v>0</v>
      </c>
      <c r="T194" s="388"/>
      <c r="U194" s="387">
        <v>0</v>
      </c>
      <c r="V194" s="388"/>
      <c r="W194" s="387">
        <v>1</v>
      </c>
      <c r="X194" s="388"/>
      <c r="Y194" s="387">
        <v>0</v>
      </c>
      <c r="Z194" s="388"/>
      <c r="AA194" s="532">
        <v>0</v>
      </c>
      <c r="AB194" s="533"/>
      <c r="AC194" s="532">
        <v>0</v>
      </c>
      <c r="AD194" s="533"/>
      <c r="AE194" s="387">
        <v>0</v>
      </c>
      <c r="AF194" s="388"/>
      <c r="AG194" s="387">
        <v>0</v>
      </c>
      <c r="AH194" s="388"/>
      <c r="AI194" s="389">
        <v>0</v>
      </c>
      <c r="AJ194" s="390"/>
      <c r="AK194" s="387"/>
      <c r="AL194" s="388"/>
      <c r="AM194" s="387"/>
      <c r="AN194" s="388"/>
      <c r="AO194" s="387"/>
      <c r="AP194" s="388"/>
      <c r="AQ194" s="387"/>
      <c r="AR194" s="388"/>
      <c r="AS194" s="387"/>
      <c r="AT194" s="388"/>
    </row>
    <row r="195" spans="1:46" ht="18" thickTop="1" thickBot="1" x14ac:dyDescent="0.25">
      <c r="A195" s="355"/>
      <c r="B195" s="314" t="s">
        <v>18</v>
      </c>
      <c r="C195" s="334" t="s">
        <v>57</v>
      </c>
      <c r="D195" s="129" t="s">
        <v>62</v>
      </c>
      <c r="E195" s="531">
        <v>183</v>
      </c>
      <c r="F195" s="388"/>
      <c r="G195" s="387">
        <v>37</v>
      </c>
      <c r="H195" s="388"/>
      <c r="I195" s="387">
        <v>0</v>
      </c>
      <c r="J195" s="388"/>
      <c r="K195" s="387">
        <v>0</v>
      </c>
      <c r="L195" s="388"/>
      <c r="M195" s="387">
        <v>66</v>
      </c>
      <c r="N195" s="388"/>
      <c r="O195" s="387">
        <v>130</v>
      </c>
      <c r="P195" s="388"/>
      <c r="Q195" s="387">
        <v>175</v>
      </c>
      <c r="R195" s="388"/>
      <c r="S195" s="387">
        <v>135</v>
      </c>
      <c r="T195" s="388"/>
      <c r="U195" s="387">
        <v>29</v>
      </c>
      <c r="V195" s="388"/>
      <c r="W195" s="387">
        <v>357</v>
      </c>
      <c r="X195" s="388"/>
      <c r="Y195" s="387">
        <v>193</v>
      </c>
      <c r="Z195" s="388"/>
      <c r="AA195" s="532">
        <v>49</v>
      </c>
      <c r="AB195" s="533"/>
      <c r="AC195" s="532">
        <v>302</v>
      </c>
      <c r="AD195" s="533"/>
      <c r="AE195" s="387">
        <v>556</v>
      </c>
      <c r="AF195" s="388"/>
      <c r="AG195" s="387">
        <v>402</v>
      </c>
      <c r="AH195" s="388"/>
      <c r="AI195" s="389">
        <v>402</v>
      </c>
      <c r="AJ195" s="390"/>
      <c r="AK195" s="387"/>
      <c r="AL195" s="388"/>
      <c r="AM195" s="387"/>
      <c r="AN195" s="388"/>
      <c r="AO195" s="387"/>
      <c r="AP195" s="388"/>
      <c r="AQ195" s="387"/>
      <c r="AR195" s="388"/>
      <c r="AS195" s="387"/>
      <c r="AT195" s="388"/>
    </row>
    <row r="196" spans="1:46" ht="15.75" customHeight="1" thickTop="1" thickBot="1" x14ac:dyDescent="0.25">
      <c r="A196" s="355"/>
      <c r="B196" s="314" t="s">
        <v>18</v>
      </c>
      <c r="C196" s="334" t="s">
        <v>57</v>
      </c>
      <c r="D196" s="130" t="s">
        <v>63</v>
      </c>
      <c r="E196" s="461">
        <v>0</v>
      </c>
      <c r="F196" s="392"/>
      <c r="G196" s="391">
        <v>0</v>
      </c>
      <c r="H196" s="462"/>
      <c r="I196" s="391">
        <v>65</v>
      </c>
      <c r="J196" s="392"/>
      <c r="K196" s="391">
        <v>102</v>
      </c>
      <c r="L196" s="392"/>
      <c r="M196" s="391">
        <v>68</v>
      </c>
      <c r="N196" s="392"/>
      <c r="O196" s="391">
        <v>42</v>
      </c>
      <c r="P196" s="392"/>
      <c r="Q196" s="391">
        <v>0</v>
      </c>
      <c r="R196" s="392"/>
      <c r="S196" s="391">
        <v>0</v>
      </c>
      <c r="T196" s="392"/>
      <c r="U196" s="391">
        <v>0</v>
      </c>
      <c r="V196" s="392"/>
      <c r="W196" s="391">
        <v>0</v>
      </c>
      <c r="X196" s="392"/>
      <c r="Y196" s="391">
        <v>154</v>
      </c>
      <c r="Z196" s="392"/>
      <c r="AA196" s="463">
        <v>198</v>
      </c>
      <c r="AB196" s="464"/>
      <c r="AC196" s="463">
        <v>0</v>
      </c>
      <c r="AD196" s="464"/>
      <c r="AE196" s="391">
        <v>0</v>
      </c>
      <c r="AF196" s="392"/>
      <c r="AG196" s="391">
        <v>0</v>
      </c>
      <c r="AH196" s="392"/>
      <c r="AI196" s="393">
        <v>0</v>
      </c>
      <c r="AJ196" s="394"/>
      <c r="AK196" s="391"/>
      <c r="AL196" s="392"/>
      <c r="AM196" s="391"/>
      <c r="AN196" s="392"/>
      <c r="AO196" s="391"/>
      <c r="AP196" s="392"/>
      <c r="AQ196" s="391"/>
      <c r="AR196" s="392"/>
      <c r="AS196" s="391"/>
      <c r="AT196" s="392"/>
    </row>
    <row r="197" spans="1:46" ht="16" customHeight="1" thickTop="1" thickBot="1" x14ac:dyDescent="0.25">
      <c r="A197" s="355" t="s">
        <v>19</v>
      </c>
      <c r="B197" s="315" t="s">
        <v>20</v>
      </c>
      <c r="C197" s="335" t="s">
        <v>38</v>
      </c>
      <c r="D197" s="131" t="s">
        <v>39</v>
      </c>
      <c r="E197" s="132">
        <v>72</v>
      </c>
      <c r="F197" s="133">
        <v>71</v>
      </c>
      <c r="G197" s="134">
        <v>71</v>
      </c>
      <c r="H197" s="133">
        <f>I197</f>
        <v>71</v>
      </c>
      <c r="I197" s="134">
        <v>71</v>
      </c>
      <c r="J197" s="133">
        <v>119</v>
      </c>
      <c r="K197" s="134">
        <v>119</v>
      </c>
      <c r="L197" s="133">
        <v>0</v>
      </c>
      <c r="M197" s="134">
        <v>0</v>
      </c>
      <c r="N197" s="133">
        <v>0</v>
      </c>
      <c r="O197" s="134">
        <v>0</v>
      </c>
      <c r="P197" s="133">
        <v>62</v>
      </c>
      <c r="Q197" s="134">
        <v>62</v>
      </c>
      <c r="R197" s="133">
        <v>59</v>
      </c>
      <c r="S197" s="134">
        <v>59</v>
      </c>
      <c r="T197" s="133">
        <v>59</v>
      </c>
      <c r="U197" s="134">
        <v>59</v>
      </c>
      <c r="V197" s="133">
        <v>29</v>
      </c>
      <c r="W197" s="134">
        <v>29</v>
      </c>
      <c r="X197" s="133">
        <v>29</v>
      </c>
      <c r="Y197" s="134">
        <v>29</v>
      </c>
      <c r="Z197" s="133">
        <v>28</v>
      </c>
      <c r="AA197" s="134">
        <v>28</v>
      </c>
      <c r="AB197" s="133">
        <v>115</v>
      </c>
      <c r="AC197" s="248">
        <v>83</v>
      </c>
      <c r="AD197" s="249">
        <v>55</v>
      </c>
      <c r="AE197" s="134">
        <v>83</v>
      </c>
      <c r="AF197" s="133">
        <v>55</v>
      </c>
      <c r="AG197" s="134">
        <v>55</v>
      </c>
      <c r="AH197" s="133">
        <v>31</v>
      </c>
      <c r="AI197" s="134"/>
      <c r="AJ197" s="133"/>
      <c r="AK197" s="134"/>
      <c r="AL197" s="133"/>
      <c r="AM197" s="134"/>
      <c r="AN197" s="133"/>
      <c r="AO197" s="134"/>
      <c r="AP197" s="133"/>
      <c r="AQ197" s="134"/>
      <c r="AR197" s="133"/>
      <c r="AS197" s="134"/>
      <c r="AT197" s="133"/>
    </row>
    <row r="198" spans="1:46" ht="18" thickTop="1" thickBot="1" x14ac:dyDescent="0.25">
      <c r="A198" s="355"/>
      <c r="B198" s="315" t="s">
        <v>20</v>
      </c>
      <c r="C198" s="335" t="s">
        <v>38</v>
      </c>
      <c r="D198" s="135" t="s">
        <v>40</v>
      </c>
      <c r="E198" s="136">
        <v>60</v>
      </c>
      <c r="F198" s="137">
        <v>54.5</v>
      </c>
      <c r="G198" s="138">
        <v>54.5</v>
      </c>
      <c r="H198" s="137">
        <f t="shared" ref="H198:H209" si="0">I198</f>
        <v>78</v>
      </c>
      <c r="I198" s="138">
        <v>78</v>
      </c>
      <c r="J198" s="137">
        <v>62</v>
      </c>
      <c r="K198" s="138">
        <v>62</v>
      </c>
      <c r="L198" s="137">
        <v>12</v>
      </c>
      <c r="M198" s="138">
        <v>12</v>
      </c>
      <c r="N198" s="137">
        <v>19</v>
      </c>
      <c r="O198" s="138">
        <v>19</v>
      </c>
      <c r="P198" s="137">
        <v>69</v>
      </c>
      <c r="Q198" s="138">
        <v>69</v>
      </c>
      <c r="R198" s="137">
        <v>58</v>
      </c>
      <c r="S198" s="138">
        <v>88</v>
      </c>
      <c r="T198" s="137">
        <v>88</v>
      </c>
      <c r="U198" s="138">
        <v>88</v>
      </c>
      <c r="V198" s="137">
        <v>58</v>
      </c>
      <c r="W198" s="138">
        <v>58</v>
      </c>
      <c r="X198" s="137">
        <v>56</v>
      </c>
      <c r="Y198" s="138">
        <v>56</v>
      </c>
      <c r="Z198" s="137">
        <v>54</v>
      </c>
      <c r="AA198" s="138">
        <v>54</v>
      </c>
      <c r="AB198" s="137">
        <v>48</v>
      </c>
      <c r="AC198" s="250">
        <v>39</v>
      </c>
      <c r="AD198" s="251">
        <v>16</v>
      </c>
      <c r="AE198" s="138">
        <v>39</v>
      </c>
      <c r="AF198" s="137">
        <v>16</v>
      </c>
      <c r="AG198" s="138">
        <v>16</v>
      </c>
      <c r="AH198" s="137">
        <v>10</v>
      </c>
      <c r="AI198" s="138"/>
      <c r="AJ198" s="137"/>
      <c r="AK198" s="138"/>
      <c r="AL198" s="137"/>
      <c r="AM198" s="138"/>
      <c r="AN198" s="137"/>
      <c r="AO198" s="138"/>
      <c r="AP198" s="137"/>
      <c r="AQ198" s="138"/>
      <c r="AR198" s="137"/>
      <c r="AS198" s="138"/>
      <c r="AT198" s="137"/>
    </row>
    <row r="199" spans="1:46" ht="18" thickTop="1" thickBot="1" x14ac:dyDescent="0.25">
      <c r="A199" s="355"/>
      <c r="B199" s="315" t="s">
        <v>20</v>
      </c>
      <c r="C199" s="335" t="s">
        <v>38</v>
      </c>
      <c r="D199" s="135" t="s">
        <v>41</v>
      </c>
      <c r="E199" s="136">
        <f>25+30</f>
        <v>55</v>
      </c>
      <c r="F199" s="137">
        <v>52</v>
      </c>
      <c r="G199" s="138">
        <v>52</v>
      </c>
      <c r="H199" s="137">
        <f t="shared" si="0"/>
        <v>50</v>
      </c>
      <c r="I199" s="138">
        <v>50</v>
      </c>
      <c r="J199" s="137">
        <v>46</v>
      </c>
      <c r="K199" s="138">
        <v>46</v>
      </c>
      <c r="L199" s="137">
        <v>20</v>
      </c>
      <c r="M199" s="138">
        <v>20</v>
      </c>
      <c r="N199" s="137">
        <v>29</v>
      </c>
      <c r="O199" s="138">
        <v>29</v>
      </c>
      <c r="P199" s="137">
        <v>76</v>
      </c>
      <c r="Q199" s="138">
        <v>76</v>
      </c>
      <c r="R199" s="137">
        <v>72</v>
      </c>
      <c r="S199" s="138">
        <v>72</v>
      </c>
      <c r="T199" s="137">
        <v>72</v>
      </c>
      <c r="U199" s="138">
        <v>72</v>
      </c>
      <c r="V199" s="137">
        <v>72</v>
      </c>
      <c r="W199" s="138">
        <v>72</v>
      </c>
      <c r="X199" s="137">
        <v>72</v>
      </c>
      <c r="Y199" s="138">
        <v>72</v>
      </c>
      <c r="Z199" s="137">
        <v>72</v>
      </c>
      <c r="AA199" s="138">
        <v>72</v>
      </c>
      <c r="AB199" s="137">
        <v>127</v>
      </c>
      <c r="AC199" s="250">
        <v>126</v>
      </c>
      <c r="AD199" s="251">
        <v>104</v>
      </c>
      <c r="AE199" s="138">
        <v>126</v>
      </c>
      <c r="AF199" s="137">
        <v>104</v>
      </c>
      <c r="AG199" s="138">
        <v>104</v>
      </c>
      <c r="AH199" s="137">
        <v>103</v>
      </c>
      <c r="AI199" s="138"/>
      <c r="AJ199" s="137"/>
      <c r="AK199" s="138"/>
      <c r="AL199" s="137"/>
      <c r="AM199" s="138"/>
      <c r="AN199" s="137"/>
      <c r="AO199" s="138"/>
      <c r="AP199" s="137"/>
      <c r="AQ199" s="138"/>
      <c r="AR199" s="137"/>
      <c r="AS199" s="138"/>
      <c r="AT199" s="137"/>
    </row>
    <row r="200" spans="1:46" ht="18" thickTop="1" thickBot="1" x14ac:dyDescent="0.25">
      <c r="A200" s="355"/>
      <c r="B200" s="315" t="s">
        <v>20</v>
      </c>
      <c r="C200" s="335" t="s">
        <v>38</v>
      </c>
      <c r="D200" s="135" t="s">
        <v>42</v>
      </c>
      <c r="E200" s="136">
        <f>42+210</f>
        <v>252</v>
      </c>
      <c r="F200" s="137">
        <v>239</v>
      </c>
      <c r="G200" s="138">
        <v>239</v>
      </c>
      <c r="H200" s="137">
        <f t="shared" si="0"/>
        <v>234</v>
      </c>
      <c r="I200" s="138">
        <v>234</v>
      </c>
      <c r="J200" s="137">
        <v>215</v>
      </c>
      <c r="K200" s="138">
        <v>215</v>
      </c>
      <c r="L200" s="137">
        <v>103</v>
      </c>
      <c r="M200" s="138">
        <v>103</v>
      </c>
      <c r="N200" s="137">
        <v>59</v>
      </c>
      <c r="O200" s="138">
        <v>59</v>
      </c>
      <c r="P200" s="137">
        <v>171</v>
      </c>
      <c r="Q200" s="138">
        <v>171</v>
      </c>
      <c r="R200" s="137">
        <v>158</v>
      </c>
      <c r="S200" s="138">
        <v>158</v>
      </c>
      <c r="T200" s="137">
        <v>158</v>
      </c>
      <c r="U200" s="138">
        <v>158</v>
      </c>
      <c r="V200" s="137">
        <v>155</v>
      </c>
      <c r="W200" s="138">
        <v>185</v>
      </c>
      <c r="X200" s="137">
        <v>151</v>
      </c>
      <c r="Y200" s="138">
        <v>151</v>
      </c>
      <c r="Z200" s="137">
        <v>121</v>
      </c>
      <c r="AA200" s="138">
        <v>121</v>
      </c>
      <c r="AB200" s="137">
        <v>231</v>
      </c>
      <c r="AC200" s="250">
        <v>189</v>
      </c>
      <c r="AD200" s="251">
        <v>161</v>
      </c>
      <c r="AE200" s="138">
        <v>189</v>
      </c>
      <c r="AF200" s="137">
        <v>161</v>
      </c>
      <c r="AG200" s="138">
        <v>161</v>
      </c>
      <c r="AH200" s="137">
        <v>160</v>
      </c>
      <c r="AI200" s="138"/>
      <c r="AJ200" s="137"/>
      <c r="AK200" s="138"/>
      <c r="AL200" s="137"/>
      <c r="AM200" s="138"/>
      <c r="AN200" s="137"/>
      <c r="AO200" s="138"/>
      <c r="AP200" s="137"/>
      <c r="AQ200" s="138"/>
      <c r="AR200" s="137"/>
      <c r="AS200" s="138"/>
      <c r="AT200" s="137"/>
    </row>
    <row r="201" spans="1:46" ht="18" thickTop="1" thickBot="1" x14ac:dyDescent="0.25">
      <c r="A201" s="355"/>
      <c r="B201" s="315" t="s">
        <v>20</v>
      </c>
      <c r="C201" s="335" t="s">
        <v>38</v>
      </c>
      <c r="D201" s="135" t="s">
        <v>43</v>
      </c>
      <c r="E201" s="136">
        <v>0</v>
      </c>
      <c r="F201" s="137">
        <v>0</v>
      </c>
      <c r="G201" s="138">
        <v>0</v>
      </c>
      <c r="H201" s="137">
        <f t="shared" si="0"/>
        <v>0</v>
      </c>
      <c r="I201" s="138">
        <v>0</v>
      </c>
      <c r="J201" s="137">
        <v>0</v>
      </c>
      <c r="K201" s="138">
        <v>0</v>
      </c>
      <c r="L201" s="137">
        <v>0</v>
      </c>
      <c r="M201" s="138">
        <v>0</v>
      </c>
      <c r="N201" s="137">
        <v>0</v>
      </c>
      <c r="O201" s="138">
        <v>0</v>
      </c>
      <c r="P201" s="137">
        <v>0</v>
      </c>
      <c r="Q201" s="138">
        <v>0</v>
      </c>
      <c r="R201" s="137">
        <v>0</v>
      </c>
      <c r="S201" s="138">
        <v>0</v>
      </c>
      <c r="T201" s="137">
        <v>0</v>
      </c>
      <c r="U201" s="138">
        <v>0</v>
      </c>
      <c r="V201" s="137">
        <v>0</v>
      </c>
      <c r="W201" s="138">
        <v>0</v>
      </c>
      <c r="X201" s="137">
        <v>0</v>
      </c>
      <c r="Y201" s="138">
        <v>0</v>
      </c>
      <c r="Z201" s="137">
        <v>0</v>
      </c>
      <c r="AA201" s="138">
        <v>0</v>
      </c>
      <c r="AB201" s="137">
        <v>0</v>
      </c>
      <c r="AC201" s="250">
        <v>0</v>
      </c>
      <c r="AD201" s="251">
        <v>0</v>
      </c>
      <c r="AE201" s="138">
        <v>0</v>
      </c>
      <c r="AF201" s="137">
        <v>0</v>
      </c>
      <c r="AG201" s="138">
        <v>0</v>
      </c>
      <c r="AH201" s="137"/>
      <c r="AI201" s="138"/>
      <c r="AJ201" s="137"/>
      <c r="AK201" s="138"/>
      <c r="AL201" s="137"/>
      <c r="AM201" s="138"/>
      <c r="AN201" s="137"/>
      <c r="AO201" s="138"/>
      <c r="AP201" s="137"/>
      <c r="AQ201" s="138"/>
      <c r="AR201" s="137"/>
      <c r="AS201" s="138"/>
      <c r="AT201" s="137"/>
    </row>
    <row r="202" spans="1:46" ht="18" thickTop="1" thickBot="1" x14ac:dyDescent="0.25">
      <c r="A202" s="355"/>
      <c r="B202" s="315" t="s">
        <v>20</v>
      </c>
      <c r="C202" s="335" t="s">
        <v>38</v>
      </c>
      <c r="D202" s="135" t="s">
        <v>44</v>
      </c>
      <c r="E202" s="136">
        <v>0</v>
      </c>
      <c r="F202" s="137">
        <v>0</v>
      </c>
      <c r="G202" s="138">
        <v>0</v>
      </c>
      <c r="H202" s="137">
        <f t="shared" si="0"/>
        <v>0</v>
      </c>
      <c r="I202" s="138">
        <v>0</v>
      </c>
      <c r="J202" s="137">
        <v>0</v>
      </c>
      <c r="K202" s="138">
        <v>0</v>
      </c>
      <c r="L202" s="137">
        <v>0</v>
      </c>
      <c r="M202" s="138">
        <v>0</v>
      </c>
      <c r="N202" s="137">
        <v>0</v>
      </c>
      <c r="O202" s="138">
        <v>0</v>
      </c>
      <c r="P202" s="137">
        <v>0</v>
      </c>
      <c r="Q202" s="138">
        <v>0</v>
      </c>
      <c r="R202" s="137">
        <v>0</v>
      </c>
      <c r="S202" s="138">
        <v>0</v>
      </c>
      <c r="T202" s="137">
        <v>0</v>
      </c>
      <c r="U202" s="138">
        <v>0</v>
      </c>
      <c r="V202" s="137">
        <v>0</v>
      </c>
      <c r="W202" s="138">
        <v>0</v>
      </c>
      <c r="X202" s="137">
        <v>0</v>
      </c>
      <c r="Y202" s="138">
        <v>0</v>
      </c>
      <c r="Z202" s="137">
        <v>0</v>
      </c>
      <c r="AA202" s="138">
        <v>0</v>
      </c>
      <c r="AB202" s="137">
        <v>0</v>
      </c>
      <c r="AC202" s="250">
        <v>0</v>
      </c>
      <c r="AD202" s="251">
        <v>0</v>
      </c>
      <c r="AE202" s="138">
        <v>0</v>
      </c>
      <c r="AF202" s="137">
        <v>0</v>
      </c>
      <c r="AG202" s="138">
        <v>0</v>
      </c>
      <c r="AH202" s="137"/>
      <c r="AI202" s="138"/>
      <c r="AJ202" s="137"/>
      <c r="AK202" s="138"/>
      <c r="AL202" s="137"/>
      <c r="AM202" s="138"/>
      <c r="AN202" s="137"/>
      <c r="AO202" s="138"/>
      <c r="AP202" s="137"/>
      <c r="AQ202" s="138"/>
      <c r="AR202" s="137"/>
      <c r="AS202" s="138"/>
      <c r="AT202" s="137"/>
    </row>
    <row r="203" spans="1:46" ht="18" thickTop="1" thickBot="1" x14ac:dyDescent="0.25">
      <c r="A203" s="355"/>
      <c r="B203" s="315" t="s">
        <v>20</v>
      </c>
      <c r="C203" s="335" t="s">
        <v>38</v>
      </c>
      <c r="D203" s="135" t="s">
        <v>45</v>
      </c>
      <c r="E203" s="136">
        <v>0</v>
      </c>
      <c r="F203" s="137">
        <v>0</v>
      </c>
      <c r="G203" s="138">
        <v>0</v>
      </c>
      <c r="H203" s="137">
        <f t="shared" si="0"/>
        <v>0</v>
      </c>
      <c r="I203" s="138">
        <v>0</v>
      </c>
      <c r="J203" s="137">
        <v>0</v>
      </c>
      <c r="K203" s="138">
        <v>0</v>
      </c>
      <c r="L203" s="137">
        <v>0</v>
      </c>
      <c r="M203" s="138">
        <v>0</v>
      </c>
      <c r="N203" s="137">
        <v>0</v>
      </c>
      <c r="O203" s="138">
        <v>0</v>
      </c>
      <c r="P203" s="137">
        <v>0</v>
      </c>
      <c r="Q203" s="138">
        <v>0</v>
      </c>
      <c r="R203" s="137">
        <v>0</v>
      </c>
      <c r="S203" s="138">
        <v>0</v>
      </c>
      <c r="T203" s="137">
        <v>0</v>
      </c>
      <c r="U203" s="138">
        <v>0</v>
      </c>
      <c r="V203" s="137">
        <v>0</v>
      </c>
      <c r="W203" s="138">
        <v>0</v>
      </c>
      <c r="X203" s="137">
        <v>0</v>
      </c>
      <c r="Y203" s="138">
        <v>0</v>
      </c>
      <c r="Z203" s="137">
        <v>0</v>
      </c>
      <c r="AA203" s="138">
        <v>0</v>
      </c>
      <c r="AB203" s="137">
        <v>0</v>
      </c>
      <c r="AC203" s="250">
        <v>0</v>
      </c>
      <c r="AD203" s="251">
        <v>0</v>
      </c>
      <c r="AE203" s="138">
        <v>0</v>
      </c>
      <c r="AF203" s="137">
        <v>0</v>
      </c>
      <c r="AG203" s="138">
        <v>0</v>
      </c>
      <c r="AH203" s="137"/>
      <c r="AI203" s="138"/>
      <c r="AJ203" s="137"/>
      <c r="AK203" s="138"/>
      <c r="AL203" s="137"/>
      <c r="AM203" s="138"/>
      <c r="AN203" s="137"/>
      <c r="AO203" s="138"/>
      <c r="AP203" s="137"/>
      <c r="AQ203" s="138"/>
      <c r="AR203" s="137"/>
      <c r="AS203" s="138"/>
      <c r="AT203" s="137"/>
    </row>
    <row r="204" spans="1:46" ht="18" thickTop="1" thickBot="1" x14ac:dyDescent="0.25">
      <c r="A204" s="355"/>
      <c r="B204" s="315" t="s">
        <v>20</v>
      </c>
      <c r="C204" s="335" t="s">
        <v>38</v>
      </c>
      <c r="D204" s="135" t="s">
        <v>46</v>
      </c>
      <c r="E204" s="136">
        <f>1356+3600</f>
        <v>4956</v>
      </c>
      <c r="F204" s="137">
        <v>4575</v>
      </c>
      <c r="G204" s="138">
        <v>4575</v>
      </c>
      <c r="H204" s="137">
        <f t="shared" si="0"/>
        <v>4095</v>
      </c>
      <c r="I204" s="138">
        <v>4095</v>
      </c>
      <c r="J204" s="137">
        <v>3738</v>
      </c>
      <c r="K204" s="138">
        <v>3738</v>
      </c>
      <c r="L204" s="137">
        <v>2757</v>
      </c>
      <c r="M204" s="138">
        <v>2757</v>
      </c>
      <c r="N204" s="137">
        <v>300</v>
      </c>
      <c r="O204" s="138">
        <v>1950</v>
      </c>
      <c r="P204" s="137">
        <v>1083</v>
      </c>
      <c r="Q204" s="138">
        <v>1083</v>
      </c>
      <c r="R204" s="137">
        <v>1218</v>
      </c>
      <c r="S204" s="138">
        <v>1218</v>
      </c>
      <c r="T204" s="137">
        <v>807</v>
      </c>
      <c r="U204" s="138">
        <v>807</v>
      </c>
      <c r="V204" s="137">
        <v>0</v>
      </c>
      <c r="W204" s="138">
        <v>0</v>
      </c>
      <c r="X204" s="137">
        <v>0</v>
      </c>
      <c r="Y204" s="138">
        <v>0</v>
      </c>
      <c r="Z204" s="137">
        <v>0</v>
      </c>
      <c r="AA204" s="138">
        <v>0</v>
      </c>
      <c r="AB204" s="137">
        <v>3000</v>
      </c>
      <c r="AC204" s="250">
        <v>4425</v>
      </c>
      <c r="AD204" s="251">
        <v>3948</v>
      </c>
      <c r="AE204" s="138">
        <v>4425</v>
      </c>
      <c r="AF204" s="137">
        <v>3948</v>
      </c>
      <c r="AG204" s="138">
        <v>3948</v>
      </c>
      <c r="AH204" s="137">
        <v>3513</v>
      </c>
      <c r="AI204" s="138"/>
      <c r="AJ204" s="137"/>
      <c r="AK204" s="138"/>
      <c r="AL204" s="137"/>
      <c r="AM204" s="138"/>
      <c r="AN204" s="137"/>
      <c r="AO204" s="138"/>
      <c r="AP204" s="137"/>
      <c r="AQ204" s="138"/>
      <c r="AR204" s="137"/>
      <c r="AS204" s="138"/>
      <c r="AT204" s="137"/>
    </row>
    <row r="205" spans="1:46" ht="18" thickTop="1" thickBot="1" x14ac:dyDescent="0.25">
      <c r="A205" s="355"/>
      <c r="B205" s="315" t="s">
        <v>20</v>
      </c>
      <c r="C205" s="335" t="s">
        <v>38</v>
      </c>
      <c r="D205" s="135" t="s">
        <v>47</v>
      </c>
      <c r="E205" s="136">
        <v>0</v>
      </c>
      <c r="F205" s="137">
        <v>0</v>
      </c>
      <c r="G205" s="138">
        <v>0</v>
      </c>
      <c r="H205" s="137">
        <f t="shared" si="0"/>
        <v>0</v>
      </c>
      <c r="I205" s="138">
        <v>0</v>
      </c>
      <c r="J205" s="137">
        <v>0</v>
      </c>
      <c r="K205" s="138">
        <v>0</v>
      </c>
      <c r="L205" s="137">
        <v>0</v>
      </c>
      <c r="M205" s="138">
        <v>0</v>
      </c>
      <c r="N205" s="137"/>
      <c r="O205" s="138">
        <v>0</v>
      </c>
      <c r="P205" s="137">
        <v>0</v>
      </c>
      <c r="Q205" s="138">
        <v>0</v>
      </c>
      <c r="R205" s="137">
        <v>0</v>
      </c>
      <c r="S205" s="138">
        <v>0</v>
      </c>
      <c r="T205" s="137">
        <v>0</v>
      </c>
      <c r="U205" s="138">
        <v>0</v>
      </c>
      <c r="V205" s="137">
        <v>0</v>
      </c>
      <c r="W205" s="138">
        <v>0</v>
      </c>
      <c r="X205" s="137">
        <v>0</v>
      </c>
      <c r="Y205" s="138">
        <v>0</v>
      </c>
      <c r="Z205" s="137">
        <v>0</v>
      </c>
      <c r="AA205" s="138">
        <v>0</v>
      </c>
      <c r="AB205" s="137">
        <v>0</v>
      </c>
      <c r="AC205" s="250">
        <v>0</v>
      </c>
      <c r="AD205" s="251">
        <v>0</v>
      </c>
      <c r="AE205" s="138">
        <v>0</v>
      </c>
      <c r="AF205" s="137">
        <v>0</v>
      </c>
      <c r="AG205" s="138">
        <v>0</v>
      </c>
      <c r="AH205" s="137"/>
      <c r="AI205" s="138"/>
      <c r="AJ205" s="137"/>
      <c r="AK205" s="138"/>
      <c r="AL205" s="137"/>
      <c r="AM205" s="138"/>
      <c r="AN205" s="137"/>
      <c r="AO205" s="138"/>
      <c r="AP205" s="137"/>
      <c r="AQ205" s="138"/>
      <c r="AR205" s="137"/>
      <c r="AS205" s="138"/>
      <c r="AT205" s="137"/>
    </row>
    <row r="206" spans="1:46" ht="18" thickTop="1" thickBot="1" x14ac:dyDescent="0.25">
      <c r="A206" s="355"/>
      <c r="B206" s="315" t="s">
        <v>20</v>
      </c>
      <c r="C206" s="335" t="s">
        <v>38</v>
      </c>
      <c r="D206" s="135" t="s">
        <v>48</v>
      </c>
      <c r="E206" s="136">
        <v>0</v>
      </c>
      <c r="F206" s="137">
        <v>0</v>
      </c>
      <c r="G206" s="138">
        <v>0</v>
      </c>
      <c r="H206" s="137">
        <f t="shared" si="0"/>
        <v>0</v>
      </c>
      <c r="I206" s="138">
        <v>0</v>
      </c>
      <c r="J206" s="137">
        <v>0</v>
      </c>
      <c r="K206" s="138">
        <v>0</v>
      </c>
      <c r="L206" s="137">
        <v>0</v>
      </c>
      <c r="M206" s="138">
        <v>0</v>
      </c>
      <c r="N206" s="137"/>
      <c r="O206" s="138">
        <v>0</v>
      </c>
      <c r="P206" s="137">
        <v>0</v>
      </c>
      <c r="Q206" s="138">
        <v>0</v>
      </c>
      <c r="R206" s="137">
        <v>0</v>
      </c>
      <c r="S206" s="138">
        <v>0</v>
      </c>
      <c r="T206" s="137">
        <v>0</v>
      </c>
      <c r="U206" s="138">
        <v>0</v>
      </c>
      <c r="V206" s="137">
        <v>0</v>
      </c>
      <c r="W206" s="138">
        <v>0</v>
      </c>
      <c r="X206" s="137">
        <v>0</v>
      </c>
      <c r="Y206" s="138">
        <v>0</v>
      </c>
      <c r="Z206" s="137">
        <v>0</v>
      </c>
      <c r="AA206" s="138">
        <v>0</v>
      </c>
      <c r="AB206" s="137">
        <v>0</v>
      </c>
      <c r="AC206" s="250">
        <v>0</v>
      </c>
      <c r="AD206" s="251">
        <v>0</v>
      </c>
      <c r="AE206" s="138">
        <v>0</v>
      </c>
      <c r="AF206" s="137">
        <v>0</v>
      </c>
      <c r="AG206" s="138">
        <v>0</v>
      </c>
      <c r="AH206" s="137"/>
      <c r="AI206" s="138"/>
      <c r="AJ206" s="137"/>
      <c r="AK206" s="138"/>
      <c r="AL206" s="137"/>
      <c r="AM206" s="138"/>
      <c r="AN206" s="137"/>
      <c r="AO206" s="138"/>
      <c r="AP206" s="137"/>
      <c r="AQ206" s="138"/>
      <c r="AR206" s="137"/>
      <c r="AS206" s="138"/>
      <c r="AT206" s="137"/>
    </row>
    <row r="207" spans="1:46" ht="18" thickTop="1" thickBot="1" x14ac:dyDescent="0.25">
      <c r="A207" s="355"/>
      <c r="B207" s="315" t="s">
        <v>20</v>
      </c>
      <c r="C207" s="335" t="s">
        <v>38</v>
      </c>
      <c r="D207" s="135" t="s">
        <v>49</v>
      </c>
      <c r="E207" s="136">
        <v>6</v>
      </c>
      <c r="F207" s="137">
        <v>0</v>
      </c>
      <c r="G207" s="138">
        <v>0</v>
      </c>
      <c r="H207" s="137">
        <f t="shared" si="0"/>
        <v>0</v>
      </c>
      <c r="I207" s="138">
        <v>0</v>
      </c>
      <c r="J207" s="137">
        <v>0</v>
      </c>
      <c r="K207" s="138">
        <v>0</v>
      </c>
      <c r="L207" s="137">
        <v>10</v>
      </c>
      <c r="M207" s="138">
        <v>10</v>
      </c>
      <c r="N207" s="137">
        <v>5</v>
      </c>
      <c r="O207" s="138">
        <v>6</v>
      </c>
      <c r="P207" s="137">
        <v>103</v>
      </c>
      <c r="Q207" s="138">
        <v>103</v>
      </c>
      <c r="R207" s="137">
        <v>107</v>
      </c>
      <c r="S207" s="138">
        <v>0</v>
      </c>
      <c r="T207" s="137">
        <v>107</v>
      </c>
      <c r="U207" s="138">
        <v>107</v>
      </c>
      <c r="V207" s="137">
        <v>107</v>
      </c>
      <c r="W207" s="138">
        <v>107</v>
      </c>
      <c r="X207" s="137">
        <v>102</v>
      </c>
      <c r="Y207" s="138">
        <v>102</v>
      </c>
      <c r="Z207" s="137">
        <v>89</v>
      </c>
      <c r="AA207" s="138">
        <v>89</v>
      </c>
      <c r="AB207" s="137">
        <v>89</v>
      </c>
      <c r="AC207" s="250">
        <v>84</v>
      </c>
      <c r="AD207" s="251">
        <v>82</v>
      </c>
      <c r="AE207" s="138">
        <v>84</v>
      </c>
      <c r="AF207" s="137">
        <v>82</v>
      </c>
      <c r="AG207" s="138">
        <v>82</v>
      </c>
      <c r="AH207" s="137">
        <v>79</v>
      </c>
      <c r="AI207" s="138"/>
      <c r="AJ207" s="137"/>
      <c r="AK207" s="138"/>
      <c r="AL207" s="137"/>
      <c r="AM207" s="138"/>
      <c r="AN207" s="137"/>
      <c r="AO207" s="138"/>
      <c r="AP207" s="137"/>
      <c r="AQ207" s="138"/>
      <c r="AR207" s="137"/>
      <c r="AS207" s="138"/>
      <c r="AT207" s="137"/>
    </row>
    <row r="208" spans="1:46" ht="18" thickTop="1" thickBot="1" x14ac:dyDescent="0.25">
      <c r="A208" s="355"/>
      <c r="B208" s="315" t="s">
        <v>20</v>
      </c>
      <c r="C208" s="335" t="s">
        <v>38</v>
      </c>
      <c r="D208" s="135" t="s">
        <v>50</v>
      </c>
      <c r="E208" s="136">
        <f>0+25</f>
        <v>25</v>
      </c>
      <c r="F208" s="137">
        <v>0</v>
      </c>
      <c r="G208" s="138">
        <v>0</v>
      </c>
      <c r="H208" s="137">
        <f t="shared" si="0"/>
        <v>0</v>
      </c>
      <c r="I208" s="138">
        <v>0</v>
      </c>
      <c r="J208" s="137">
        <v>0</v>
      </c>
      <c r="K208" s="138">
        <v>0</v>
      </c>
      <c r="L208" s="137">
        <v>0</v>
      </c>
      <c r="M208" s="138">
        <v>0</v>
      </c>
      <c r="N208" s="137">
        <v>0</v>
      </c>
      <c r="O208" s="138">
        <v>0</v>
      </c>
      <c r="P208" s="137">
        <v>500</v>
      </c>
      <c r="Q208" s="138">
        <v>500</v>
      </c>
      <c r="R208" s="137">
        <v>280</v>
      </c>
      <c r="S208" s="138">
        <v>107</v>
      </c>
      <c r="T208" s="137">
        <v>115</v>
      </c>
      <c r="U208" s="138">
        <v>115</v>
      </c>
      <c r="V208" s="137">
        <v>41</v>
      </c>
      <c r="W208" s="138">
        <v>41</v>
      </c>
      <c r="X208" s="137">
        <v>13</v>
      </c>
      <c r="Y208" s="138">
        <v>13</v>
      </c>
      <c r="Z208" s="137">
        <v>1</v>
      </c>
      <c r="AA208" s="138">
        <v>1</v>
      </c>
      <c r="AB208" s="137">
        <v>0</v>
      </c>
      <c r="AC208" s="250">
        <v>191</v>
      </c>
      <c r="AD208" s="251">
        <v>0</v>
      </c>
      <c r="AE208" s="138">
        <v>191</v>
      </c>
      <c r="AF208" s="137">
        <v>0</v>
      </c>
      <c r="AG208" s="138">
        <v>0</v>
      </c>
      <c r="AH208" s="137">
        <v>0</v>
      </c>
      <c r="AI208" s="138"/>
      <c r="AJ208" s="137"/>
      <c r="AK208" s="138"/>
      <c r="AL208" s="137"/>
      <c r="AM208" s="138"/>
      <c r="AN208" s="137"/>
      <c r="AO208" s="138"/>
      <c r="AP208" s="137"/>
      <c r="AQ208" s="138"/>
      <c r="AR208" s="137"/>
      <c r="AS208" s="138"/>
      <c r="AT208" s="137"/>
    </row>
    <row r="209" spans="1:46" ht="15.75" customHeight="1" thickTop="1" thickBot="1" x14ac:dyDescent="0.25">
      <c r="A209" s="355"/>
      <c r="B209" s="315" t="s">
        <v>20</v>
      </c>
      <c r="C209" s="335" t="s">
        <v>38</v>
      </c>
      <c r="D209" s="139" t="s">
        <v>51</v>
      </c>
      <c r="E209" s="140">
        <f>11+350</f>
        <v>361</v>
      </c>
      <c r="F209" s="141">
        <v>297</v>
      </c>
      <c r="G209" s="142">
        <v>297</v>
      </c>
      <c r="H209" s="141">
        <f t="shared" si="0"/>
        <v>199</v>
      </c>
      <c r="I209" s="142">
        <v>199</v>
      </c>
      <c r="J209" s="141">
        <v>115</v>
      </c>
      <c r="K209" s="142">
        <v>115</v>
      </c>
      <c r="L209" s="141">
        <v>48</v>
      </c>
      <c r="M209" s="142">
        <v>48</v>
      </c>
      <c r="N209" s="141">
        <v>0</v>
      </c>
      <c r="O209" s="142">
        <v>0</v>
      </c>
      <c r="P209" s="141">
        <v>187</v>
      </c>
      <c r="Q209" s="142">
        <v>187</v>
      </c>
      <c r="R209" s="141">
        <v>85</v>
      </c>
      <c r="S209" s="142">
        <v>280</v>
      </c>
      <c r="T209" s="141">
        <v>10</v>
      </c>
      <c r="U209" s="142">
        <v>10</v>
      </c>
      <c r="V209" s="141">
        <v>0</v>
      </c>
      <c r="W209" s="142">
        <v>0</v>
      </c>
      <c r="X209" s="141">
        <v>139</v>
      </c>
      <c r="Y209" s="142">
        <v>139</v>
      </c>
      <c r="Z209" s="141">
        <v>36</v>
      </c>
      <c r="AA209" s="142">
        <v>36</v>
      </c>
      <c r="AB209" s="141">
        <v>0</v>
      </c>
      <c r="AC209" s="252">
        <v>271</v>
      </c>
      <c r="AD209" s="253">
        <v>175</v>
      </c>
      <c r="AE209" s="142">
        <v>271</v>
      </c>
      <c r="AF209" s="141">
        <v>175</v>
      </c>
      <c r="AG209" s="142">
        <v>175</v>
      </c>
      <c r="AH209" s="141">
        <v>105</v>
      </c>
      <c r="AI209" s="142"/>
      <c r="AJ209" s="141"/>
      <c r="AK209" s="142"/>
      <c r="AL209" s="141"/>
      <c r="AM209" s="142"/>
      <c r="AN209" s="141"/>
      <c r="AO209" s="142"/>
      <c r="AP209" s="141"/>
      <c r="AQ209" s="142"/>
      <c r="AR209" s="141"/>
      <c r="AS209" s="142"/>
      <c r="AT209" s="141"/>
    </row>
    <row r="210" spans="1:46" ht="16" customHeight="1" thickTop="1" x14ac:dyDescent="0.2">
      <c r="A210" s="355"/>
      <c r="B210" s="315" t="s">
        <v>20</v>
      </c>
      <c r="C210" s="336" t="s">
        <v>52</v>
      </c>
      <c r="D210" s="143" t="s">
        <v>53</v>
      </c>
      <c r="E210" s="534">
        <v>1</v>
      </c>
      <c r="F210" s="396"/>
      <c r="G210" s="395">
        <v>1</v>
      </c>
      <c r="H210" s="396"/>
      <c r="I210" s="395">
        <v>3</v>
      </c>
      <c r="J210" s="396"/>
      <c r="K210" s="395">
        <v>13</v>
      </c>
      <c r="L210" s="396"/>
      <c r="M210" s="395">
        <v>13</v>
      </c>
      <c r="N210" s="396"/>
      <c r="O210" s="395">
        <v>5</v>
      </c>
      <c r="P210" s="396"/>
      <c r="Q210" s="395">
        <v>2</v>
      </c>
      <c r="R210" s="396"/>
      <c r="S210" s="395">
        <v>0</v>
      </c>
      <c r="T210" s="396"/>
      <c r="U210" s="395">
        <v>0</v>
      </c>
      <c r="V210" s="396"/>
      <c r="W210" s="395">
        <v>0</v>
      </c>
      <c r="X210" s="396"/>
      <c r="Y210" s="395">
        <v>0</v>
      </c>
      <c r="Z210" s="396"/>
      <c r="AA210" s="395">
        <v>1</v>
      </c>
      <c r="AB210" s="396"/>
      <c r="AC210" s="535">
        <v>3</v>
      </c>
      <c r="AD210" s="536"/>
      <c r="AE210" s="395">
        <v>3</v>
      </c>
      <c r="AF210" s="396"/>
      <c r="AG210" s="395">
        <v>2</v>
      </c>
      <c r="AH210" s="396"/>
      <c r="AI210" s="395"/>
      <c r="AJ210" s="396"/>
      <c r="AK210" s="395"/>
      <c r="AL210" s="396"/>
      <c r="AM210" s="395"/>
      <c r="AN210" s="396"/>
      <c r="AO210" s="395"/>
      <c r="AP210" s="396"/>
      <c r="AQ210" s="395"/>
      <c r="AR210" s="396"/>
      <c r="AS210" s="395"/>
      <c r="AT210" s="396"/>
    </row>
    <row r="211" spans="1:46" ht="16" x14ac:dyDescent="0.2">
      <c r="A211" s="355"/>
      <c r="B211" s="315" t="s">
        <v>20</v>
      </c>
      <c r="C211" s="336" t="s">
        <v>52</v>
      </c>
      <c r="D211" s="135" t="s">
        <v>54</v>
      </c>
      <c r="E211" s="457">
        <v>5</v>
      </c>
      <c r="F211" s="384"/>
      <c r="G211" s="383">
        <v>1</v>
      </c>
      <c r="H211" s="384"/>
      <c r="I211" s="383">
        <v>8</v>
      </c>
      <c r="J211" s="384"/>
      <c r="K211" s="383">
        <v>51</v>
      </c>
      <c r="L211" s="384"/>
      <c r="M211" s="383">
        <v>23</v>
      </c>
      <c r="N211" s="384"/>
      <c r="O211" s="383">
        <v>10</v>
      </c>
      <c r="P211" s="384"/>
      <c r="Q211" s="383">
        <v>2</v>
      </c>
      <c r="R211" s="384"/>
      <c r="S211" s="383">
        <v>0</v>
      </c>
      <c r="T211" s="384"/>
      <c r="U211" s="383">
        <v>0</v>
      </c>
      <c r="V211" s="384"/>
      <c r="W211" s="383">
        <v>0</v>
      </c>
      <c r="X211" s="384"/>
      <c r="Y211" s="383">
        <v>0</v>
      </c>
      <c r="Z211" s="384"/>
      <c r="AA211" s="383">
        <v>3</v>
      </c>
      <c r="AB211" s="384"/>
      <c r="AC211" s="537">
        <v>1</v>
      </c>
      <c r="AD211" s="538"/>
      <c r="AE211" s="383">
        <v>1</v>
      </c>
      <c r="AF211" s="384"/>
      <c r="AG211" s="383">
        <v>3</v>
      </c>
      <c r="AH211" s="384"/>
      <c r="AI211" s="383"/>
      <c r="AJ211" s="384"/>
      <c r="AK211" s="383"/>
      <c r="AL211" s="384"/>
      <c r="AM211" s="383"/>
      <c r="AN211" s="384"/>
      <c r="AO211" s="383"/>
      <c r="AP211" s="384"/>
      <c r="AQ211" s="383"/>
      <c r="AR211" s="384"/>
      <c r="AS211" s="383"/>
      <c r="AT211" s="384"/>
    </row>
    <row r="212" spans="1:46" ht="16" x14ac:dyDescent="0.2">
      <c r="A212" s="355"/>
      <c r="B212" s="315" t="s">
        <v>20</v>
      </c>
      <c r="C212" s="336" t="s">
        <v>52</v>
      </c>
      <c r="D212" s="135" t="s">
        <v>55</v>
      </c>
      <c r="E212" s="457">
        <v>3</v>
      </c>
      <c r="F212" s="384"/>
      <c r="G212" s="383">
        <v>2</v>
      </c>
      <c r="H212" s="384"/>
      <c r="I212" s="383">
        <v>4</v>
      </c>
      <c r="J212" s="384"/>
      <c r="K212" s="383">
        <v>34</v>
      </c>
      <c r="L212" s="384"/>
      <c r="M212" s="383">
        <v>18</v>
      </c>
      <c r="N212" s="384"/>
      <c r="O212" s="383">
        <v>11</v>
      </c>
      <c r="P212" s="384"/>
      <c r="Q212" s="383">
        <v>4</v>
      </c>
      <c r="R212" s="384"/>
      <c r="S212" s="383">
        <v>0</v>
      </c>
      <c r="T212" s="384"/>
      <c r="U212" s="383">
        <v>0</v>
      </c>
      <c r="V212" s="384"/>
      <c r="W212" s="383">
        <v>0</v>
      </c>
      <c r="X212" s="384"/>
      <c r="Y212" s="383">
        <v>0</v>
      </c>
      <c r="Z212" s="384"/>
      <c r="AA212" s="383">
        <v>5</v>
      </c>
      <c r="AB212" s="384"/>
      <c r="AC212" s="537">
        <v>2</v>
      </c>
      <c r="AD212" s="538"/>
      <c r="AE212" s="383">
        <v>2</v>
      </c>
      <c r="AF212" s="384"/>
      <c r="AG212" s="383">
        <v>1</v>
      </c>
      <c r="AH212" s="384"/>
      <c r="AI212" s="383"/>
      <c r="AJ212" s="384"/>
      <c r="AK212" s="383"/>
      <c r="AL212" s="384"/>
      <c r="AM212" s="383"/>
      <c r="AN212" s="384"/>
      <c r="AO212" s="383"/>
      <c r="AP212" s="384"/>
      <c r="AQ212" s="383"/>
      <c r="AR212" s="384"/>
      <c r="AS212" s="383"/>
      <c r="AT212" s="384"/>
    </row>
    <row r="213" spans="1:46" ht="17" thickBot="1" x14ac:dyDescent="0.25">
      <c r="A213" s="355"/>
      <c r="B213" s="315" t="s">
        <v>20</v>
      </c>
      <c r="C213" s="336" t="s">
        <v>52</v>
      </c>
      <c r="D213" s="139" t="s">
        <v>56</v>
      </c>
      <c r="E213" s="456">
        <v>13</v>
      </c>
      <c r="F213" s="382"/>
      <c r="G213" s="381">
        <v>5</v>
      </c>
      <c r="H213" s="382"/>
      <c r="I213" s="381">
        <v>25</v>
      </c>
      <c r="J213" s="382"/>
      <c r="K213" s="381">
        <v>138</v>
      </c>
      <c r="L213" s="382"/>
      <c r="M213" s="381">
        <v>127</v>
      </c>
      <c r="N213" s="382"/>
      <c r="O213" s="381">
        <v>36</v>
      </c>
      <c r="P213" s="382"/>
      <c r="Q213" s="381">
        <v>15</v>
      </c>
      <c r="R213" s="382"/>
      <c r="S213" s="381">
        <v>0</v>
      </c>
      <c r="T213" s="382"/>
      <c r="U213" s="381">
        <v>3</v>
      </c>
      <c r="V213" s="382"/>
      <c r="W213" s="381">
        <v>1</v>
      </c>
      <c r="X213" s="382"/>
      <c r="Y213" s="381">
        <v>1</v>
      </c>
      <c r="Z213" s="382"/>
      <c r="AA213" s="381">
        <v>8</v>
      </c>
      <c r="AB213" s="382"/>
      <c r="AC213" s="539">
        <v>10</v>
      </c>
      <c r="AD213" s="540"/>
      <c r="AE213" s="381">
        <v>10</v>
      </c>
      <c r="AF213" s="382"/>
      <c r="AG213" s="381">
        <v>8</v>
      </c>
      <c r="AH213" s="382"/>
      <c r="AI213" s="381"/>
      <c r="AJ213" s="382"/>
      <c r="AK213" s="381"/>
      <c r="AL213" s="382"/>
      <c r="AM213" s="381"/>
      <c r="AN213" s="382"/>
      <c r="AO213" s="381"/>
      <c r="AP213" s="382"/>
      <c r="AQ213" s="381"/>
      <c r="AR213" s="382"/>
      <c r="AS213" s="381"/>
      <c r="AT213" s="382"/>
    </row>
    <row r="214" spans="1:46" ht="34" thickTop="1" thickBot="1" x14ac:dyDescent="0.25">
      <c r="A214" s="355"/>
      <c r="B214" s="315" t="s">
        <v>20</v>
      </c>
      <c r="C214" s="337" t="s">
        <v>57</v>
      </c>
      <c r="D214" s="144" t="s">
        <v>58</v>
      </c>
      <c r="E214" s="458">
        <v>0</v>
      </c>
      <c r="F214" s="386"/>
      <c r="G214" s="385">
        <v>0</v>
      </c>
      <c r="H214" s="386"/>
      <c r="I214" s="385">
        <v>0</v>
      </c>
      <c r="J214" s="386"/>
      <c r="K214" s="385">
        <v>0</v>
      </c>
      <c r="L214" s="386"/>
      <c r="M214" s="385">
        <v>0</v>
      </c>
      <c r="N214" s="386"/>
      <c r="O214" s="385">
        <v>0</v>
      </c>
      <c r="P214" s="386"/>
      <c r="Q214" s="385">
        <v>0</v>
      </c>
      <c r="R214" s="386"/>
      <c r="S214" s="385">
        <v>0</v>
      </c>
      <c r="T214" s="386"/>
      <c r="U214" s="385">
        <v>0</v>
      </c>
      <c r="V214" s="386"/>
      <c r="W214" s="385">
        <v>0</v>
      </c>
      <c r="X214" s="386"/>
      <c r="Y214" s="385">
        <v>0</v>
      </c>
      <c r="Z214" s="386"/>
      <c r="AA214" s="385">
        <v>0</v>
      </c>
      <c r="AB214" s="386"/>
      <c r="AC214" s="541">
        <v>0</v>
      </c>
      <c r="AD214" s="542"/>
      <c r="AE214" s="385">
        <v>0</v>
      </c>
      <c r="AF214" s="386"/>
      <c r="AG214" s="385">
        <v>0</v>
      </c>
      <c r="AH214" s="386"/>
      <c r="AI214" s="385"/>
      <c r="AJ214" s="386"/>
      <c r="AK214" s="385"/>
      <c r="AL214" s="386"/>
      <c r="AM214" s="385"/>
      <c r="AN214" s="386"/>
      <c r="AO214" s="385"/>
      <c r="AP214" s="386"/>
      <c r="AQ214" s="385"/>
      <c r="AR214" s="386"/>
      <c r="AS214" s="385"/>
      <c r="AT214" s="386"/>
    </row>
    <row r="215" spans="1:46" ht="18" thickTop="1" thickBot="1" x14ac:dyDescent="0.25">
      <c r="A215" s="355"/>
      <c r="B215" s="315" t="s">
        <v>20</v>
      </c>
      <c r="C215" s="337" t="s">
        <v>57</v>
      </c>
      <c r="D215" s="145" t="s">
        <v>59</v>
      </c>
      <c r="E215" s="457">
        <v>127</v>
      </c>
      <c r="F215" s="384"/>
      <c r="G215" s="383"/>
      <c r="H215" s="384"/>
      <c r="I215" s="383">
        <v>119</v>
      </c>
      <c r="J215" s="384"/>
      <c r="K215" s="383">
        <v>127</v>
      </c>
      <c r="L215" s="384"/>
      <c r="M215" s="383">
        <v>169</v>
      </c>
      <c r="N215" s="384"/>
      <c r="O215" s="383">
        <v>145</v>
      </c>
      <c r="P215" s="384"/>
      <c r="Q215" s="383">
        <v>155</v>
      </c>
      <c r="R215" s="384"/>
      <c r="S215" s="383">
        <v>137</v>
      </c>
      <c r="T215" s="384"/>
      <c r="U215" s="383">
        <v>113</v>
      </c>
      <c r="V215" s="384"/>
      <c r="W215" s="537">
        <v>0</v>
      </c>
      <c r="X215" s="538"/>
      <c r="Y215" s="383">
        <v>0</v>
      </c>
      <c r="Z215" s="384"/>
      <c r="AA215" s="383">
        <v>0</v>
      </c>
      <c r="AB215" s="384"/>
      <c r="AC215" s="537">
        <v>37</v>
      </c>
      <c r="AD215" s="538"/>
      <c r="AE215" s="383">
        <f>17+10+10</f>
        <v>37</v>
      </c>
      <c r="AF215" s="384"/>
      <c r="AG215" s="383">
        <f>28+36+71</f>
        <v>135</v>
      </c>
      <c r="AH215" s="384"/>
      <c r="AI215" s="383"/>
      <c r="AJ215" s="384"/>
      <c r="AK215" s="383"/>
      <c r="AL215" s="384"/>
      <c r="AM215" s="383"/>
      <c r="AN215" s="384"/>
      <c r="AO215" s="383"/>
      <c r="AP215" s="384"/>
      <c r="AQ215" s="383"/>
      <c r="AR215" s="384"/>
      <c r="AS215" s="383"/>
      <c r="AT215" s="384"/>
    </row>
    <row r="216" spans="1:46" ht="18" thickTop="1" thickBot="1" x14ac:dyDescent="0.25">
      <c r="A216" s="355"/>
      <c r="B216" s="315" t="s">
        <v>20</v>
      </c>
      <c r="C216" s="337" t="s">
        <v>57</v>
      </c>
      <c r="D216" s="145" t="s">
        <v>30</v>
      </c>
      <c r="E216" s="457">
        <f>10+0</f>
        <v>10</v>
      </c>
      <c r="F216" s="384"/>
      <c r="G216" s="383">
        <v>8</v>
      </c>
      <c r="H216" s="384"/>
      <c r="I216" s="383">
        <v>27</v>
      </c>
      <c r="J216" s="384"/>
      <c r="K216" s="383">
        <v>132</v>
      </c>
      <c r="L216" s="384"/>
      <c r="M216" s="383">
        <v>108</v>
      </c>
      <c r="N216" s="384"/>
      <c r="O216" s="383">
        <v>37</v>
      </c>
      <c r="P216" s="384"/>
      <c r="Q216" s="383">
        <v>19</v>
      </c>
      <c r="R216" s="384"/>
      <c r="S216" s="383">
        <v>0</v>
      </c>
      <c r="T216" s="384"/>
      <c r="U216" s="383">
        <v>3</v>
      </c>
      <c r="V216" s="384"/>
      <c r="W216" s="383">
        <v>0</v>
      </c>
      <c r="X216" s="384"/>
      <c r="Y216" s="383">
        <v>1</v>
      </c>
      <c r="Z216" s="384"/>
      <c r="AA216" s="383">
        <v>10</v>
      </c>
      <c r="AB216" s="384"/>
      <c r="AC216" s="537">
        <v>11</v>
      </c>
      <c r="AD216" s="538"/>
      <c r="AE216" s="383">
        <f>6+5</f>
        <v>11</v>
      </c>
      <c r="AF216" s="384"/>
      <c r="AG216" s="383">
        <v>7</v>
      </c>
      <c r="AH216" s="384"/>
      <c r="AI216" s="383"/>
      <c r="AJ216" s="384"/>
      <c r="AK216" s="383"/>
      <c r="AL216" s="384"/>
      <c r="AM216" s="383"/>
      <c r="AN216" s="384"/>
      <c r="AO216" s="383"/>
      <c r="AP216" s="384"/>
      <c r="AQ216" s="383"/>
      <c r="AR216" s="384"/>
      <c r="AS216" s="383"/>
      <c r="AT216" s="384"/>
    </row>
    <row r="217" spans="1:46" ht="18" thickTop="1" thickBot="1" x14ac:dyDescent="0.25">
      <c r="A217" s="355"/>
      <c r="B217" s="315" t="s">
        <v>20</v>
      </c>
      <c r="C217" s="337" t="s">
        <v>57</v>
      </c>
      <c r="D217" s="145" t="s">
        <v>60</v>
      </c>
      <c r="E217" s="457">
        <f>434+25</f>
        <v>459</v>
      </c>
      <c r="F217" s="384"/>
      <c r="G217" s="383">
        <v>129</v>
      </c>
      <c r="H217" s="384"/>
      <c r="I217" s="383">
        <v>129</v>
      </c>
      <c r="J217" s="384"/>
      <c r="K217" s="383">
        <v>452</v>
      </c>
      <c r="L217" s="384"/>
      <c r="M217" s="383">
        <v>418</v>
      </c>
      <c r="N217" s="384"/>
      <c r="O217" s="383">
        <v>456</v>
      </c>
      <c r="P217" s="384"/>
      <c r="Q217" s="383">
        <v>523</v>
      </c>
      <c r="R217" s="384"/>
      <c r="S217" s="383">
        <v>20</v>
      </c>
      <c r="T217" s="384"/>
      <c r="U217" s="383">
        <v>29</v>
      </c>
      <c r="V217" s="384"/>
      <c r="W217" s="383">
        <v>7</v>
      </c>
      <c r="X217" s="384"/>
      <c r="Y217" s="383">
        <v>89</v>
      </c>
      <c r="Z217" s="384"/>
      <c r="AA217" s="383">
        <v>204</v>
      </c>
      <c r="AB217" s="384"/>
      <c r="AC217" s="537">
        <f>106+186</f>
        <v>292</v>
      </c>
      <c r="AD217" s="538"/>
      <c r="AE217" s="383">
        <f>106+186</f>
        <v>292</v>
      </c>
      <c r="AF217" s="384"/>
      <c r="AG217" s="383">
        <v>228</v>
      </c>
      <c r="AH217" s="384"/>
      <c r="AI217" s="383"/>
      <c r="AJ217" s="384"/>
      <c r="AK217" s="383"/>
      <c r="AL217" s="384"/>
      <c r="AM217" s="383"/>
      <c r="AN217" s="384"/>
      <c r="AO217" s="383"/>
      <c r="AP217" s="384"/>
      <c r="AQ217" s="383"/>
      <c r="AR217" s="384"/>
      <c r="AS217" s="383"/>
      <c r="AT217" s="384"/>
    </row>
    <row r="218" spans="1:46" ht="18" thickTop="1" thickBot="1" x14ac:dyDescent="0.25">
      <c r="A218" s="355"/>
      <c r="B218" s="315" t="s">
        <v>20</v>
      </c>
      <c r="C218" s="337" t="s">
        <v>57</v>
      </c>
      <c r="D218" s="145" t="s">
        <v>61</v>
      </c>
      <c r="E218" s="457">
        <v>0</v>
      </c>
      <c r="F218" s="384"/>
      <c r="G218" s="383">
        <v>0</v>
      </c>
      <c r="H218" s="384"/>
      <c r="I218" s="383">
        <v>0</v>
      </c>
      <c r="J218" s="384"/>
      <c r="K218" s="383">
        <v>0</v>
      </c>
      <c r="L218" s="384"/>
      <c r="M218" s="383">
        <v>0</v>
      </c>
      <c r="N218" s="384"/>
      <c r="O218" s="383">
        <v>0</v>
      </c>
      <c r="P218" s="384"/>
      <c r="Q218" s="383">
        <v>0</v>
      </c>
      <c r="R218" s="384"/>
      <c r="S218" s="383">
        <v>0</v>
      </c>
      <c r="T218" s="384"/>
      <c r="U218" s="383">
        <v>0</v>
      </c>
      <c r="V218" s="384"/>
      <c r="W218" s="383">
        <v>0</v>
      </c>
      <c r="X218" s="384"/>
      <c r="Y218" s="383">
        <v>0</v>
      </c>
      <c r="Z218" s="384"/>
      <c r="AA218" s="383">
        <v>0</v>
      </c>
      <c r="AB218" s="384"/>
      <c r="AC218" s="537">
        <v>0</v>
      </c>
      <c r="AD218" s="538"/>
      <c r="AE218" s="383">
        <v>0</v>
      </c>
      <c r="AF218" s="384"/>
      <c r="AG218" s="383">
        <v>0</v>
      </c>
      <c r="AH218" s="384"/>
      <c r="AI218" s="383"/>
      <c r="AJ218" s="384"/>
      <c r="AK218" s="383"/>
      <c r="AL218" s="384"/>
      <c r="AM218" s="383"/>
      <c r="AN218" s="384"/>
      <c r="AO218" s="383"/>
      <c r="AP218" s="384"/>
      <c r="AQ218" s="383"/>
      <c r="AR218" s="384"/>
      <c r="AS218" s="383"/>
      <c r="AT218" s="384"/>
    </row>
    <row r="219" spans="1:46" ht="18" thickTop="1" thickBot="1" x14ac:dyDescent="0.25">
      <c r="A219" s="355"/>
      <c r="B219" s="315" t="s">
        <v>20</v>
      </c>
      <c r="C219" s="337" t="s">
        <v>57</v>
      </c>
      <c r="D219" s="145" t="s">
        <v>62</v>
      </c>
      <c r="E219" s="457">
        <f>444+25</f>
        <v>469</v>
      </c>
      <c r="F219" s="384"/>
      <c r="G219" s="383">
        <v>187</v>
      </c>
      <c r="H219" s="384"/>
      <c r="I219" s="383">
        <v>156</v>
      </c>
      <c r="J219" s="384"/>
      <c r="K219" s="383">
        <v>584</v>
      </c>
      <c r="L219" s="384"/>
      <c r="M219" s="383">
        <v>586</v>
      </c>
      <c r="N219" s="384"/>
      <c r="O219" s="383">
        <v>493</v>
      </c>
      <c r="P219" s="384"/>
      <c r="Q219" s="383">
        <v>540</v>
      </c>
      <c r="R219" s="384"/>
      <c r="S219" s="383">
        <v>20</v>
      </c>
      <c r="T219" s="384"/>
      <c r="U219" s="383">
        <v>32</v>
      </c>
      <c r="V219" s="384"/>
      <c r="W219" s="383">
        <v>7</v>
      </c>
      <c r="X219" s="384"/>
      <c r="Y219" s="383">
        <v>90</v>
      </c>
      <c r="Z219" s="384"/>
      <c r="AA219" s="383">
        <v>214</v>
      </c>
      <c r="AB219" s="384"/>
      <c r="AC219" s="537">
        <f>112+191</f>
        <v>303</v>
      </c>
      <c r="AD219" s="538"/>
      <c r="AE219" s="383">
        <f>112+191</f>
        <v>303</v>
      </c>
      <c r="AF219" s="384"/>
      <c r="AG219" s="383">
        <v>235</v>
      </c>
      <c r="AH219" s="384"/>
      <c r="AI219" s="383"/>
      <c r="AJ219" s="384"/>
      <c r="AK219" s="383"/>
      <c r="AL219" s="384"/>
      <c r="AM219" s="383"/>
      <c r="AN219" s="384"/>
      <c r="AO219" s="383"/>
      <c r="AP219" s="384"/>
      <c r="AQ219" s="383"/>
      <c r="AR219" s="384"/>
      <c r="AS219" s="383"/>
      <c r="AT219" s="384"/>
    </row>
    <row r="220" spans="1:46" ht="15.75" customHeight="1" thickTop="1" thickBot="1" x14ac:dyDescent="0.25">
      <c r="A220" s="355"/>
      <c r="B220" s="315" t="s">
        <v>20</v>
      </c>
      <c r="C220" s="337" t="s">
        <v>57</v>
      </c>
      <c r="D220" s="146" t="s">
        <v>63</v>
      </c>
      <c r="E220" s="456">
        <v>0</v>
      </c>
      <c r="F220" s="382"/>
      <c r="G220" s="381">
        <v>0</v>
      </c>
      <c r="H220" s="382"/>
      <c r="I220" s="381">
        <v>0</v>
      </c>
      <c r="J220" s="382"/>
      <c r="K220" s="381">
        <v>0</v>
      </c>
      <c r="L220" s="382"/>
      <c r="M220" s="381">
        <v>0</v>
      </c>
      <c r="N220" s="382"/>
      <c r="O220" s="381">
        <v>0</v>
      </c>
      <c r="P220" s="382"/>
      <c r="Q220" s="381">
        <v>0</v>
      </c>
      <c r="R220" s="382"/>
      <c r="S220" s="381">
        <v>4</v>
      </c>
      <c r="T220" s="382"/>
      <c r="U220" s="381">
        <v>0</v>
      </c>
      <c r="V220" s="382"/>
      <c r="W220" s="381">
        <v>0</v>
      </c>
      <c r="X220" s="382"/>
      <c r="Y220" s="381">
        <v>0</v>
      </c>
      <c r="Z220" s="382"/>
      <c r="AA220" s="381">
        <v>0</v>
      </c>
      <c r="AB220" s="382"/>
      <c r="AC220" s="539">
        <v>0</v>
      </c>
      <c r="AD220" s="540"/>
      <c r="AE220" s="381">
        <v>0</v>
      </c>
      <c r="AF220" s="382"/>
      <c r="AG220" s="381">
        <v>0</v>
      </c>
      <c r="AH220" s="382"/>
      <c r="AI220" s="381"/>
      <c r="AJ220" s="382"/>
      <c r="AK220" s="381"/>
      <c r="AL220" s="382"/>
      <c r="AM220" s="381"/>
      <c r="AN220" s="382"/>
      <c r="AO220" s="381"/>
      <c r="AP220" s="382"/>
      <c r="AQ220" s="381"/>
      <c r="AR220" s="382"/>
      <c r="AS220" s="381"/>
      <c r="AT220" s="382"/>
    </row>
    <row r="221" spans="1:46" ht="16" customHeight="1" thickTop="1" thickBot="1" x14ac:dyDescent="0.25">
      <c r="A221" s="355"/>
      <c r="B221" s="316" t="s">
        <v>21</v>
      </c>
      <c r="C221" s="338" t="s">
        <v>38</v>
      </c>
      <c r="D221" s="147" t="s">
        <v>39</v>
      </c>
      <c r="E221" s="148">
        <f>57+930</f>
        <v>987</v>
      </c>
      <c r="F221" s="149">
        <v>910</v>
      </c>
      <c r="G221" s="150">
        <v>910</v>
      </c>
      <c r="H221" s="149">
        <v>313</v>
      </c>
      <c r="I221" s="150">
        <v>313</v>
      </c>
      <c r="J221" s="149">
        <v>264</v>
      </c>
      <c r="K221" s="150">
        <v>264</v>
      </c>
      <c r="L221" s="149">
        <v>120</v>
      </c>
      <c r="M221" s="150">
        <v>120</v>
      </c>
      <c r="N221" s="149">
        <v>585</v>
      </c>
      <c r="O221" s="150">
        <v>585</v>
      </c>
      <c r="P221" s="149">
        <v>900</v>
      </c>
      <c r="Q221" s="150">
        <v>59</v>
      </c>
      <c r="R221" s="149">
        <v>29</v>
      </c>
      <c r="S221" s="150">
        <v>879</v>
      </c>
      <c r="T221" s="149">
        <v>869</v>
      </c>
      <c r="U221" s="150">
        <v>869</v>
      </c>
      <c r="V221" s="149">
        <v>864</v>
      </c>
      <c r="W221" s="150">
        <v>864</v>
      </c>
      <c r="X221" s="149">
        <v>829</v>
      </c>
      <c r="Y221" s="150">
        <v>829</v>
      </c>
      <c r="Z221" s="149">
        <v>805</v>
      </c>
      <c r="AA221" s="260">
        <v>805</v>
      </c>
      <c r="AB221" s="261">
        <v>440</v>
      </c>
      <c r="AC221" s="260">
        <v>440</v>
      </c>
      <c r="AD221" s="261">
        <v>409</v>
      </c>
      <c r="AE221" s="150">
        <v>409</v>
      </c>
      <c r="AF221" s="149">
        <v>325</v>
      </c>
      <c r="AG221" s="150">
        <v>325</v>
      </c>
      <c r="AH221" s="149">
        <v>277</v>
      </c>
      <c r="AI221" s="150"/>
      <c r="AJ221" s="149"/>
      <c r="AK221" s="150"/>
      <c r="AL221" s="149"/>
      <c r="AM221" s="150"/>
      <c r="AN221" s="149"/>
      <c r="AO221" s="150"/>
      <c r="AP221" s="149"/>
      <c r="AQ221" s="150"/>
      <c r="AR221" s="149"/>
      <c r="AS221" s="150"/>
      <c r="AT221" s="149"/>
    </row>
    <row r="222" spans="1:46" ht="18" thickTop="1" thickBot="1" x14ac:dyDescent="0.25">
      <c r="A222" s="355"/>
      <c r="B222" s="316" t="s">
        <v>21</v>
      </c>
      <c r="C222" s="338" t="s">
        <v>38</v>
      </c>
      <c r="D222" s="151" t="s">
        <v>40</v>
      </c>
      <c r="E222" s="152">
        <f>11+570</f>
        <v>581</v>
      </c>
      <c r="F222" s="153">
        <v>504</v>
      </c>
      <c r="G222" s="154">
        <v>504</v>
      </c>
      <c r="H222" s="153">
        <v>487</v>
      </c>
      <c r="I222" s="154">
        <v>487</v>
      </c>
      <c r="J222" s="153">
        <v>416</v>
      </c>
      <c r="K222" s="154">
        <v>416</v>
      </c>
      <c r="L222" s="153">
        <v>253</v>
      </c>
      <c r="M222" s="154">
        <v>253</v>
      </c>
      <c r="N222" s="153">
        <v>150</v>
      </c>
      <c r="O222" s="154">
        <v>150</v>
      </c>
      <c r="P222" s="153">
        <v>900</v>
      </c>
      <c r="Q222" s="154">
        <v>88</v>
      </c>
      <c r="R222" s="153">
        <v>58</v>
      </c>
      <c r="S222" s="154">
        <v>921</v>
      </c>
      <c r="T222" s="153">
        <v>908</v>
      </c>
      <c r="U222" s="154">
        <v>908</v>
      </c>
      <c r="V222" s="153">
        <v>883</v>
      </c>
      <c r="W222" s="154">
        <v>883</v>
      </c>
      <c r="X222" s="153">
        <v>874</v>
      </c>
      <c r="Y222" s="154">
        <v>874</v>
      </c>
      <c r="Z222" s="153">
        <v>840</v>
      </c>
      <c r="AA222" s="262">
        <v>840</v>
      </c>
      <c r="AB222" s="263">
        <v>535</v>
      </c>
      <c r="AC222" s="262">
        <v>535</v>
      </c>
      <c r="AD222" s="263">
        <v>474</v>
      </c>
      <c r="AE222" s="154">
        <v>474</v>
      </c>
      <c r="AF222" s="153">
        <v>353</v>
      </c>
      <c r="AG222" s="154">
        <v>353</v>
      </c>
      <c r="AH222" s="153">
        <v>303</v>
      </c>
      <c r="AI222" s="154"/>
      <c r="AJ222" s="153"/>
      <c r="AK222" s="154"/>
      <c r="AL222" s="153"/>
      <c r="AM222" s="154"/>
      <c r="AN222" s="153"/>
      <c r="AO222" s="154"/>
      <c r="AP222" s="153"/>
      <c r="AQ222" s="154"/>
      <c r="AR222" s="153"/>
      <c r="AS222" s="154"/>
      <c r="AT222" s="153"/>
    </row>
    <row r="223" spans="1:46" ht="18" thickTop="1" thickBot="1" x14ac:dyDescent="0.25">
      <c r="A223" s="355"/>
      <c r="B223" s="316" t="s">
        <v>21</v>
      </c>
      <c r="C223" s="338" t="s">
        <v>38</v>
      </c>
      <c r="D223" s="151" t="s">
        <v>41</v>
      </c>
      <c r="E223" s="152">
        <f>35+360</f>
        <v>395</v>
      </c>
      <c r="F223" s="153">
        <v>314</v>
      </c>
      <c r="G223" s="154">
        <v>314</v>
      </c>
      <c r="H223" s="153">
        <v>302</v>
      </c>
      <c r="I223" s="154">
        <v>302</v>
      </c>
      <c r="J223" s="153">
        <v>259</v>
      </c>
      <c r="K223" s="154">
        <v>259</v>
      </c>
      <c r="L223" s="153">
        <v>142</v>
      </c>
      <c r="M223" s="154">
        <v>142</v>
      </c>
      <c r="N223" s="153">
        <v>60</v>
      </c>
      <c r="O223" s="154">
        <v>60</v>
      </c>
      <c r="P223" s="153">
        <v>450</v>
      </c>
      <c r="Q223" s="154">
        <v>72</v>
      </c>
      <c r="R223" s="153">
        <v>72</v>
      </c>
      <c r="S223" s="154">
        <v>438</v>
      </c>
      <c r="T223" s="153">
        <v>429</v>
      </c>
      <c r="U223" s="154">
        <v>429</v>
      </c>
      <c r="V223" s="153">
        <v>401</v>
      </c>
      <c r="W223" s="154">
        <v>401</v>
      </c>
      <c r="X223" s="153">
        <v>392</v>
      </c>
      <c r="Y223" s="154">
        <v>392</v>
      </c>
      <c r="Z223" s="153">
        <v>368</v>
      </c>
      <c r="AA223" s="262">
        <v>368</v>
      </c>
      <c r="AB223" s="263">
        <v>178</v>
      </c>
      <c r="AC223" s="262">
        <v>178</v>
      </c>
      <c r="AD223" s="263">
        <v>147</v>
      </c>
      <c r="AE223" s="154">
        <v>147</v>
      </c>
      <c r="AF223" s="153">
        <v>62</v>
      </c>
      <c r="AG223" s="154">
        <v>62</v>
      </c>
      <c r="AH223" s="153">
        <v>28</v>
      </c>
      <c r="AI223" s="154"/>
      <c r="AJ223" s="153"/>
      <c r="AK223" s="154"/>
      <c r="AL223" s="153"/>
      <c r="AM223" s="154"/>
      <c r="AN223" s="153"/>
      <c r="AO223" s="154"/>
      <c r="AP223" s="153"/>
      <c r="AQ223" s="154"/>
      <c r="AR223" s="153"/>
      <c r="AS223" s="154"/>
      <c r="AT223" s="153"/>
    </row>
    <row r="224" spans="1:46" ht="18" thickTop="1" thickBot="1" x14ac:dyDescent="0.25">
      <c r="A224" s="355"/>
      <c r="B224" s="316" t="s">
        <v>21</v>
      </c>
      <c r="C224" s="338" t="s">
        <v>38</v>
      </c>
      <c r="D224" s="151" t="s">
        <v>42</v>
      </c>
      <c r="E224" s="152">
        <f>130+1230</f>
        <v>1360</v>
      </c>
      <c r="F224" s="153">
        <v>1133</v>
      </c>
      <c r="G224" s="154">
        <v>1133</v>
      </c>
      <c r="H224" s="153">
        <v>1064</v>
      </c>
      <c r="I224" s="154">
        <v>1064</v>
      </c>
      <c r="J224" s="153">
        <v>858</v>
      </c>
      <c r="K224" s="154">
        <v>858</v>
      </c>
      <c r="L224" s="153">
        <v>400</v>
      </c>
      <c r="M224" s="154">
        <v>400</v>
      </c>
      <c r="N224" s="153">
        <v>90</v>
      </c>
      <c r="O224" s="154">
        <v>90</v>
      </c>
      <c r="P224" s="153">
        <v>1500</v>
      </c>
      <c r="Q224" s="154">
        <v>158</v>
      </c>
      <c r="R224" s="153">
        <v>155</v>
      </c>
      <c r="S224" s="154">
        <v>1457</v>
      </c>
      <c r="T224" s="153">
        <v>1430</v>
      </c>
      <c r="U224" s="154">
        <v>1430</v>
      </c>
      <c r="V224" s="153">
        <v>1361</v>
      </c>
      <c r="W224" s="154">
        <v>1361</v>
      </c>
      <c r="X224" s="153">
        <v>1329</v>
      </c>
      <c r="Y224" s="154">
        <v>1329</v>
      </c>
      <c r="Z224" s="153">
        <v>1257</v>
      </c>
      <c r="AA224" s="262">
        <v>1257</v>
      </c>
      <c r="AB224" s="263">
        <v>778</v>
      </c>
      <c r="AC224" s="262">
        <v>778</v>
      </c>
      <c r="AD224" s="263">
        <v>635</v>
      </c>
      <c r="AE224" s="154">
        <v>635</v>
      </c>
      <c r="AF224" s="153">
        <v>435</v>
      </c>
      <c r="AG224" s="154">
        <v>435</v>
      </c>
      <c r="AH224" s="153">
        <v>282</v>
      </c>
      <c r="AI224" s="154"/>
      <c r="AJ224" s="153"/>
      <c r="AK224" s="154"/>
      <c r="AL224" s="153"/>
      <c r="AM224" s="154"/>
      <c r="AN224" s="153"/>
      <c r="AO224" s="154"/>
      <c r="AP224" s="153"/>
      <c r="AQ224" s="154"/>
      <c r="AR224" s="153"/>
      <c r="AS224" s="154"/>
      <c r="AT224" s="153"/>
    </row>
    <row r="225" spans="1:46" ht="18" thickTop="1" thickBot="1" x14ac:dyDescent="0.25">
      <c r="A225" s="355"/>
      <c r="B225" s="316" t="s">
        <v>21</v>
      </c>
      <c r="C225" s="338" t="s">
        <v>38</v>
      </c>
      <c r="D225" s="151" t="s">
        <v>43</v>
      </c>
      <c r="E225" s="152">
        <v>0</v>
      </c>
      <c r="F225" s="153">
        <v>0</v>
      </c>
      <c r="G225" s="154">
        <v>0</v>
      </c>
      <c r="H225" s="153">
        <v>0</v>
      </c>
      <c r="I225" s="154">
        <v>0</v>
      </c>
      <c r="J225" s="153">
        <v>0</v>
      </c>
      <c r="K225" s="154">
        <v>0</v>
      </c>
      <c r="L225" s="153">
        <v>0</v>
      </c>
      <c r="M225" s="154">
        <v>0</v>
      </c>
      <c r="N225" s="153">
        <v>0</v>
      </c>
      <c r="O225" s="154">
        <v>0</v>
      </c>
      <c r="P225" s="153">
        <v>0</v>
      </c>
      <c r="Q225" s="154">
        <v>0</v>
      </c>
      <c r="R225" s="153">
        <v>0</v>
      </c>
      <c r="S225" s="154">
        <v>0</v>
      </c>
      <c r="T225" s="153">
        <v>0</v>
      </c>
      <c r="U225" s="154">
        <v>0</v>
      </c>
      <c r="V225" s="153">
        <v>0</v>
      </c>
      <c r="W225" s="154">
        <v>0</v>
      </c>
      <c r="X225" s="153">
        <v>0</v>
      </c>
      <c r="Y225" s="154">
        <v>0</v>
      </c>
      <c r="Z225" s="153">
        <v>0</v>
      </c>
      <c r="AA225" s="262">
        <v>0</v>
      </c>
      <c r="AB225" s="263">
        <v>0</v>
      </c>
      <c r="AC225" s="262">
        <v>0</v>
      </c>
      <c r="AD225" s="263">
        <v>0</v>
      </c>
      <c r="AE225" s="154">
        <v>0</v>
      </c>
      <c r="AF225" s="153">
        <v>0</v>
      </c>
      <c r="AG225" s="154">
        <v>0</v>
      </c>
      <c r="AH225" s="153"/>
      <c r="AI225" s="154"/>
      <c r="AJ225" s="153"/>
      <c r="AK225" s="154"/>
      <c r="AL225" s="153"/>
      <c r="AM225" s="154"/>
      <c r="AN225" s="153"/>
      <c r="AO225" s="154"/>
      <c r="AP225" s="153"/>
      <c r="AQ225" s="154"/>
      <c r="AR225" s="153"/>
      <c r="AS225" s="154"/>
      <c r="AT225" s="153"/>
    </row>
    <row r="226" spans="1:46" ht="18" thickTop="1" thickBot="1" x14ac:dyDescent="0.25">
      <c r="A226" s="355"/>
      <c r="B226" s="316" t="s">
        <v>21</v>
      </c>
      <c r="C226" s="338" t="s">
        <v>38</v>
      </c>
      <c r="D226" s="151" t="s">
        <v>44</v>
      </c>
      <c r="E226" s="152">
        <v>0</v>
      </c>
      <c r="F226" s="153">
        <v>0</v>
      </c>
      <c r="G226" s="154">
        <v>0</v>
      </c>
      <c r="H226" s="153">
        <v>0</v>
      </c>
      <c r="I226" s="154">
        <v>0</v>
      </c>
      <c r="J226" s="153">
        <v>0</v>
      </c>
      <c r="K226" s="154">
        <v>0</v>
      </c>
      <c r="L226" s="153">
        <v>0</v>
      </c>
      <c r="M226" s="154">
        <v>0</v>
      </c>
      <c r="N226" s="153">
        <v>0</v>
      </c>
      <c r="O226" s="154">
        <v>0</v>
      </c>
      <c r="P226" s="153">
        <v>0</v>
      </c>
      <c r="Q226" s="154">
        <v>0</v>
      </c>
      <c r="R226" s="153">
        <v>0</v>
      </c>
      <c r="S226" s="154">
        <v>0</v>
      </c>
      <c r="T226" s="153">
        <v>0</v>
      </c>
      <c r="U226" s="154">
        <v>0</v>
      </c>
      <c r="V226" s="153">
        <v>0</v>
      </c>
      <c r="W226" s="154">
        <v>0</v>
      </c>
      <c r="X226" s="153">
        <v>0</v>
      </c>
      <c r="Y226" s="154">
        <v>0</v>
      </c>
      <c r="Z226" s="153">
        <v>0</v>
      </c>
      <c r="AA226" s="262">
        <v>0</v>
      </c>
      <c r="AB226" s="263">
        <v>0</v>
      </c>
      <c r="AC226" s="262">
        <v>0</v>
      </c>
      <c r="AD226" s="263">
        <v>0</v>
      </c>
      <c r="AE226" s="154">
        <v>0</v>
      </c>
      <c r="AF226" s="153">
        <v>0</v>
      </c>
      <c r="AG226" s="154">
        <v>0</v>
      </c>
      <c r="AH226" s="153"/>
      <c r="AI226" s="154"/>
      <c r="AJ226" s="153"/>
      <c r="AK226" s="154"/>
      <c r="AL226" s="153"/>
      <c r="AM226" s="154"/>
      <c r="AN226" s="153"/>
      <c r="AO226" s="154"/>
      <c r="AP226" s="153"/>
      <c r="AQ226" s="154"/>
      <c r="AR226" s="153"/>
      <c r="AS226" s="154"/>
      <c r="AT226" s="153"/>
    </row>
    <row r="227" spans="1:46" ht="18" thickTop="1" thickBot="1" x14ac:dyDescent="0.25">
      <c r="A227" s="355"/>
      <c r="B227" s="316" t="s">
        <v>21</v>
      </c>
      <c r="C227" s="338" t="s">
        <v>38</v>
      </c>
      <c r="D227" s="151" t="s">
        <v>45</v>
      </c>
      <c r="E227" s="152">
        <v>0</v>
      </c>
      <c r="F227" s="153">
        <v>0</v>
      </c>
      <c r="G227" s="154">
        <v>0</v>
      </c>
      <c r="H227" s="153">
        <v>0</v>
      </c>
      <c r="I227" s="154">
        <v>0</v>
      </c>
      <c r="J227" s="153">
        <v>0</v>
      </c>
      <c r="K227" s="154">
        <v>0</v>
      </c>
      <c r="L227" s="153">
        <v>0</v>
      </c>
      <c r="M227" s="154">
        <v>0</v>
      </c>
      <c r="N227" s="153">
        <v>0</v>
      </c>
      <c r="O227" s="154">
        <v>0</v>
      </c>
      <c r="P227" s="153">
        <v>0</v>
      </c>
      <c r="Q227" s="154">
        <v>0</v>
      </c>
      <c r="R227" s="153">
        <v>0</v>
      </c>
      <c r="S227" s="154">
        <v>0</v>
      </c>
      <c r="T227" s="153">
        <v>0</v>
      </c>
      <c r="U227" s="154">
        <v>0</v>
      </c>
      <c r="V227" s="153">
        <v>0</v>
      </c>
      <c r="W227" s="154">
        <v>0</v>
      </c>
      <c r="X227" s="153">
        <v>0</v>
      </c>
      <c r="Y227" s="154">
        <v>0</v>
      </c>
      <c r="Z227" s="153">
        <v>0</v>
      </c>
      <c r="AA227" s="262">
        <v>0</v>
      </c>
      <c r="AB227" s="263">
        <v>0</v>
      </c>
      <c r="AC227" s="262">
        <v>0</v>
      </c>
      <c r="AD227" s="263">
        <v>0</v>
      </c>
      <c r="AE227" s="154">
        <v>0</v>
      </c>
      <c r="AF227" s="153">
        <v>0</v>
      </c>
      <c r="AG227" s="154">
        <v>0</v>
      </c>
      <c r="AH227" s="153"/>
      <c r="AI227" s="154"/>
      <c r="AJ227" s="153"/>
      <c r="AK227" s="154"/>
      <c r="AL227" s="153"/>
      <c r="AM227" s="154"/>
      <c r="AN227" s="153"/>
      <c r="AO227" s="154"/>
      <c r="AP227" s="153"/>
      <c r="AQ227" s="154"/>
      <c r="AR227" s="153"/>
      <c r="AS227" s="154"/>
      <c r="AT227" s="153"/>
    </row>
    <row r="228" spans="1:46" ht="18" thickTop="1" thickBot="1" x14ac:dyDescent="0.25">
      <c r="A228" s="355"/>
      <c r="B228" s="316" t="s">
        <v>21</v>
      </c>
      <c r="C228" s="338" t="s">
        <v>38</v>
      </c>
      <c r="D228" s="151" t="s">
        <v>46</v>
      </c>
      <c r="E228" s="152">
        <f>1185+1200</f>
        <v>2385</v>
      </c>
      <c r="F228" s="153">
        <v>2166</v>
      </c>
      <c r="G228" s="154">
        <v>2166</v>
      </c>
      <c r="H228" s="153">
        <v>1977</v>
      </c>
      <c r="I228" s="154">
        <v>1977</v>
      </c>
      <c r="J228" s="153">
        <v>1812</v>
      </c>
      <c r="K228" s="154">
        <v>1812</v>
      </c>
      <c r="L228" s="153">
        <v>1617</v>
      </c>
      <c r="M228" s="154">
        <v>1617</v>
      </c>
      <c r="N228" s="153">
        <v>237</v>
      </c>
      <c r="O228" s="154">
        <v>1380</v>
      </c>
      <c r="P228" s="153">
        <v>0</v>
      </c>
      <c r="Q228" s="154">
        <v>807</v>
      </c>
      <c r="R228" s="153">
        <v>0</v>
      </c>
      <c r="S228" s="154">
        <v>957</v>
      </c>
      <c r="T228" s="153">
        <v>741</v>
      </c>
      <c r="U228" s="154">
        <v>741</v>
      </c>
      <c r="V228" s="153">
        <v>555</v>
      </c>
      <c r="W228" s="154">
        <v>555</v>
      </c>
      <c r="X228" s="153">
        <v>438</v>
      </c>
      <c r="Y228" s="154">
        <v>438</v>
      </c>
      <c r="Z228" s="153">
        <v>249</v>
      </c>
      <c r="AA228" s="262">
        <v>249</v>
      </c>
      <c r="AB228" s="263">
        <v>1278</v>
      </c>
      <c r="AC228" s="262">
        <v>1278</v>
      </c>
      <c r="AD228" s="263">
        <v>2589</v>
      </c>
      <c r="AE228" s="154">
        <v>2589</v>
      </c>
      <c r="AF228" s="153">
        <v>2346</v>
      </c>
      <c r="AG228" s="154">
        <v>2346</v>
      </c>
      <c r="AH228" s="153">
        <v>2087</v>
      </c>
      <c r="AI228" s="154"/>
      <c r="AJ228" s="153"/>
      <c r="AK228" s="154"/>
      <c r="AL228" s="153"/>
      <c r="AM228" s="154"/>
      <c r="AN228" s="153"/>
      <c r="AO228" s="154"/>
      <c r="AP228" s="153"/>
      <c r="AQ228" s="154"/>
      <c r="AR228" s="153"/>
      <c r="AS228" s="154"/>
      <c r="AT228" s="153"/>
    </row>
    <row r="229" spans="1:46" ht="18" thickTop="1" thickBot="1" x14ac:dyDescent="0.25">
      <c r="A229" s="355"/>
      <c r="B229" s="316" t="s">
        <v>21</v>
      </c>
      <c r="C229" s="338" t="s">
        <v>38</v>
      </c>
      <c r="D229" s="151" t="s">
        <v>47</v>
      </c>
      <c r="E229" s="152">
        <v>0</v>
      </c>
      <c r="F229" s="153">
        <v>0</v>
      </c>
      <c r="G229" s="154">
        <v>0</v>
      </c>
      <c r="H229" s="153">
        <v>0</v>
      </c>
      <c r="I229" s="154">
        <v>0</v>
      </c>
      <c r="J229" s="153">
        <v>0</v>
      </c>
      <c r="K229" s="154">
        <v>0</v>
      </c>
      <c r="L229" s="153">
        <v>0</v>
      </c>
      <c r="M229" s="154">
        <v>0</v>
      </c>
      <c r="N229" s="153">
        <v>0</v>
      </c>
      <c r="O229" s="154">
        <v>0</v>
      </c>
      <c r="P229" s="153">
        <v>0</v>
      </c>
      <c r="Q229" s="154">
        <v>0</v>
      </c>
      <c r="R229" s="153">
        <v>0</v>
      </c>
      <c r="S229" s="154">
        <v>0</v>
      </c>
      <c r="T229" s="153">
        <v>0</v>
      </c>
      <c r="U229" s="154">
        <v>0</v>
      </c>
      <c r="V229" s="153">
        <v>0</v>
      </c>
      <c r="W229" s="154">
        <v>0</v>
      </c>
      <c r="X229" s="153">
        <v>0</v>
      </c>
      <c r="Y229" s="154">
        <v>0</v>
      </c>
      <c r="Z229" s="153">
        <v>0</v>
      </c>
      <c r="AA229" s="262">
        <v>0</v>
      </c>
      <c r="AB229" s="263">
        <v>0</v>
      </c>
      <c r="AC229" s="262">
        <v>0</v>
      </c>
      <c r="AD229" s="263">
        <v>0</v>
      </c>
      <c r="AE229" s="154">
        <v>0</v>
      </c>
      <c r="AF229" s="153">
        <v>0</v>
      </c>
      <c r="AG229" s="154">
        <v>0</v>
      </c>
      <c r="AH229" s="153"/>
      <c r="AI229" s="154"/>
      <c r="AJ229" s="153"/>
      <c r="AK229" s="154"/>
      <c r="AL229" s="153"/>
      <c r="AM229" s="154"/>
      <c r="AN229" s="153"/>
      <c r="AO229" s="154"/>
      <c r="AP229" s="153"/>
      <c r="AQ229" s="154"/>
      <c r="AR229" s="153"/>
      <c r="AS229" s="154"/>
      <c r="AT229" s="153"/>
    </row>
    <row r="230" spans="1:46" ht="18" thickTop="1" thickBot="1" x14ac:dyDescent="0.25">
      <c r="A230" s="355"/>
      <c r="B230" s="316" t="s">
        <v>21</v>
      </c>
      <c r="C230" s="338" t="s">
        <v>38</v>
      </c>
      <c r="D230" s="151" t="s">
        <v>48</v>
      </c>
      <c r="E230" s="152">
        <v>0</v>
      </c>
      <c r="F230" s="153">
        <v>0</v>
      </c>
      <c r="G230" s="154">
        <v>0</v>
      </c>
      <c r="H230" s="153">
        <v>0</v>
      </c>
      <c r="I230" s="154">
        <v>0</v>
      </c>
      <c r="J230" s="153">
        <v>0</v>
      </c>
      <c r="K230" s="154">
        <v>0</v>
      </c>
      <c r="L230" s="153">
        <v>0</v>
      </c>
      <c r="M230" s="154">
        <v>0</v>
      </c>
      <c r="N230" s="153">
        <v>0</v>
      </c>
      <c r="O230" s="154">
        <v>0</v>
      </c>
      <c r="P230" s="153">
        <v>0</v>
      </c>
      <c r="Q230" s="154">
        <v>0</v>
      </c>
      <c r="R230" s="153">
        <v>0</v>
      </c>
      <c r="S230" s="154">
        <v>0</v>
      </c>
      <c r="T230" s="153">
        <v>0</v>
      </c>
      <c r="U230" s="154">
        <v>0</v>
      </c>
      <c r="V230" s="153">
        <v>0</v>
      </c>
      <c r="W230" s="154">
        <v>0</v>
      </c>
      <c r="X230" s="153">
        <v>0</v>
      </c>
      <c r="Y230" s="154">
        <v>0</v>
      </c>
      <c r="Z230" s="153">
        <v>0</v>
      </c>
      <c r="AA230" s="262">
        <v>0</v>
      </c>
      <c r="AB230" s="263">
        <v>0</v>
      </c>
      <c r="AC230" s="262">
        <v>0</v>
      </c>
      <c r="AD230" s="263">
        <v>0</v>
      </c>
      <c r="AE230" s="154">
        <v>0</v>
      </c>
      <c r="AF230" s="153">
        <v>0</v>
      </c>
      <c r="AG230" s="154">
        <v>0</v>
      </c>
      <c r="AH230" s="153"/>
      <c r="AI230" s="154"/>
      <c r="AJ230" s="153"/>
      <c r="AK230" s="154"/>
      <c r="AL230" s="153"/>
      <c r="AM230" s="154"/>
      <c r="AN230" s="153"/>
      <c r="AO230" s="154"/>
      <c r="AP230" s="153"/>
      <c r="AQ230" s="154"/>
      <c r="AR230" s="153"/>
      <c r="AS230" s="154"/>
      <c r="AT230" s="153"/>
    </row>
    <row r="231" spans="1:46" ht="18" thickTop="1" thickBot="1" x14ac:dyDescent="0.25">
      <c r="A231" s="355"/>
      <c r="B231" s="316" t="s">
        <v>21</v>
      </c>
      <c r="C231" s="338" t="s">
        <v>38</v>
      </c>
      <c r="D231" s="151" t="s">
        <v>49</v>
      </c>
      <c r="E231" s="152">
        <v>2</v>
      </c>
      <c r="F231" s="153">
        <v>0</v>
      </c>
      <c r="G231" s="154">
        <v>0</v>
      </c>
      <c r="H231" s="153">
        <v>0</v>
      </c>
      <c r="I231" s="154">
        <v>0</v>
      </c>
      <c r="J231" s="153">
        <v>0</v>
      </c>
      <c r="K231" s="154">
        <v>0</v>
      </c>
      <c r="L231" s="153">
        <v>0</v>
      </c>
      <c r="M231" s="154">
        <v>0</v>
      </c>
      <c r="N231" s="153">
        <v>0</v>
      </c>
      <c r="O231" s="154">
        <v>0</v>
      </c>
      <c r="P231" s="153">
        <v>50</v>
      </c>
      <c r="Q231" s="154">
        <v>107</v>
      </c>
      <c r="R231" s="153">
        <v>107</v>
      </c>
      <c r="S231" s="154">
        <v>55</v>
      </c>
      <c r="T231" s="153">
        <v>55</v>
      </c>
      <c r="U231" s="154">
        <v>55</v>
      </c>
      <c r="V231" s="153">
        <v>55</v>
      </c>
      <c r="W231" s="154">
        <v>55</v>
      </c>
      <c r="X231" s="153">
        <v>55</v>
      </c>
      <c r="Y231" s="154">
        <v>55</v>
      </c>
      <c r="Z231" s="153">
        <v>55</v>
      </c>
      <c r="AA231" s="262">
        <v>55</v>
      </c>
      <c r="AB231" s="263">
        <v>54</v>
      </c>
      <c r="AC231" s="262">
        <v>1</v>
      </c>
      <c r="AD231" s="263">
        <v>53</v>
      </c>
      <c r="AE231" s="154">
        <v>53</v>
      </c>
      <c r="AF231" s="153">
        <v>50</v>
      </c>
      <c r="AG231" s="154">
        <v>50</v>
      </c>
      <c r="AH231" s="153">
        <v>50</v>
      </c>
      <c r="AI231" s="154"/>
      <c r="AJ231" s="153"/>
      <c r="AK231" s="154"/>
      <c r="AL231" s="153"/>
      <c r="AM231" s="154"/>
      <c r="AN231" s="153"/>
      <c r="AO231" s="154"/>
      <c r="AP231" s="153"/>
      <c r="AQ231" s="154"/>
      <c r="AR231" s="153"/>
      <c r="AS231" s="154"/>
      <c r="AT231" s="153"/>
    </row>
    <row r="232" spans="1:46" ht="18" thickTop="1" thickBot="1" x14ac:dyDescent="0.25">
      <c r="A232" s="355"/>
      <c r="B232" s="316" t="s">
        <v>21</v>
      </c>
      <c r="C232" s="338" t="s">
        <v>38</v>
      </c>
      <c r="D232" s="151" t="s">
        <v>50</v>
      </c>
      <c r="E232" s="152">
        <f>446+500</f>
        <v>946</v>
      </c>
      <c r="F232" s="153">
        <v>0</v>
      </c>
      <c r="G232" s="154">
        <f>0+100+200</f>
        <v>300</v>
      </c>
      <c r="H232" s="153">
        <v>0</v>
      </c>
      <c r="I232" s="154">
        <v>0</v>
      </c>
      <c r="J232" s="153">
        <v>0</v>
      </c>
      <c r="K232" s="154">
        <v>0</v>
      </c>
      <c r="L232" s="153">
        <v>0</v>
      </c>
      <c r="M232" s="154">
        <v>0</v>
      </c>
      <c r="N232" s="153">
        <v>0</v>
      </c>
      <c r="O232" s="154">
        <v>0</v>
      </c>
      <c r="P232" s="153">
        <v>5000</v>
      </c>
      <c r="Q232" s="154">
        <v>115</v>
      </c>
      <c r="R232" s="153">
        <v>41</v>
      </c>
      <c r="S232" s="154">
        <v>4332</v>
      </c>
      <c r="T232" s="153">
        <v>3939</v>
      </c>
      <c r="U232" s="154">
        <v>3939</v>
      </c>
      <c r="V232" s="153">
        <v>3264</v>
      </c>
      <c r="W232" s="154">
        <v>3264</v>
      </c>
      <c r="X232" s="153">
        <v>3000</v>
      </c>
      <c r="Y232" s="154">
        <v>3000</v>
      </c>
      <c r="Z232" s="153">
        <v>2322</v>
      </c>
      <c r="AA232" s="262">
        <v>2322</v>
      </c>
      <c r="AB232" s="263">
        <v>1420</v>
      </c>
      <c r="AC232" s="262">
        <v>1420</v>
      </c>
      <c r="AD232" s="263">
        <v>2447</v>
      </c>
      <c r="AE232" s="154">
        <v>2447</v>
      </c>
      <c r="AF232" s="153">
        <v>1492</v>
      </c>
      <c r="AG232" s="154">
        <v>1492</v>
      </c>
      <c r="AH232" s="153">
        <v>638</v>
      </c>
      <c r="AI232" s="154"/>
      <c r="AJ232" s="153"/>
      <c r="AK232" s="154"/>
      <c r="AL232" s="153"/>
      <c r="AM232" s="154"/>
      <c r="AN232" s="153"/>
      <c r="AO232" s="154"/>
      <c r="AP232" s="153"/>
      <c r="AQ232" s="154"/>
      <c r="AR232" s="153"/>
      <c r="AS232" s="154"/>
      <c r="AT232" s="153"/>
    </row>
    <row r="233" spans="1:46" ht="15" customHeight="1" thickTop="1" thickBot="1" x14ac:dyDescent="0.25">
      <c r="A233" s="355"/>
      <c r="B233" s="316" t="s">
        <v>21</v>
      </c>
      <c r="C233" s="338" t="s">
        <v>38</v>
      </c>
      <c r="D233" s="155" t="s">
        <v>51</v>
      </c>
      <c r="E233" s="156">
        <f>101+150</f>
        <v>251</v>
      </c>
      <c r="F233" s="157">
        <v>207</v>
      </c>
      <c r="G233" s="158">
        <v>207</v>
      </c>
      <c r="H233" s="157">
        <v>179</v>
      </c>
      <c r="I233" s="158">
        <v>179</v>
      </c>
      <c r="J233" s="157">
        <v>135</v>
      </c>
      <c r="K233" s="158">
        <v>135</v>
      </c>
      <c r="L233" s="157">
        <v>112</v>
      </c>
      <c r="M233" s="158">
        <v>112</v>
      </c>
      <c r="N233" s="157">
        <v>42</v>
      </c>
      <c r="O233" s="158">
        <v>70</v>
      </c>
      <c r="P233" s="157">
        <v>50</v>
      </c>
      <c r="Q233" s="158">
        <v>10</v>
      </c>
      <c r="R233" s="157">
        <v>0</v>
      </c>
      <c r="S233" s="158">
        <v>67</v>
      </c>
      <c r="T233" s="157">
        <v>40</v>
      </c>
      <c r="U233" s="158">
        <v>40</v>
      </c>
      <c r="V233" s="157">
        <v>7</v>
      </c>
      <c r="W233" s="158">
        <v>7</v>
      </c>
      <c r="X233" s="157">
        <v>82</v>
      </c>
      <c r="Y233" s="158">
        <v>82</v>
      </c>
      <c r="Z233" s="157">
        <v>42</v>
      </c>
      <c r="AA233" s="264">
        <v>42</v>
      </c>
      <c r="AB233" s="265">
        <v>13</v>
      </c>
      <c r="AC233" s="264">
        <v>13</v>
      </c>
      <c r="AD233" s="265">
        <v>126</v>
      </c>
      <c r="AE233" s="158">
        <v>126</v>
      </c>
      <c r="AF233" s="157">
        <v>89</v>
      </c>
      <c r="AG233" s="158">
        <v>89</v>
      </c>
      <c r="AH233" s="157">
        <v>55</v>
      </c>
      <c r="AI233" s="158"/>
      <c r="AJ233" s="157"/>
      <c r="AK233" s="158"/>
      <c r="AL233" s="157"/>
      <c r="AM233" s="158"/>
      <c r="AN233" s="157"/>
      <c r="AO233" s="158"/>
      <c r="AP233" s="157"/>
      <c r="AQ233" s="158"/>
      <c r="AR233" s="157"/>
      <c r="AS233" s="158"/>
      <c r="AT233" s="157"/>
    </row>
    <row r="234" spans="1:46" ht="16" customHeight="1" thickTop="1" thickBot="1" x14ac:dyDescent="0.25">
      <c r="A234" s="355"/>
      <c r="B234" s="316" t="s">
        <v>21</v>
      </c>
      <c r="C234" s="338" t="s">
        <v>52</v>
      </c>
      <c r="D234" s="147" t="s">
        <v>53</v>
      </c>
      <c r="E234" s="448">
        <v>54</v>
      </c>
      <c r="F234" s="380"/>
      <c r="G234" s="379">
        <v>45</v>
      </c>
      <c r="H234" s="380"/>
      <c r="I234" s="379">
        <v>48</v>
      </c>
      <c r="J234" s="380"/>
      <c r="K234" s="379">
        <v>122</v>
      </c>
      <c r="L234" s="380"/>
      <c r="M234" s="379">
        <v>152</v>
      </c>
      <c r="N234" s="380"/>
      <c r="O234" s="379">
        <v>100</v>
      </c>
      <c r="P234" s="380"/>
      <c r="Q234" s="379">
        <v>0</v>
      </c>
      <c r="R234" s="380"/>
      <c r="S234" s="379">
        <v>10</v>
      </c>
      <c r="T234" s="380"/>
      <c r="U234" s="379">
        <v>5</v>
      </c>
      <c r="V234" s="380"/>
      <c r="W234" s="379">
        <v>6</v>
      </c>
      <c r="X234" s="380"/>
      <c r="Y234" s="379">
        <v>24</v>
      </c>
      <c r="Z234" s="380"/>
      <c r="AA234" s="449">
        <v>35</v>
      </c>
      <c r="AB234" s="450"/>
      <c r="AC234" s="449">
        <v>31</v>
      </c>
      <c r="AD234" s="450"/>
      <c r="AE234" s="379">
        <v>34</v>
      </c>
      <c r="AF234" s="380"/>
      <c r="AG234" s="379">
        <v>46</v>
      </c>
      <c r="AH234" s="380"/>
      <c r="AI234" s="379"/>
      <c r="AJ234" s="380"/>
      <c r="AK234" s="379"/>
      <c r="AL234" s="380"/>
      <c r="AM234" s="379"/>
      <c r="AN234" s="380"/>
      <c r="AO234" s="379"/>
      <c r="AP234" s="380"/>
      <c r="AQ234" s="379"/>
      <c r="AR234" s="380"/>
      <c r="AS234" s="379"/>
      <c r="AT234" s="380"/>
    </row>
    <row r="235" spans="1:46" ht="18" thickTop="1" thickBot="1" x14ac:dyDescent="0.25">
      <c r="A235" s="355"/>
      <c r="B235" s="316" t="s">
        <v>21</v>
      </c>
      <c r="C235" s="338" t="s">
        <v>52</v>
      </c>
      <c r="D235" s="151" t="s">
        <v>54</v>
      </c>
      <c r="E235" s="543">
        <v>81</v>
      </c>
      <c r="F235" s="376"/>
      <c r="G235" s="375">
        <v>67</v>
      </c>
      <c r="H235" s="376"/>
      <c r="I235" s="375">
        <v>71</v>
      </c>
      <c r="J235" s="376"/>
      <c r="K235" s="375">
        <v>168</v>
      </c>
      <c r="L235" s="376"/>
      <c r="M235" s="375">
        <v>199</v>
      </c>
      <c r="N235" s="376"/>
      <c r="O235" s="375">
        <v>101</v>
      </c>
      <c r="P235" s="376"/>
      <c r="Q235" s="375">
        <v>0</v>
      </c>
      <c r="R235" s="376"/>
      <c r="S235" s="375">
        <v>13</v>
      </c>
      <c r="T235" s="376"/>
      <c r="U235" s="375">
        <v>24</v>
      </c>
      <c r="V235" s="376"/>
      <c r="W235" s="375">
        <v>12</v>
      </c>
      <c r="X235" s="376"/>
      <c r="Y235" s="375">
        <v>34</v>
      </c>
      <c r="Z235" s="376"/>
      <c r="AA235" s="451">
        <v>64</v>
      </c>
      <c r="AB235" s="452"/>
      <c r="AC235" s="451">
        <v>61</v>
      </c>
      <c r="AD235" s="452"/>
      <c r="AE235" s="375">
        <v>71</v>
      </c>
      <c r="AF235" s="376"/>
      <c r="AG235" s="375">
        <v>51</v>
      </c>
      <c r="AH235" s="376"/>
      <c r="AI235" s="375"/>
      <c r="AJ235" s="376"/>
      <c r="AK235" s="375"/>
      <c r="AL235" s="376"/>
      <c r="AM235" s="375"/>
      <c r="AN235" s="376"/>
      <c r="AO235" s="375"/>
      <c r="AP235" s="376"/>
      <c r="AQ235" s="375"/>
      <c r="AR235" s="376"/>
      <c r="AS235" s="375"/>
      <c r="AT235" s="376"/>
    </row>
    <row r="236" spans="1:46" ht="26" customHeight="1" thickTop="1" thickBot="1" x14ac:dyDescent="0.25">
      <c r="A236" s="355"/>
      <c r="B236" s="316" t="s">
        <v>21</v>
      </c>
      <c r="C236" s="338" t="s">
        <v>52</v>
      </c>
      <c r="D236" s="151" t="s">
        <v>55</v>
      </c>
      <c r="E236" s="543">
        <v>82</v>
      </c>
      <c r="F236" s="376"/>
      <c r="G236" s="375">
        <v>40</v>
      </c>
      <c r="H236" s="376"/>
      <c r="I236" s="375">
        <v>43</v>
      </c>
      <c r="J236" s="376"/>
      <c r="K236" s="375">
        <v>126</v>
      </c>
      <c r="L236" s="376"/>
      <c r="M236" s="375">
        <v>135</v>
      </c>
      <c r="N236" s="376"/>
      <c r="O236" s="375">
        <v>70</v>
      </c>
      <c r="P236" s="376"/>
      <c r="Q236" s="375">
        <v>0</v>
      </c>
      <c r="R236" s="376"/>
      <c r="S236" s="375">
        <v>9</v>
      </c>
      <c r="T236" s="376"/>
      <c r="U236" s="375">
        <v>27</v>
      </c>
      <c r="V236" s="376"/>
      <c r="W236" s="375">
        <v>10</v>
      </c>
      <c r="X236" s="376"/>
      <c r="Y236" s="375">
        <v>24</v>
      </c>
      <c r="Z236" s="376"/>
      <c r="AA236" s="451">
        <v>40</v>
      </c>
      <c r="AB236" s="452"/>
      <c r="AC236" s="451">
        <v>31</v>
      </c>
      <c r="AD236" s="452"/>
      <c r="AE236" s="375">
        <v>35</v>
      </c>
      <c r="AF236" s="376"/>
      <c r="AG236" s="375">
        <v>34</v>
      </c>
      <c r="AH236" s="376"/>
      <c r="AI236" s="375"/>
      <c r="AJ236" s="376"/>
      <c r="AK236" s="375"/>
      <c r="AL236" s="376"/>
      <c r="AM236" s="375"/>
      <c r="AN236" s="376"/>
      <c r="AO236" s="375"/>
      <c r="AP236" s="376"/>
      <c r="AQ236" s="375"/>
      <c r="AR236" s="376"/>
      <c r="AS236" s="375"/>
      <c r="AT236" s="376"/>
    </row>
    <row r="237" spans="1:46" ht="18" thickTop="1" thickBot="1" x14ac:dyDescent="0.25">
      <c r="A237" s="355"/>
      <c r="B237" s="316" t="s">
        <v>21</v>
      </c>
      <c r="C237" s="338" t="s">
        <v>52</v>
      </c>
      <c r="D237" s="155" t="s">
        <v>56</v>
      </c>
      <c r="E237" s="453">
        <v>230</v>
      </c>
      <c r="F237" s="378"/>
      <c r="G237" s="377">
        <v>161</v>
      </c>
      <c r="H237" s="378"/>
      <c r="I237" s="377">
        <v>206</v>
      </c>
      <c r="J237" s="378"/>
      <c r="K237" s="377">
        <v>487</v>
      </c>
      <c r="L237" s="378"/>
      <c r="M237" s="377">
        <v>547</v>
      </c>
      <c r="N237" s="378"/>
      <c r="O237" s="377">
        <v>374</v>
      </c>
      <c r="P237" s="378"/>
      <c r="Q237" s="377">
        <v>3</v>
      </c>
      <c r="R237" s="378"/>
      <c r="S237" s="377">
        <v>27</v>
      </c>
      <c r="T237" s="378"/>
      <c r="U237" s="377">
        <v>69</v>
      </c>
      <c r="V237" s="378"/>
      <c r="W237" s="377">
        <v>37</v>
      </c>
      <c r="X237" s="378"/>
      <c r="Y237" s="377">
        <v>72</v>
      </c>
      <c r="Z237" s="378"/>
      <c r="AA237" s="454">
        <v>119</v>
      </c>
      <c r="AB237" s="455"/>
      <c r="AC237" s="454">
        <v>143</v>
      </c>
      <c r="AD237" s="455"/>
      <c r="AE237" s="377">
        <v>149</v>
      </c>
      <c r="AF237" s="378"/>
      <c r="AG237" s="377">
        <v>153</v>
      </c>
      <c r="AH237" s="378"/>
      <c r="AI237" s="377"/>
      <c r="AJ237" s="378"/>
      <c r="AK237" s="377"/>
      <c r="AL237" s="378"/>
      <c r="AM237" s="377"/>
      <c r="AN237" s="378"/>
      <c r="AO237" s="377"/>
      <c r="AP237" s="378"/>
      <c r="AQ237" s="377"/>
      <c r="AR237" s="378"/>
      <c r="AS237" s="377"/>
      <c r="AT237" s="378"/>
    </row>
    <row r="238" spans="1:46" ht="34" thickTop="1" thickBot="1" x14ac:dyDescent="0.25">
      <c r="A238" s="355"/>
      <c r="B238" s="316" t="s">
        <v>21</v>
      </c>
      <c r="C238" s="339" t="s">
        <v>57</v>
      </c>
      <c r="D238" s="159" t="s">
        <v>58</v>
      </c>
      <c r="E238" s="448">
        <v>0</v>
      </c>
      <c r="F238" s="380"/>
      <c r="G238" s="379">
        <v>0</v>
      </c>
      <c r="H238" s="380"/>
      <c r="I238" s="379">
        <v>0</v>
      </c>
      <c r="J238" s="380"/>
      <c r="K238" s="379">
        <v>0</v>
      </c>
      <c r="L238" s="380"/>
      <c r="M238" s="379">
        <v>0</v>
      </c>
      <c r="N238" s="380"/>
      <c r="O238" s="379">
        <v>0</v>
      </c>
      <c r="P238" s="380"/>
      <c r="Q238" s="379">
        <v>0</v>
      </c>
      <c r="R238" s="380"/>
      <c r="S238" s="379">
        <v>0</v>
      </c>
      <c r="T238" s="380"/>
      <c r="U238" s="379">
        <v>0</v>
      </c>
      <c r="V238" s="380"/>
      <c r="W238" s="379">
        <v>0</v>
      </c>
      <c r="X238" s="380"/>
      <c r="Y238" s="379">
        <v>0</v>
      </c>
      <c r="Z238" s="380"/>
      <c r="AA238" s="449">
        <v>0</v>
      </c>
      <c r="AB238" s="450"/>
      <c r="AC238" s="449">
        <v>0</v>
      </c>
      <c r="AD238" s="450"/>
      <c r="AE238" s="379">
        <v>0</v>
      </c>
      <c r="AF238" s="380"/>
      <c r="AG238" s="379">
        <v>0</v>
      </c>
      <c r="AH238" s="380"/>
      <c r="AI238" s="379"/>
      <c r="AJ238" s="380"/>
      <c r="AK238" s="379"/>
      <c r="AL238" s="380"/>
      <c r="AM238" s="379"/>
      <c r="AN238" s="380"/>
      <c r="AO238" s="379"/>
      <c r="AP238" s="380"/>
      <c r="AQ238" s="379"/>
      <c r="AR238" s="380"/>
      <c r="AS238" s="379"/>
      <c r="AT238" s="380"/>
    </row>
    <row r="239" spans="1:46" ht="18" thickTop="1" thickBot="1" x14ac:dyDescent="0.25">
      <c r="A239" s="355"/>
      <c r="B239" s="316" t="s">
        <v>21</v>
      </c>
      <c r="C239" s="339" t="s">
        <v>57</v>
      </c>
      <c r="D239" s="160" t="s">
        <v>59</v>
      </c>
      <c r="E239" s="543">
        <v>73</v>
      </c>
      <c r="F239" s="376"/>
      <c r="G239" s="375">
        <v>63</v>
      </c>
      <c r="H239" s="376"/>
      <c r="I239" s="375">
        <v>55</v>
      </c>
      <c r="J239" s="376"/>
      <c r="K239" s="375">
        <v>65</v>
      </c>
      <c r="L239" s="376"/>
      <c r="M239" s="375">
        <v>0</v>
      </c>
      <c r="N239" s="376"/>
      <c r="O239" s="375">
        <v>78</v>
      </c>
      <c r="P239" s="376"/>
      <c r="Q239" s="375">
        <v>113</v>
      </c>
      <c r="R239" s="376"/>
      <c r="S239" s="375">
        <v>72</v>
      </c>
      <c r="T239" s="376"/>
      <c r="U239" s="375">
        <v>62</v>
      </c>
      <c r="V239" s="376"/>
      <c r="W239" s="375">
        <v>39</v>
      </c>
      <c r="X239" s="376"/>
      <c r="Y239" s="375">
        <v>363</v>
      </c>
      <c r="Z239" s="376"/>
      <c r="AA239" s="451">
        <v>38</v>
      </c>
      <c r="AB239" s="452"/>
      <c r="AC239" s="451">
        <v>44</v>
      </c>
      <c r="AD239" s="452"/>
      <c r="AE239" s="375">
        <v>66</v>
      </c>
      <c r="AF239" s="376"/>
      <c r="AG239" s="375">
        <f>19+26+15</f>
        <v>60</v>
      </c>
      <c r="AH239" s="376"/>
      <c r="AI239" s="375"/>
      <c r="AJ239" s="376"/>
      <c r="AK239" s="375"/>
      <c r="AL239" s="376"/>
      <c r="AM239" s="375"/>
      <c r="AN239" s="376"/>
      <c r="AO239" s="375"/>
      <c r="AP239" s="376"/>
      <c r="AQ239" s="375"/>
      <c r="AR239" s="376"/>
      <c r="AS239" s="375"/>
      <c r="AT239" s="376"/>
    </row>
    <row r="240" spans="1:46" ht="18" thickTop="1" thickBot="1" x14ac:dyDescent="0.25">
      <c r="A240" s="355"/>
      <c r="B240" s="316" t="s">
        <v>21</v>
      </c>
      <c r="C240" s="339" t="s">
        <v>57</v>
      </c>
      <c r="D240" s="160" t="s">
        <v>30</v>
      </c>
      <c r="E240" s="543">
        <f>103+333</f>
        <v>436</v>
      </c>
      <c r="F240" s="376"/>
      <c r="G240" s="375">
        <v>188</v>
      </c>
      <c r="H240" s="376"/>
      <c r="I240" s="375">
        <v>238</v>
      </c>
      <c r="J240" s="376"/>
      <c r="K240" s="375">
        <v>27</v>
      </c>
      <c r="L240" s="376"/>
      <c r="M240" s="375">
        <v>0</v>
      </c>
      <c r="N240" s="376"/>
      <c r="O240" s="375">
        <v>27</v>
      </c>
      <c r="P240" s="376"/>
      <c r="Q240" s="375">
        <v>3</v>
      </c>
      <c r="R240" s="376"/>
      <c r="S240" s="375">
        <v>59</v>
      </c>
      <c r="T240" s="376"/>
      <c r="U240" s="375">
        <v>125</v>
      </c>
      <c r="V240" s="376"/>
      <c r="W240" s="375">
        <v>65</v>
      </c>
      <c r="X240" s="376"/>
      <c r="Y240" s="375">
        <v>154</v>
      </c>
      <c r="Z240" s="376"/>
      <c r="AA240" s="451">
        <v>258</v>
      </c>
      <c r="AB240" s="452"/>
      <c r="AC240" s="451">
        <v>266</v>
      </c>
      <c r="AD240" s="452"/>
      <c r="AE240" s="375">
        <v>289</v>
      </c>
      <c r="AF240" s="376"/>
      <c r="AG240" s="375">
        <v>284</v>
      </c>
      <c r="AH240" s="376"/>
      <c r="AI240" s="375"/>
      <c r="AJ240" s="376"/>
      <c r="AK240" s="375"/>
      <c r="AL240" s="376"/>
      <c r="AM240" s="375"/>
      <c r="AN240" s="376"/>
      <c r="AO240" s="375"/>
      <c r="AP240" s="376"/>
      <c r="AQ240" s="375"/>
      <c r="AR240" s="376"/>
      <c r="AS240" s="375"/>
      <c r="AT240" s="376"/>
    </row>
    <row r="241" spans="1:46" ht="18" thickTop="1" thickBot="1" x14ac:dyDescent="0.25">
      <c r="A241" s="355"/>
      <c r="B241" s="316" t="s">
        <v>21</v>
      </c>
      <c r="C241" s="339" t="s">
        <v>57</v>
      </c>
      <c r="D241" s="160" t="s">
        <v>60</v>
      </c>
      <c r="E241" s="543">
        <f>133+557</f>
        <v>690</v>
      </c>
      <c r="F241" s="376"/>
      <c r="G241" s="375">
        <v>257</v>
      </c>
      <c r="H241" s="376"/>
      <c r="I241" s="375">
        <v>232</v>
      </c>
      <c r="J241" s="376"/>
      <c r="K241" s="375">
        <v>24</v>
      </c>
      <c r="L241" s="376"/>
      <c r="M241" s="375">
        <v>0</v>
      </c>
      <c r="N241" s="376"/>
      <c r="O241" s="375">
        <v>38</v>
      </c>
      <c r="P241" s="376"/>
      <c r="Q241" s="375">
        <v>29</v>
      </c>
      <c r="R241" s="376"/>
      <c r="S241" s="375">
        <v>332</v>
      </c>
      <c r="T241" s="376"/>
      <c r="U241" s="375">
        <v>544</v>
      </c>
      <c r="V241" s="376"/>
      <c r="W241" s="375">
        <v>198</v>
      </c>
      <c r="X241" s="376"/>
      <c r="Y241" s="375">
        <v>535</v>
      </c>
      <c r="Z241" s="376"/>
      <c r="AA241" s="451">
        <v>629</v>
      </c>
      <c r="AB241" s="452"/>
      <c r="AC241" s="451">
        <v>656</v>
      </c>
      <c r="AD241" s="452"/>
      <c r="AE241" s="375">
        <v>660</v>
      </c>
      <c r="AF241" s="376"/>
      <c r="AG241" s="375">
        <v>563</v>
      </c>
      <c r="AH241" s="376"/>
      <c r="AI241" s="375"/>
      <c r="AJ241" s="376"/>
      <c r="AK241" s="375"/>
      <c r="AL241" s="376"/>
      <c r="AM241" s="375"/>
      <c r="AN241" s="376"/>
      <c r="AO241" s="375"/>
      <c r="AP241" s="376"/>
      <c r="AQ241" s="375"/>
      <c r="AR241" s="376"/>
      <c r="AS241" s="375"/>
      <c r="AT241" s="376"/>
    </row>
    <row r="242" spans="1:46" ht="18" thickTop="1" thickBot="1" x14ac:dyDescent="0.25">
      <c r="A242" s="355"/>
      <c r="B242" s="316" t="s">
        <v>21</v>
      </c>
      <c r="C242" s="339" t="s">
        <v>57</v>
      </c>
      <c r="D242" s="160" t="s">
        <v>61</v>
      </c>
      <c r="E242" s="543">
        <v>6</v>
      </c>
      <c r="F242" s="376"/>
      <c r="G242" s="375">
        <v>2</v>
      </c>
      <c r="H242" s="376"/>
      <c r="I242" s="375">
        <v>0</v>
      </c>
      <c r="J242" s="376"/>
      <c r="K242" s="375">
        <v>0</v>
      </c>
      <c r="L242" s="376"/>
      <c r="M242" s="375">
        <v>0</v>
      </c>
      <c r="N242" s="376"/>
      <c r="O242" s="375">
        <v>0</v>
      </c>
      <c r="P242" s="376"/>
      <c r="Q242" s="375">
        <v>0</v>
      </c>
      <c r="R242" s="376"/>
      <c r="S242" s="375">
        <v>2</v>
      </c>
      <c r="T242" s="376"/>
      <c r="U242" s="375">
        <v>6</v>
      </c>
      <c r="V242" s="376"/>
      <c r="W242" s="375">
        <v>1</v>
      </c>
      <c r="X242" s="376"/>
      <c r="Y242" s="375">
        <v>14</v>
      </c>
      <c r="Z242" s="376"/>
      <c r="AA242" s="451">
        <v>15</v>
      </c>
      <c r="AB242" s="452"/>
      <c r="AC242" s="451">
        <v>0</v>
      </c>
      <c r="AD242" s="452"/>
      <c r="AE242" s="375">
        <v>6</v>
      </c>
      <c r="AF242" s="376"/>
      <c r="AG242" s="375">
        <v>7</v>
      </c>
      <c r="AH242" s="376"/>
      <c r="AI242" s="375"/>
      <c r="AJ242" s="376"/>
      <c r="AK242" s="375"/>
      <c r="AL242" s="376"/>
      <c r="AM242" s="375"/>
      <c r="AN242" s="376"/>
      <c r="AO242" s="375"/>
      <c r="AP242" s="376"/>
      <c r="AQ242" s="375"/>
      <c r="AR242" s="376"/>
      <c r="AS242" s="375"/>
      <c r="AT242" s="376"/>
    </row>
    <row r="243" spans="1:46" ht="18" thickTop="1" thickBot="1" x14ac:dyDescent="0.25">
      <c r="A243" s="355"/>
      <c r="B243" s="316" t="s">
        <v>21</v>
      </c>
      <c r="C243" s="339" t="s">
        <v>57</v>
      </c>
      <c r="D243" s="160" t="s">
        <v>62</v>
      </c>
      <c r="E243" s="543">
        <f>236+896</f>
        <v>1132</v>
      </c>
      <c r="F243" s="376"/>
      <c r="G243" s="375">
        <v>447</v>
      </c>
      <c r="H243" s="376"/>
      <c r="I243" s="375">
        <v>470</v>
      </c>
      <c r="J243" s="376"/>
      <c r="K243" s="375">
        <v>51</v>
      </c>
      <c r="L243" s="376"/>
      <c r="M243" s="375">
        <v>0</v>
      </c>
      <c r="N243" s="376"/>
      <c r="O243" s="375">
        <v>65</v>
      </c>
      <c r="P243" s="376"/>
      <c r="Q243" s="375">
        <v>32</v>
      </c>
      <c r="R243" s="376"/>
      <c r="S243" s="375">
        <v>393</v>
      </c>
      <c r="T243" s="376"/>
      <c r="U243" s="375">
        <v>675</v>
      </c>
      <c r="V243" s="376"/>
      <c r="W243" s="375">
        <v>264</v>
      </c>
      <c r="X243" s="376"/>
      <c r="Y243" s="375">
        <v>703</v>
      </c>
      <c r="Z243" s="376"/>
      <c r="AA243" s="451">
        <v>887</v>
      </c>
      <c r="AB243" s="452"/>
      <c r="AC243" s="451">
        <v>922</v>
      </c>
      <c r="AD243" s="452"/>
      <c r="AE243" s="375">
        <v>949</v>
      </c>
      <c r="AF243" s="376"/>
      <c r="AG243" s="375">
        <v>847</v>
      </c>
      <c r="AH243" s="376"/>
      <c r="AI243" s="375"/>
      <c r="AJ243" s="376"/>
      <c r="AK243" s="375"/>
      <c r="AL243" s="376"/>
      <c r="AM243" s="375"/>
      <c r="AN243" s="376"/>
      <c r="AO243" s="375"/>
      <c r="AP243" s="376"/>
      <c r="AQ243" s="375"/>
      <c r="AR243" s="376"/>
      <c r="AS243" s="375"/>
      <c r="AT243" s="376"/>
    </row>
    <row r="244" spans="1:46" ht="18" thickTop="1" thickBot="1" x14ac:dyDescent="0.25">
      <c r="A244" s="355"/>
      <c r="B244" s="316" t="s">
        <v>21</v>
      </c>
      <c r="C244" s="339" t="s">
        <v>57</v>
      </c>
      <c r="D244" s="161" t="s">
        <v>63</v>
      </c>
      <c r="E244" s="453">
        <v>11</v>
      </c>
      <c r="F244" s="378"/>
      <c r="G244" s="377">
        <v>125</v>
      </c>
      <c r="H244" s="378"/>
      <c r="I244" s="377">
        <v>130</v>
      </c>
      <c r="J244" s="378"/>
      <c r="K244" s="377">
        <v>876</v>
      </c>
      <c r="L244" s="378"/>
      <c r="M244" s="377">
        <v>1033</v>
      </c>
      <c r="N244" s="378"/>
      <c r="O244" s="377">
        <v>618</v>
      </c>
      <c r="P244" s="378"/>
      <c r="Q244" s="377">
        <v>0</v>
      </c>
      <c r="R244" s="378"/>
      <c r="S244" s="377">
        <v>0</v>
      </c>
      <c r="T244" s="378"/>
      <c r="U244" s="377">
        <v>0</v>
      </c>
      <c r="V244" s="378"/>
      <c r="W244" s="377">
        <v>0</v>
      </c>
      <c r="X244" s="378"/>
      <c r="Y244" s="377">
        <v>0</v>
      </c>
      <c r="Z244" s="378"/>
      <c r="AA244" s="454">
        <v>0</v>
      </c>
      <c r="AB244" s="455"/>
      <c r="AC244" s="454">
        <v>0</v>
      </c>
      <c r="AD244" s="455"/>
      <c r="AE244" s="377">
        <v>0</v>
      </c>
      <c r="AF244" s="378"/>
      <c r="AG244" s="377">
        <v>0</v>
      </c>
      <c r="AH244" s="378"/>
      <c r="AI244" s="377"/>
      <c r="AJ244" s="378"/>
      <c r="AK244" s="377"/>
      <c r="AL244" s="378"/>
      <c r="AM244" s="377"/>
      <c r="AN244" s="378"/>
      <c r="AO244" s="377"/>
      <c r="AP244" s="378"/>
      <c r="AQ244" s="377"/>
      <c r="AR244" s="378"/>
      <c r="AS244" s="377"/>
      <c r="AT244" s="378"/>
    </row>
    <row r="245" spans="1:46" ht="16" thickTop="1" x14ac:dyDescent="0.2"/>
  </sheetData>
  <mergeCells count="2318">
    <mergeCell ref="A2:L2"/>
    <mergeCell ref="A3:A4"/>
    <mergeCell ref="B3:B4"/>
    <mergeCell ref="E241:F241"/>
    <mergeCell ref="G241:H241"/>
    <mergeCell ref="I241:J241"/>
    <mergeCell ref="K241:L241"/>
    <mergeCell ref="M241:N241"/>
    <mergeCell ref="O241:P241"/>
    <mergeCell ref="Q241:R241"/>
    <mergeCell ref="S241:T241"/>
    <mergeCell ref="U241:V241"/>
    <mergeCell ref="W241:X241"/>
    <mergeCell ref="Y241:Z241"/>
    <mergeCell ref="AA241:AB241"/>
    <mergeCell ref="AC241:AD241"/>
    <mergeCell ref="AE241:AF241"/>
    <mergeCell ref="AA239:AB239"/>
    <mergeCell ref="AC239:AD239"/>
    <mergeCell ref="AE239:AF239"/>
    <mergeCell ref="E240:F240"/>
    <mergeCell ref="G240:H240"/>
    <mergeCell ref="I240:J240"/>
    <mergeCell ref="K240:L240"/>
    <mergeCell ref="M240:N240"/>
    <mergeCell ref="AE240:AF240"/>
    <mergeCell ref="E243:F243"/>
    <mergeCell ref="G243:H243"/>
    <mergeCell ref="I243:J243"/>
    <mergeCell ref="K243:L243"/>
    <mergeCell ref="M243:N243"/>
    <mergeCell ref="O243:P243"/>
    <mergeCell ref="Q243:R243"/>
    <mergeCell ref="S243:T243"/>
    <mergeCell ref="U243:V243"/>
    <mergeCell ref="W243:X243"/>
    <mergeCell ref="Y243:Z243"/>
    <mergeCell ref="AA243:AB243"/>
    <mergeCell ref="AC243:AD243"/>
    <mergeCell ref="AE243:AF243"/>
    <mergeCell ref="E242:F242"/>
    <mergeCell ref="E238:F238"/>
    <mergeCell ref="G238:H238"/>
    <mergeCell ref="I238:J238"/>
    <mergeCell ref="K238:L238"/>
    <mergeCell ref="M238:N238"/>
    <mergeCell ref="O238:P238"/>
    <mergeCell ref="Q238:R238"/>
    <mergeCell ref="S238:T238"/>
    <mergeCell ref="U238:V238"/>
    <mergeCell ref="AE238:AF238"/>
    <mergeCell ref="K242:L242"/>
    <mergeCell ref="M242:N242"/>
    <mergeCell ref="O242:P242"/>
    <mergeCell ref="Q242:R242"/>
    <mergeCell ref="S242:T242"/>
    <mergeCell ref="U242:V242"/>
    <mergeCell ref="W242:X242"/>
    <mergeCell ref="Y242:Z242"/>
    <mergeCell ref="AA242:AB242"/>
    <mergeCell ref="AC242:AD242"/>
    <mergeCell ref="AE242:AF242"/>
    <mergeCell ref="E239:F239"/>
    <mergeCell ref="G239:H239"/>
    <mergeCell ref="I239:J239"/>
    <mergeCell ref="K239:L239"/>
    <mergeCell ref="M239:N239"/>
    <mergeCell ref="O239:P239"/>
    <mergeCell ref="Q239:R239"/>
    <mergeCell ref="S239:T239"/>
    <mergeCell ref="U239:V239"/>
    <mergeCell ref="W239:X239"/>
    <mergeCell ref="Y239:Z239"/>
    <mergeCell ref="M236:N236"/>
    <mergeCell ref="O236:P236"/>
    <mergeCell ref="Q236:R236"/>
    <mergeCell ref="S236:T236"/>
    <mergeCell ref="U236:V236"/>
    <mergeCell ref="W236:X236"/>
    <mergeCell ref="Y236:Z236"/>
    <mergeCell ref="AE236:AF236"/>
    <mergeCell ref="E237:F237"/>
    <mergeCell ref="G237:H237"/>
    <mergeCell ref="I237:J237"/>
    <mergeCell ref="K237:L237"/>
    <mergeCell ref="M237:N237"/>
    <mergeCell ref="O237:P237"/>
    <mergeCell ref="Q237:R237"/>
    <mergeCell ref="S237:T237"/>
    <mergeCell ref="U237:V237"/>
    <mergeCell ref="W237:X237"/>
    <mergeCell ref="Y237:Z237"/>
    <mergeCell ref="AA237:AB237"/>
    <mergeCell ref="AC237:AD237"/>
    <mergeCell ref="AE237:AF237"/>
    <mergeCell ref="E219:F219"/>
    <mergeCell ref="G219:H219"/>
    <mergeCell ref="I219:J219"/>
    <mergeCell ref="K219:L219"/>
    <mergeCell ref="M219:N219"/>
    <mergeCell ref="O219:P219"/>
    <mergeCell ref="Q219:R219"/>
    <mergeCell ref="S219:T219"/>
    <mergeCell ref="U219:V219"/>
    <mergeCell ref="W219:X219"/>
    <mergeCell ref="Y219:Z219"/>
    <mergeCell ref="AA219:AB219"/>
    <mergeCell ref="AC219:AD219"/>
    <mergeCell ref="AE219:AF219"/>
    <mergeCell ref="AC234:AD234"/>
    <mergeCell ref="AE234:AF234"/>
    <mergeCell ref="E235:F235"/>
    <mergeCell ref="G235:H235"/>
    <mergeCell ref="I235:J235"/>
    <mergeCell ref="K235:L235"/>
    <mergeCell ref="M235:N235"/>
    <mergeCell ref="O235:P235"/>
    <mergeCell ref="Q235:R235"/>
    <mergeCell ref="S235:T235"/>
    <mergeCell ref="U235:V235"/>
    <mergeCell ref="W235:X235"/>
    <mergeCell ref="Y235:Z235"/>
    <mergeCell ref="AA235:AB235"/>
    <mergeCell ref="AC235:AD235"/>
    <mergeCell ref="AE235:AF235"/>
    <mergeCell ref="I217:J217"/>
    <mergeCell ref="K217:L217"/>
    <mergeCell ref="M217:N217"/>
    <mergeCell ref="O217:P217"/>
    <mergeCell ref="Q217:R217"/>
    <mergeCell ref="S217:T217"/>
    <mergeCell ref="U217:V217"/>
    <mergeCell ref="W217:X217"/>
    <mergeCell ref="Y217:Z217"/>
    <mergeCell ref="AA217:AB217"/>
    <mergeCell ref="AC217:AD217"/>
    <mergeCell ref="AE217:AF217"/>
    <mergeCell ref="E218:F218"/>
    <mergeCell ref="G218:H218"/>
    <mergeCell ref="I218:J218"/>
    <mergeCell ref="K218:L218"/>
    <mergeCell ref="M218:N218"/>
    <mergeCell ref="O218:P218"/>
    <mergeCell ref="Q218:R218"/>
    <mergeCell ref="S218:T218"/>
    <mergeCell ref="U218:V218"/>
    <mergeCell ref="W218:X218"/>
    <mergeCell ref="Y218:Z218"/>
    <mergeCell ref="AA218:AB218"/>
    <mergeCell ref="AC218:AD218"/>
    <mergeCell ref="AE218:AF218"/>
    <mergeCell ref="E215:F215"/>
    <mergeCell ref="G215:H215"/>
    <mergeCell ref="I215:J215"/>
    <mergeCell ref="K215:L215"/>
    <mergeCell ref="M215:N215"/>
    <mergeCell ref="O215:P215"/>
    <mergeCell ref="Q215:R215"/>
    <mergeCell ref="S215:T215"/>
    <mergeCell ref="U215:V215"/>
    <mergeCell ref="W215:X215"/>
    <mergeCell ref="Y215:Z215"/>
    <mergeCell ref="AA215:AB215"/>
    <mergeCell ref="AC215:AD215"/>
    <mergeCell ref="AE215:AF215"/>
    <mergeCell ref="AC220:AD220"/>
    <mergeCell ref="AE220:AF220"/>
    <mergeCell ref="E216:F216"/>
    <mergeCell ref="G216:H216"/>
    <mergeCell ref="I216:J216"/>
    <mergeCell ref="K216:L216"/>
    <mergeCell ref="M216:N216"/>
    <mergeCell ref="O216:P216"/>
    <mergeCell ref="Q216:R216"/>
    <mergeCell ref="S216:T216"/>
    <mergeCell ref="U216:V216"/>
    <mergeCell ref="W216:X216"/>
    <mergeCell ref="Y216:Z216"/>
    <mergeCell ref="AA216:AB216"/>
    <mergeCell ref="AC216:AD216"/>
    <mergeCell ref="AE216:AF216"/>
    <mergeCell ref="E217:F217"/>
    <mergeCell ref="G217:H217"/>
    <mergeCell ref="E213:F213"/>
    <mergeCell ref="G213:H213"/>
    <mergeCell ref="I213:J213"/>
    <mergeCell ref="K213:L213"/>
    <mergeCell ref="M213:N213"/>
    <mergeCell ref="O213:P213"/>
    <mergeCell ref="Q213:R213"/>
    <mergeCell ref="S213:T213"/>
    <mergeCell ref="U213:V213"/>
    <mergeCell ref="W213:X213"/>
    <mergeCell ref="Y213:Z213"/>
    <mergeCell ref="AA213:AB213"/>
    <mergeCell ref="AC213:AD213"/>
    <mergeCell ref="AE213:AF213"/>
    <mergeCell ref="K214:L214"/>
    <mergeCell ref="M214:N214"/>
    <mergeCell ref="O214:P214"/>
    <mergeCell ref="Q214:R214"/>
    <mergeCell ref="S214:T214"/>
    <mergeCell ref="U214:V214"/>
    <mergeCell ref="W214:X214"/>
    <mergeCell ref="Y214:Z214"/>
    <mergeCell ref="AA214:AB214"/>
    <mergeCell ref="AC214:AD214"/>
    <mergeCell ref="AE214:AF214"/>
    <mergeCell ref="M210:N210"/>
    <mergeCell ref="O210:P210"/>
    <mergeCell ref="Q210:R210"/>
    <mergeCell ref="S210:T210"/>
    <mergeCell ref="U210:V210"/>
    <mergeCell ref="W210:X210"/>
    <mergeCell ref="Y210:Z210"/>
    <mergeCell ref="AA210:AB210"/>
    <mergeCell ref="AC210:AD210"/>
    <mergeCell ref="AE210:AF210"/>
    <mergeCell ref="AC211:AD211"/>
    <mergeCell ref="AE211:AF211"/>
    <mergeCell ref="E212:F212"/>
    <mergeCell ref="G212:H212"/>
    <mergeCell ref="I212:J212"/>
    <mergeCell ref="K212:L212"/>
    <mergeCell ref="M212:N212"/>
    <mergeCell ref="O212:P212"/>
    <mergeCell ref="Q212:R212"/>
    <mergeCell ref="S212:T212"/>
    <mergeCell ref="U212:V212"/>
    <mergeCell ref="W212:X212"/>
    <mergeCell ref="Y212:Z212"/>
    <mergeCell ref="AA212:AB212"/>
    <mergeCell ref="AC212:AD212"/>
    <mergeCell ref="AE212:AF212"/>
    <mergeCell ref="E194:F194"/>
    <mergeCell ref="G194:H194"/>
    <mergeCell ref="I194:J194"/>
    <mergeCell ref="K194:L194"/>
    <mergeCell ref="M194:N194"/>
    <mergeCell ref="O194:P194"/>
    <mergeCell ref="Q194:R194"/>
    <mergeCell ref="S194:T194"/>
    <mergeCell ref="U194:V194"/>
    <mergeCell ref="W194:X194"/>
    <mergeCell ref="Y194:Z194"/>
    <mergeCell ref="AA194:AB194"/>
    <mergeCell ref="AC194:AD194"/>
    <mergeCell ref="AE194:AF194"/>
    <mergeCell ref="E195:F195"/>
    <mergeCell ref="G195:H195"/>
    <mergeCell ref="I195:J195"/>
    <mergeCell ref="K195:L195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D195"/>
    <mergeCell ref="AE195:AF195"/>
    <mergeCell ref="E192:F192"/>
    <mergeCell ref="G192:H192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D192"/>
    <mergeCell ref="AE192:AF192"/>
    <mergeCell ref="E193:F193"/>
    <mergeCell ref="G193:H193"/>
    <mergeCell ref="I193:J193"/>
    <mergeCell ref="K193:L193"/>
    <mergeCell ref="M193:N193"/>
    <mergeCell ref="O193:P193"/>
    <mergeCell ref="Q193:R193"/>
    <mergeCell ref="S193:T193"/>
    <mergeCell ref="U193:V193"/>
    <mergeCell ref="W193:X193"/>
    <mergeCell ref="Y193:Z193"/>
    <mergeCell ref="AA193:AB193"/>
    <mergeCell ref="AC193:AD193"/>
    <mergeCell ref="AE193:AF193"/>
    <mergeCell ref="E190:F190"/>
    <mergeCell ref="G190:H190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AC190:AD190"/>
    <mergeCell ref="AE190:AF190"/>
    <mergeCell ref="E191:F191"/>
    <mergeCell ref="G191:H191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D191"/>
    <mergeCell ref="AE191:AF191"/>
    <mergeCell ref="M188:N188"/>
    <mergeCell ref="O188:P188"/>
    <mergeCell ref="Q188:R188"/>
    <mergeCell ref="S188:T188"/>
    <mergeCell ref="U188:V188"/>
    <mergeCell ref="W188:X188"/>
    <mergeCell ref="Y188:Z188"/>
    <mergeCell ref="AA188:AB188"/>
    <mergeCell ref="AC188:AD188"/>
    <mergeCell ref="AE188:AF188"/>
    <mergeCell ref="E189:F189"/>
    <mergeCell ref="G189:H189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AC189:AD189"/>
    <mergeCell ref="AE189:AF189"/>
    <mergeCell ref="E171:F171"/>
    <mergeCell ref="G171:H171"/>
    <mergeCell ref="I171:J171"/>
    <mergeCell ref="K171:L171"/>
    <mergeCell ref="M171:N171"/>
    <mergeCell ref="O171:P171"/>
    <mergeCell ref="Q171:R171"/>
    <mergeCell ref="S171:T171"/>
    <mergeCell ref="U171:V171"/>
    <mergeCell ref="W171:X171"/>
    <mergeCell ref="Y171:Z171"/>
    <mergeCell ref="AA171:AB171"/>
    <mergeCell ref="AC171:AD171"/>
    <mergeCell ref="AE171:AF171"/>
    <mergeCell ref="AC186:AD186"/>
    <mergeCell ref="AE186:AF186"/>
    <mergeCell ref="E187:F187"/>
    <mergeCell ref="G187:H187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C187:AD187"/>
    <mergeCell ref="AE187:AF187"/>
    <mergeCell ref="E169:F169"/>
    <mergeCell ref="G169:H169"/>
    <mergeCell ref="I169:J169"/>
    <mergeCell ref="K169:L169"/>
    <mergeCell ref="M169:N169"/>
    <mergeCell ref="O169:P169"/>
    <mergeCell ref="Q169:R169"/>
    <mergeCell ref="S169:T169"/>
    <mergeCell ref="U169:V169"/>
    <mergeCell ref="W169:X169"/>
    <mergeCell ref="Y169:Z169"/>
    <mergeCell ref="AA169:AB169"/>
    <mergeCell ref="AC169:AD169"/>
    <mergeCell ref="AE169:AF169"/>
    <mergeCell ref="E170:F170"/>
    <mergeCell ref="G170:H170"/>
    <mergeCell ref="I170:J170"/>
    <mergeCell ref="K170:L170"/>
    <mergeCell ref="M170:N170"/>
    <mergeCell ref="O170:P170"/>
    <mergeCell ref="Q170:R170"/>
    <mergeCell ref="S170:T170"/>
    <mergeCell ref="U170:V170"/>
    <mergeCell ref="W170:X170"/>
    <mergeCell ref="Y170:Z170"/>
    <mergeCell ref="AA170:AB170"/>
    <mergeCell ref="AC170:AD170"/>
    <mergeCell ref="AE170:AF170"/>
    <mergeCell ref="E167:F167"/>
    <mergeCell ref="G167:H167"/>
    <mergeCell ref="I167:J167"/>
    <mergeCell ref="K167:L167"/>
    <mergeCell ref="M167:N167"/>
    <mergeCell ref="O167:P167"/>
    <mergeCell ref="Q167:R167"/>
    <mergeCell ref="S167:T167"/>
    <mergeCell ref="U167:V167"/>
    <mergeCell ref="W167:X167"/>
    <mergeCell ref="Y167:Z167"/>
    <mergeCell ref="AA167:AB167"/>
    <mergeCell ref="AC167:AD167"/>
    <mergeCell ref="AE167:AF167"/>
    <mergeCell ref="E168:F168"/>
    <mergeCell ref="G168:H168"/>
    <mergeCell ref="I168:J168"/>
    <mergeCell ref="K168:L168"/>
    <mergeCell ref="M168:N168"/>
    <mergeCell ref="O168:P168"/>
    <mergeCell ref="Q168:R168"/>
    <mergeCell ref="S168:T168"/>
    <mergeCell ref="U168:V168"/>
    <mergeCell ref="W168:X168"/>
    <mergeCell ref="Y168:Z168"/>
    <mergeCell ref="AA168:AB168"/>
    <mergeCell ref="AC168:AD168"/>
    <mergeCell ref="AE168:AF168"/>
    <mergeCell ref="E165:F165"/>
    <mergeCell ref="G165:H165"/>
    <mergeCell ref="I165:J165"/>
    <mergeCell ref="K165:L165"/>
    <mergeCell ref="M165:N165"/>
    <mergeCell ref="O165:P165"/>
    <mergeCell ref="Q165:R165"/>
    <mergeCell ref="S165:T165"/>
    <mergeCell ref="U165:V165"/>
    <mergeCell ref="W165:X165"/>
    <mergeCell ref="Y165:Z165"/>
    <mergeCell ref="AA165:AB165"/>
    <mergeCell ref="AC165:AD165"/>
    <mergeCell ref="AE165:AF165"/>
    <mergeCell ref="K166:L166"/>
    <mergeCell ref="M166:N166"/>
    <mergeCell ref="O166:P166"/>
    <mergeCell ref="Q166:R166"/>
    <mergeCell ref="S166:T166"/>
    <mergeCell ref="U166:V166"/>
    <mergeCell ref="W166:X166"/>
    <mergeCell ref="Y166:Z166"/>
    <mergeCell ref="AA166:AB166"/>
    <mergeCell ref="AC166:AD166"/>
    <mergeCell ref="AE166:AF166"/>
    <mergeCell ref="M162:N162"/>
    <mergeCell ref="O162:P162"/>
    <mergeCell ref="Q162:R162"/>
    <mergeCell ref="S162:T162"/>
    <mergeCell ref="U162:V162"/>
    <mergeCell ref="W162:X162"/>
    <mergeCell ref="Y162:Z162"/>
    <mergeCell ref="AA162:AB162"/>
    <mergeCell ref="AC162:AD162"/>
    <mergeCell ref="AE162:AF162"/>
    <mergeCell ref="AC163:AD163"/>
    <mergeCell ref="AE163:AF163"/>
    <mergeCell ref="E164:F164"/>
    <mergeCell ref="G164:H164"/>
    <mergeCell ref="I164:J164"/>
    <mergeCell ref="K164:L164"/>
    <mergeCell ref="M164:N164"/>
    <mergeCell ref="O164:P164"/>
    <mergeCell ref="Q164:R164"/>
    <mergeCell ref="S164:T164"/>
    <mergeCell ref="U164:V164"/>
    <mergeCell ref="W164:X164"/>
    <mergeCell ref="Y164:Z164"/>
    <mergeCell ref="AA164:AB164"/>
    <mergeCell ref="AC164:AD164"/>
    <mergeCell ref="AE164:AF164"/>
    <mergeCell ref="E146:F146"/>
    <mergeCell ref="G146:H146"/>
    <mergeCell ref="I146:J146"/>
    <mergeCell ref="K146:L146"/>
    <mergeCell ref="M146:N146"/>
    <mergeCell ref="O146:P146"/>
    <mergeCell ref="Q146:R146"/>
    <mergeCell ref="S146:T146"/>
    <mergeCell ref="U146:V146"/>
    <mergeCell ref="W146:X146"/>
    <mergeCell ref="Y146:Z146"/>
    <mergeCell ref="AA146:AB146"/>
    <mergeCell ref="AC146:AD146"/>
    <mergeCell ref="AE146:AF146"/>
    <mergeCell ref="E147:F147"/>
    <mergeCell ref="G147:H147"/>
    <mergeCell ref="I147:J147"/>
    <mergeCell ref="K147:L147"/>
    <mergeCell ref="M147:N147"/>
    <mergeCell ref="O147:P147"/>
    <mergeCell ref="Q147:R147"/>
    <mergeCell ref="S147:T147"/>
    <mergeCell ref="U147:V147"/>
    <mergeCell ref="W147:X147"/>
    <mergeCell ref="Y147:Z147"/>
    <mergeCell ref="AA147:AB147"/>
    <mergeCell ref="AC147:AD147"/>
    <mergeCell ref="AE147:AF147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U144:V144"/>
    <mergeCell ref="W144:X144"/>
    <mergeCell ref="Y144:Z144"/>
    <mergeCell ref="AA144:AB144"/>
    <mergeCell ref="AC144:AD144"/>
    <mergeCell ref="AE144:AF144"/>
    <mergeCell ref="E145:F145"/>
    <mergeCell ref="G145:H145"/>
    <mergeCell ref="I145:J145"/>
    <mergeCell ref="K145:L145"/>
    <mergeCell ref="M145:N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E142:F142"/>
    <mergeCell ref="G142:H142"/>
    <mergeCell ref="I142:J142"/>
    <mergeCell ref="K142:L142"/>
    <mergeCell ref="M142:N142"/>
    <mergeCell ref="O142:P142"/>
    <mergeCell ref="Q142:R142"/>
    <mergeCell ref="S142:T142"/>
    <mergeCell ref="U142:V142"/>
    <mergeCell ref="W142:X142"/>
    <mergeCell ref="Y142:Z142"/>
    <mergeCell ref="AA142:AB142"/>
    <mergeCell ref="AC142:AD142"/>
    <mergeCell ref="AE142:AF142"/>
    <mergeCell ref="E143:F143"/>
    <mergeCell ref="G143:H143"/>
    <mergeCell ref="I143:J143"/>
    <mergeCell ref="K143:L143"/>
    <mergeCell ref="M143:N143"/>
    <mergeCell ref="O143:P143"/>
    <mergeCell ref="Q143:R143"/>
    <mergeCell ref="S143:T143"/>
    <mergeCell ref="U143:V143"/>
    <mergeCell ref="W143:X143"/>
    <mergeCell ref="Y143:Z143"/>
    <mergeCell ref="AA143:AB143"/>
    <mergeCell ref="AC143:AD143"/>
    <mergeCell ref="AE143:AF143"/>
    <mergeCell ref="M140:N140"/>
    <mergeCell ref="O140:P140"/>
    <mergeCell ref="Q140:R140"/>
    <mergeCell ref="S140:T140"/>
    <mergeCell ref="U140:V140"/>
    <mergeCell ref="W140:X140"/>
    <mergeCell ref="Y140:Z140"/>
    <mergeCell ref="AA140:AB140"/>
    <mergeCell ref="AC140:AD140"/>
    <mergeCell ref="AE140:AF140"/>
    <mergeCell ref="E141:F141"/>
    <mergeCell ref="G141:H141"/>
    <mergeCell ref="I141:J141"/>
    <mergeCell ref="K141:L141"/>
    <mergeCell ref="M141:N141"/>
    <mergeCell ref="O141:P141"/>
    <mergeCell ref="Q141:R141"/>
    <mergeCell ref="S141:T141"/>
    <mergeCell ref="U141:V141"/>
    <mergeCell ref="W141:X141"/>
    <mergeCell ref="Y141:Z141"/>
    <mergeCell ref="AA141:AB141"/>
    <mergeCell ref="AC141:AD141"/>
    <mergeCell ref="AE141:AF141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U123:V123"/>
    <mergeCell ref="W123:X123"/>
    <mergeCell ref="Y123:Z123"/>
    <mergeCell ref="AA123:AB123"/>
    <mergeCell ref="AC123:AD123"/>
    <mergeCell ref="AE123:AF123"/>
    <mergeCell ref="AC138:AD138"/>
    <mergeCell ref="AE138:AF138"/>
    <mergeCell ref="E139:F139"/>
    <mergeCell ref="G139:H139"/>
    <mergeCell ref="I139:J139"/>
    <mergeCell ref="K139:L139"/>
    <mergeCell ref="M139:N139"/>
    <mergeCell ref="O139:P139"/>
    <mergeCell ref="Q139:R139"/>
    <mergeCell ref="S139:T139"/>
    <mergeCell ref="U139:V139"/>
    <mergeCell ref="W139:X139"/>
    <mergeCell ref="Y139:Z139"/>
    <mergeCell ref="AA139:AB139"/>
    <mergeCell ref="AC139:AD139"/>
    <mergeCell ref="AE139:AF139"/>
    <mergeCell ref="E121:F121"/>
    <mergeCell ref="G121:H121"/>
    <mergeCell ref="I121:J121"/>
    <mergeCell ref="K121:L121"/>
    <mergeCell ref="M121:N121"/>
    <mergeCell ref="O121:P121"/>
    <mergeCell ref="Q121:R121"/>
    <mergeCell ref="S121:T121"/>
    <mergeCell ref="U121:V121"/>
    <mergeCell ref="W121:X121"/>
    <mergeCell ref="Y121:Z121"/>
    <mergeCell ref="AA121:AB121"/>
    <mergeCell ref="AC121:AD121"/>
    <mergeCell ref="AE121:AF121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U122:V122"/>
    <mergeCell ref="W122:X122"/>
    <mergeCell ref="Y122:Z122"/>
    <mergeCell ref="AA122:AB122"/>
    <mergeCell ref="AC122:AD122"/>
    <mergeCell ref="AE122:AF122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W119:X119"/>
    <mergeCell ref="Y119:Z119"/>
    <mergeCell ref="AA119:AB119"/>
    <mergeCell ref="AC119:AD119"/>
    <mergeCell ref="AE119:AF119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W120:X120"/>
    <mergeCell ref="Y120:Z120"/>
    <mergeCell ref="AA120:AB120"/>
    <mergeCell ref="AC120:AD120"/>
    <mergeCell ref="AE120:AF120"/>
    <mergeCell ref="E117:F117"/>
    <mergeCell ref="G117:H117"/>
    <mergeCell ref="I117:J117"/>
    <mergeCell ref="K117:L117"/>
    <mergeCell ref="M117:N117"/>
    <mergeCell ref="O117:P117"/>
    <mergeCell ref="Q117:R117"/>
    <mergeCell ref="S117:T117"/>
    <mergeCell ref="U117:V117"/>
    <mergeCell ref="W117:X117"/>
    <mergeCell ref="Y117:Z117"/>
    <mergeCell ref="AA117:AB117"/>
    <mergeCell ref="AC117:AD117"/>
    <mergeCell ref="AE117:AF117"/>
    <mergeCell ref="K118:L118"/>
    <mergeCell ref="M118:N118"/>
    <mergeCell ref="O118:P118"/>
    <mergeCell ref="Q118:R118"/>
    <mergeCell ref="S118:T118"/>
    <mergeCell ref="U118:V118"/>
    <mergeCell ref="W118:X118"/>
    <mergeCell ref="Y118:Z118"/>
    <mergeCell ref="AA118:AB118"/>
    <mergeCell ref="AC118:AD118"/>
    <mergeCell ref="AE118:AF118"/>
    <mergeCell ref="M114:N114"/>
    <mergeCell ref="O114:P114"/>
    <mergeCell ref="Q114:R114"/>
    <mergeCell ref="S114:T114"/>
    <mergeCell ref="U114:V114"/>
    <mergeCell ref="W114:X114"/>
    <mergeCell ref="Y114:Z114"/>
    <mergeCell ref="AA114:AB114"/>
    <mergeCell ref="AC114:AD114"/>
    <mergeCell ref="AE114:AF114"/>
    <mergeCell ref="AC115:AD115"/>
    <mergeCell ref="AE115:AF115"/>
    <mergeCell ref="E116:F116"/>
    <mergeCell ref="G116:H116"/>
    <mergeCell ref="I116:J116"/>
    <mergeCell ref="K116:L116"/>
    <mergeCell ref="M116:N116"/>
    <mergeCell ref="O116:P116"/>
    <mergeCell ref="Q116:R116"/>
    <mergeCell ref="S116:T116"/>
    <mergeCell ref="U116:V116"/>
    <mergeCell ref="W116:X116"/>
    <mergeCell ref="Y116:Z116"/>
    <mergeCell ref="AA116:AB116"/>
    <mergeCell ref="AC116:AD116"/>
    <mergeCell ref="AE116:AF116"/>
    <mergeCell ref="E98:F98"/>
    <mergeCell ref="G98:H98"/>
    <mergeCell ref="I98:J98"/>
    <mergeCell ref="K98:L98"/>
    <mergeCell ref="M98:N98"/>
    <mergeCell ref="O98:P98"/>
    <mergeCell ref="Q98:R98"/>
    <mergeCell ref="S98:T98"/>
    <mergeCell ref="U98:V98"/>
    <mergeCell ref="W98:X98"/>
    <mergeCell ref="Y98:Z98"/>
    <mergeCell ref="AA98:AB98"/>
    <mergeCell ref="AC98:AD98"/>
    <mergeCell ref="AE98:AF98"/>
    <mergeCell ref="E99:F99"/>
    <mergeCell ref="G99:H99"/>
    <mergeCell ref="I99:J99"/>
    <mergeCell ref="K99:L99"/>
    <mergeCell ref="M99:N99"/>
    <mergeCell ref="O99:P99"/>
    <mergeCell ref="Q99:R99"/>
    <mergeCell ref="S99:T99"/>
    <mergeCell ref="U99:V99"/>
    <mergeCell ref="W99:X99"/>
    <mergeCell ref="Y99:Z99"/>
    <mergeCell ref="AA99:AB99"/>
    <mergeCell ref="AC99:AD99"/>
    <mergeCell ref="AE99:AF99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AC96:AD96"/>
    <mergeCell ref="AE96:AF96"/>
    <mergeCell ref="E97:F97"/>
    <mergeCell ref="G97:H97"/>
    <mergeCell ref="I97:J97"/>
    <mergeCell ref="K97:L97"/>
    <mergeCell ref="M97:N97"/>
    <mergeCell ref="O97:P97"/>
    <mergeCell ref="Q97:R97"/>
    <mergeCell ref="S97:T97"/>
    <mergeCell ref="U97:V97"/>
    <mergeCell ref="W97:X97"/>
    <mergeCell ref="Y97:Z97"/>
    <mergeCell ref="AA97:AB97"/>
    <mergeCell ref="AC97:AD97"/>
    <mergeCell ref="AE97:AF97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AC94:AD94"/>
    <mergeCell ref="AE94:AF94"/>
    <mergeCell ref="E95:F95"/>
    <mergeCell ref="G95:H95"/>
    <mergeCell ref="I95:J95"/>
    <mergeCell ref="K95:L95"/>
    <mergeCell ref="M95:N95"/>
    <mergeCell ref="O95:P95"/>
    <mergeCell ref="Q95:R95"/>
    <mergeCell ref="S95:T95"/>
    <mergeCell ref="U95:V95"/>
    <mergeCell ref="W95:X95"/>
    <mergeCell ref="Y95:Z95"/>
    <mergeCell ref="AA95:AB95"/>
    <mergeCell ref="AC95:AD95"/>
    <mergeCell ref="AE95:AF95"/>
    <mergeCell ref="M92:N92"/>
    <mergeCell ref="O92:P92"/>
    <mergeCell ref="Q92:R92"/>
    <mergeCell ref="S92:T92"/>
    <mergeCell ref="U92:V92"/>
    <mergeCell ref="W92:X92"/>
    <mergeCell ref="Y92:Z92"/>
    <mergeCell ref="AA92:AB92"/>
    <mergeCell ref="AC92:AD92"/>
    <mergeCell ref="AE92:AF92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AA93:AB93"/>
    <mergeCell ref="AC93:AD93"/>
    <mergeCell ref="AE93:AF93"/>
    <mergeCell ref="E75:F75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D75"/>
    <mergeCell ref="AE75:AF75"/>
    <mergeCell ref="AC90:AD90"/>
    <mergeCell ref="AE90:AF90"/>
    <mergeCell ref="E91:F91"/>
    <mergeCell ref="G91:H91"/>
    <mergeCell ref="I91:J91"/>
    <mergeCell ref="K91:L91"/>
    <mergeCell ref="M91:N91"/>
    <mergeCell ref="O91:P91"/>
    <mergeCell ref="Q91:R91"/>
    <mergeCell ref="S91:T91"/>
    <mergeCell ref="U91:V91"/>
    <mergeCell ref="W91:X91"/>
    <mergeCell ref="Y91:Z91"/>
    <mergeCell ref="AA91:AB91"/>
    <mergeCell ref="AC91:AD91"/>
    <mergeCell ref="AE91:AF91"/>
    <mergeCell ref="E73:F73"/>
    <mergeCell ref="G73:H73"/>
    <mergeCell ref="I73:J73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E74:F74"/>
    <mergeCell ref="G74:H74"/>
    <mergeCell ref="I74:J74"/>
    <mergeCell ref="K74:L74"/>
    <mergeCell ref="M74:N74"/>
    <mergeCell ref="O74:P74"/>
    <mergeCell ref="Q74:R74"/>
    <mergeCell ref="S74:T74"/>
    <mergeCell ref="U74:V74"/>
    <mergeCell ref="W74:X74"/>
    <mergeCell ref="Y74:Z74"/>
    <mergeCell ref="AA74:AB74"/>
    <mergeCell ref="AC74:AD74"/>
    <mergeCell ref="AE74:AF74"/>
    <mergeCell ref="E71:F71"/>
    <mergeCell ref="G71:H71"/>
    <mergeCell ref="I71:J71"/>
    <mergeCell ref="K71:L71"/>
    <mergeCell ref="M71:N71"/>
    <mergeCell ref="O71:P71"/>
    <mergeCell ref="Q71:R71"/>
    <mergeCell ref="S71:T71"/>
    <mergeCell ref="U71:V71"/>
    <mergeCell ref="W71:X71"/>
    <mergeCell ref="Y71:Z71"/>
    <mergeCell ref="AA71:AB71"/>
    <mergeCell ref="AC71:AD71"/>
    <mergeCell ref="AE71:AF71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AC72:AD72"/>
    <mergeCell ref="AE72:AF72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AC70:AD70"/>
    <mergeCell ref="AE70:AF70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D66"/>
    <mergeCell ref="AE66:AF66"/>
    <mergeCell ref="AC67:AD67"/>
    <mergeCell ref="AE67:AF67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AC68:AD68"/>
    <mergeCell ref="AE68:AF68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E51:F51"/>
    <mergeCell ref="G51:H51"/>
    <mergeCell ref="I51:J51"/>
    <mergeCell ref="K51:L51"/>
    <mergeCell ref="M51:N51"/>
    <mergeCell ref="O51:P51"/>
    <mergeCell ref="Q51:R51"/>
    <mergeCell ref="S51:T51"/>
    <mergeCell ref="U51:V51"/>
    <mergeCell ref="W51:X51"/>
    <mergeCell ref="Y51:Z51"/>
    <mergeCell ref="AA51:AB51"/>
    <mergeCell ref="AC51:AD51"/>
    <mergeCell ref="AE51:AF51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E49:F49"/>
    <mergeCell ref="G49:H49"/>
    <mergeCell ref="I49:J49"/>
    <mergeCell ref="K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M44:N44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E27:F27"/>
    <mergeCell ref="G27:H27"/>
    <mergeCell ref="I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C42:AD42"/>
    <mergeCell ref="AE42:AF42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Q21:R21"/>
    <mergeCell ref="S21:T21"/>
    <mergeCell ref="U21:V21"/>
    <mergeCell ref="W21:X21"/>
    <mergeCell ref="Y21:Z21"/>
    <mergeCell ref="AA21:AB21"/>
    <mergeCell ref="AC21:AD21"/>
    <mergeCell ref="AE21:AF21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C18:AD18"/>
    <mergeCell ref="AE18:AF18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C3:D4"/>
    <mergeCell ref="A5:A52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E21:F21"/>
    <mergeCell ref="G21:H21"/>
    <mergeCell ref="I21:J21"/>
    <mergeCell ref="K21:L21"/>
    <mergeCell ref="M21:N21"/>
    <mergeCell ref="O21:P21"/>
    <mergeCell ref="AC28:AD28"/>
    <mergeCell ref="AE28:AF28"/>
    <mergeCell ref="E52:F52"/>
    <mergeCell ref="G52:H52"/>
    <mergeCell ref="I52:J52"/>
    <mergeCell ref="K52:L52"/>
    <mergeCell ref="M52:N52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Y42:Z42"/>
    <mergeCell ref="AA42:AB42"/>
    <mergeCell ref="E44:F44"/>
    <mergeCell ref="G44:H44"/>
    <mergeCell ref="I44:J44"/>
    <mergeCell ref="K44:L44"/>
    <mergeCell ref="A53:A100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E67:F67"/>
    <mergeCell ref="G67:H67"/>
    <mergeCell ref="I67:J67"/>
    <mergeCell ref="K67:L67"/>
    <mergeCell ref="M67:N67"/>
    <mergeCell ref="O67:P67"/>
    <mergeCell ref="Q67:R67"/>
    <mergeCell ref="S67:T67"/>
    <mergeCell ref="U67:V67"/>
    <mergeCell ref="W67:X67"/>
    <mergeCell ref="Y67:Z67"/>
    <mergeCell ref="AA67:AB67"/>
    <mergeCell ref="E70:F70"/>
    <mergeCell ref="G70:H70"/>
    <mergeCell ref="I70:J70"/>
    <mergeCell ref="E66:F66"/>
    <mergeCell ref="G66:H66"/>
    <mergeCell ref="I66:J66"/>
    <mergeCell ref="K66:L66"/>
    <mergeCell ref="AC76:AD76"/>
    <mergeCell ref="AE76:AF76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AC100:AD100"/>
    <mergeCell ref="AE100:AF100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E92:F92"/>
    <mergeCell ref="G92:H92"/>
    <mergeCell ref="I92:J92"/>
    <mergeCell ref="K92:L92"/>
    <mergeCell ref="A101:A148"/>
    <mergeCell ref="E124:F124"/>
    <mergeCell ref="G124:H124"/>
    <mergeCell ref="I124:J124"/>
    <mergeCell ref="K124:L124"/>
    <mergeCell ref="M124:N124"/>
    <mergeCell ref="O124:P124"/>
    <mergeCell ref="Q124:R124"/>
    <mergeCell ref="S124:T124"/>
    <mergeCell ref="U124:V124"/>
    <mergeCell ref="W124:X124"/>
    <mergeCell ref="Y124:Z124"/>
    <mergeCell ref="AA124:AB124"/>
    <mergeCell ref="E115:F115"/>
    <mergeCell ref="G115:H115"/>
    <mergeCell ref="I115:J115"/>
    <mergeCell ref="K115:L115"/>
    <mergeCell ref="M115:N115"/>
    <mergeCell ref="O115:P115"/>
    <mergeCell ref="Q115:R115"/>
    <mergeCell ref="S115:T115"/>
    <mergeCell ref="U115:V115"/>
    <mergeCell ref="W115:X115"/>
    <mergeCell ref="Y115:Z115"/>
    <mergeCell ref="AA115:AB115"/>
    <mergeCell ref="E118:F118"/>
    <mergeCell ref="G118:H118"/>
    <mergeCell ref="I118:J118"/>
    <mergeCell ref="E114:F114"/>
    <mergeCell ref="G114:H114"/>
    <mergeCell ref="I114:J114"/>
    <mergeCell ref="K114:L114"/>
    <mergeCell ref="AC124:AD124"/>
    <mergeCell ref="AE124:AF124"/>
    <mergeCell ref="E148:F148"/>
    <mergeCell ref="G148:H148"/>
    <mergeCell ref="I148:J148"/>
    <mergeCell ref="K148:L148"/>
    <mergeCell ref="M148:N148"/>
    <mergeCell ref="O148:P148"/>
    <mergeCell ref="Q148:R148"/>
    <mergeCell ref="S148:T148"/>
    <mergeCell ref="U148:V148"/>
    <mergeCell ref="W148:X148"/>
    <mergeCell ref="Y148:Z148"/>
    <mergeCell ref="AA148:AB148"/>
    <mergeCell ref="AC148:AD148"/>
    <mergeCell ref="AE148:AF148"/>
    <mergeCell ref="E138:F138"/>
    <mergeCell ref="G138:H138"/>
    <mergeCell ref="I138:J138"/>
    <mergeCell ref="K138:L138"/>
    <mergeCell ref="M138:N138"/>
    <mergeCell ref="O138:P138"/>
    <mergeCell ref="Q138:R138"/>
    <mergeCell ref="S138:T138"/>
    <mergeCell ref="U138:V138"/>
    <mergeCell ref="W138:X138"/>
    <mergeCell ref="Y138:Z138"/>
    <mergeCell ref="AA138:AB138"/>
    <mergeCell ref="E140:F140"/>
    <mergeCell ref="G140:H140"/>
    <mergeCell ref="I140:J140"/>
    <mergeCell ref="K140:L140"/>
    <mergeCell ref="A149:A196"/>
    <mergeCell ref="E172:F172"/>
    <mergeCell ref="G172:H172"/>
    <mergeCell ref="I172:J172"/>
    <mergeCell ref="K172:L172"/>
    <mergeCell ref="M172:N172"/>
    <mergeCell ref="O172:P172"/>
    <mergeCell ref="Q172:R172"/>
    <mergeCell ref="S172:T172"/>
    <mergeCell ref="U172:V172"/>
    <mergeCell ref="W172:X172"/>
    <mergeCell ref="Y172:Z172"/>
    <mergeCell ref="AA172:AB172"/>
    <mergeCell ref="E163:F163"/>
    <mergeCell ref="G163:H163"/>
    <mergeCell ref="I163:J163"/>
    <mergeCell ref="K163:L163"/>
    <mergeCell ref="M163:N163"/>
    <mergeCell ref="O163:P163"/>
    <mergeCell ref="Q163:R163"/>
    <mergeCell ref="S163:T163"/>
    <mergeCell ref="U163:V163"/>
    <mergeCell ref="W163:X163"/>
    <mergeCell ref="Y163:Z163"/>
    <mergeCell ref="AA163:AB163"/>
    <mergeCell ref="E166:F166"/>
    <mergeCell ref="G166:H166"/>
    <mergeCell ref="I166:J166"/>
    <mergeCell ref="E162:F162"/>
    <mergeCell ref="G162:H162"/>
    <mergeCell ref="I162:J162"/>
    <mergeCell ref="K162:L162"/>
    <mergeCell ref="AC172:AD172"/>
    <mergeCell ref="AE172:AF172"/>
    <mergeCell ref="E196:F196"/>
    <mergeCell ref="G196:H196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D196"/>
    <mergeCell ref="AE196:AF196"/>
    <mergeCell ref="E186:F186"/>
    <mergeCell ref="G186:H186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E188:F188"/>
    <mergeCell ref="G188:H188"/>
    <mergeCell ref="I188:J188"/>
    <mergeCell ref="K188:L188"/>
    <mergeCell ref="A197:A244"/>
    <mergeCell ref="E220:F220"/>
    <mergeCell ref="G220:H220"/>
    <mergeCell ref="I220:J220"/>
    <mergeCell ref="K220:L220"/>
    <mergeCell ref="M220:N220"/>
    <mergeCell ref="O220:P220"/>
    <mergeCell ref="Q220:R220"/>
    <mergeCell ref="S220:T220"/>
    <mergeCell ref="U220:V220"/>
    <mergeCell ref="W220:X220"/>
    <mergeCell ref="Y220:Z220"/>
    <mergeCell ref="AA220:AB220"/>
    <mergeCell ref="E211:F211"/>
    <mergeCell ref="G211:H211"/>
    <mergeCell ref="I211:J211"/>
    <mergeCell ref="K211:L211"/>
    <mergeCell ref="M211:N211"/>
    <mergeCell ref="O211:P211"/>
    <mergeCell ref="Q211:R211"/>
    <mergeCell ref="S211:T211"/>
    <mergeCell ref="U211:V211"/>
    <mergeCell ref="W211:X211"/>
    <mergeCell ref="Y211:Z211"/>
    <mergeCell ref="AA211:AB211"/>
    <mergeCell ref="E214:F214"/>
    <mergeCell ref="G214:H214"/>
    <mergeCell ref="I214:J214"/>
    <mergeCell ref="E210:F210"/>
    <mergeCell ref="G210:H210"/>
    <mergeCell ref="I210:J210"/>
    <mergeCell ref="K210:L210"/>
    <mergeCell ref="E244:F244"/>
    <mergeCell ref="G244:H244"/>
    <mergeCell ref="I244:J244"/>
    <mergeCell ref="K244:L244"/>
    <mergeCell ref="M244:N244"/>
    <mergeCell ref="O244:P244"/>
    <mergeCell ref="Q244:R244"/>
    <mergeCell ref="S244:T244"/>
    <mergeCell ref="U244:V244"/>
    <mergeCell ref="W244:X244"/>
    <mergeCell ref="Y244:Z244"/>
    <mergeCell ref="AA244:AB244"/>
    <mergeCell ref="AC244:AD244"/>
    <mergeCell ref="AC236:AD236"/>
    <mergeCell ref="W238:X238"/>
    <mergeCell ref="Y238:Z238"/>
    <mergeCell ref="AA238:AB238"/>
    <mergeCell ref="AC238:AD238"/>
    <mergeCell ref="O240:P240"/>
    <mergeCell ref="Q240:R240"/>
    <mergeCell ref="S240:T240"/>
    <mergeCell ref="U240:V240"/>
    <mergeCell ref="W240:X240"/>
    <mergeCell ref="Y240:Z240"/>
    <mergeCell ref="AA240:AB240"/>
    <mergeCell ref="AC240:AD240"/>
    <mergeCell ref="G242:H242"/>
    <mergeCell ref="I242:J242"/>
    <mergeCell ref="E236:F236"/>
    <mergeCell ref="G236:H236"/>
    <mergeCell ref="I236:J236"/>
    <mergeCell ref="K236:L236"/>
    <mergeCell ref="AG18:AH18"/>
    <mergeCell ref="AI18:AJ18"/>
    <mergeCell ref="AK18:AL18"/>
    <mergeCell ref="AM18:AN18"/>
    <mergeCell ref="AO18:AP18"/>
    <mergeCell ref="AQ18:AR18"/>
    <mergeCell ref="AS18:AT18"/>
    <mergeCell ref="AG19:AH19"/>
    <mergeCell ref="AI19:AJ19"/>
    <mergeCell ref="AK19:AL19"/>
    <mergeCell ref="AM19:AN19"/>
    <mergeCell ref="AO19:AP19"/>
    <mergeCell ref="AQ19:AR19"/>
    <mergeCell ref="AS19:AT19"/>
    <mergeCell ref="AE244:AF244"/>
    <mergeCell ref="E234:F234"/>
    <mergeCell ref="G234:H234"/>
    <mergeCell ref="I234:J234"/>
    <mergeCell ref="K234:L234"/>
    <mergeCell ref="M234:N234"/>
    <mergeCell ref="O234:P234"/>
    <mergeCell ref="Q234:R234"/>
    <mergeCell ref="S234:T234"/>
    <mergeCell ref="U234:V234"/>
    <mergeCell ref="W234:X234"/>
    <mergeCell ref="Y234:Z234"/>
    <mergeCell ref="AA234:AB234"/>
    <mergeCell ref="AA236:AB236"/>
    <mergeCell ref="AG20:AH20"/>
    <mergeCell ref="AI20:AJ20"/>
    <mergeCell ref="AK20:AL20"/>
    <mergeCell ref="AG23:AH23"/>
    <mergeCell ref="AM20:AN20"/>
    <mergeCell ref="AO20:AP20"/>
    <mergeCell ref="AQ20:AR20"/>
    <mergeCell ref="AS20:AT20"/>
    <mergeCell ref="AG21:AH21"/>
    <mergeCell ref="AI21:AJ21"/>
    <mergeCell ref="AK21:AL21"/>
    <mergeCell ref="AM21:AN21"/>
    <mergeCell ref="AO21:AP21"/>
    <mergeCell ref="AQ21:AR21"/>
    <mergeCell ref="AS21:AT21"/>
    <mergeCell ref="AG22:AH22"/>
    <mergeCell ref="AI22:AJ22"/>
    <mergeCell ref="AK22:AL22"/>
    <mergeCell ref="AM22:AN22"/>
    <mergeCell ref="AO22:AP22"/>
    <mergeCell ref="AQ22:AR22"/>
    <mergeCell ref="AS22:AT22"/>
    <mergeCell ref="AM23:AN23"/>
    <mergeCell ref="AO23:AP23"/>
    <mergeCell ref="AQ23:AR23"/>
    <mergeCell ref="AS23:AT23"/>
    <mergeCell ref="AI24:AJ24"/>
    <mergeCell ref="AK24:AL24"/>
    <mergeCell ref="AM24:AN24"/>
    <mergeCell ref="AO24:AP24"/>
    <mergeCell ref="AQ24:AR24"/>
    <mergeCell ref="AS24:AT24"/>
    <mergeCell ref="AG25:AH25"/>
    <mergeCell ref="AI25:AJ25"/>
    <mergeCell ref="AK25:AL25"/>
    <mergeCell ref="AM25:AN25"/>
    <mergeCell ref="AO25:AP25"/>
    <mergeCell ref="AQ25:AR25"/>
    <mergeCell ref="AS25:AT25"/>
    <mergeCell ref="AI23:AJ23"/>
    <mergeCell ref="AK23:AL23"/>
    <mergeCell ref="AM26:AN26"/>
    <mergeCell ref="AO26:AP26"/>
    <mergeCell ref="AQ26:AR26"/>
    <mergeCell ref="AS26:AT26"/>
    <mergeCell ref="AG27:AH27"/>
    <mergeCell ref="AI27:AJ27"/>
    <mergeCell ref="AK27:AL27"/>
    <mergeCell ref="AM27:AN27"/>
    <mergeCell ref="AO27:AP27"/>
    <mergeCell ref="AQ27:AR27"/>
    <mergeCell ref="AS27:AT27"/>
    <mergeCell ref="AG28:AH28"/>
    <mergeCell ref="AI28:AJ28"/>
    <mergeCell ref="AK28:AL28"/>
    <mergeCell ref="AM28:AN28"/>
    <mergeCell ref="AO28:AP28"/>
    <mergeCell ref="AQ28:AR28"/>
    <mergeCell ref="AS28:AT28"/>
    <mergeCell ref="AG26:AH26"/>
    <mergeCell ref="AI26:AJ26"/>
    <mergeCell ref="AK26:AL26"/>
    <mergeCell ref="AM42:AN42"/>
    <mergeCell ref="AO42:AP42"/>
    <mergeCell ref="AQ42:AR42"/>
    <mergeCell ref="AS42:AT42"/>
    <mergeCell ref="AG43:AH43"/>
    <mergeCell ref="AI43:AJ43"/>
    <mergeCell ref="AK43:AL43"/>
    <mergeCell ref="AM43:AN43"/>
    <mergeCell ref="AO43:AP43"/>
    <mergeCell ref="AQ43:AR43"/>
    <mergeCell ref="AS43:AT43"/>
    <mergeCell ref="AG44:AH44"/>
    <mergeCell ref="AI44:AJ44"/>
    <mergeCell ref="AK44:AL44"/>
    <mergeCell ref="AM44:AN44"/>
    <mergeCell ref="AO44:AP44"/>
    <mergeCell ref="AQ44:AR44"/>
    <mergeCell ref="AS44:AT44"/>
    <mergeCell ref="AG42:AH42"/>
    <mergeCell ref="AI42:AJ42"/>
    <mergeCell ref="AK42:AL42"/>
    <mergeCell ref="AM45:AN45"/>
    <mergeCell ref="AO45:AP45"/>
    <mergeCell ref="AQ45:AR45"/>
    <mergeCell ref="AS45:AT45"/>
    <mergeCell ref="AG46:AH46"/>
    <mergeCell ref="AI46:AJ46"/>
    <mergeCell ref="AK46:AL46"/>
    <mergeCell ref="AM46:AN46"/>
    <mergeCell ref="AO46:AP46"/>
    <mergeCell ref="AQ46:AR46"/>
    <mergeCell ref="AS46:AT46"/>
    <mergeCell ref="AG47:AH47"/>
    <mergeCell ref="AI47:AJ47"/>
    <mergeCell ref="AK47:AL47"/>
    <mergeCell ref="AM47:AN47"/>
    <mergeCell ref="AO47:AP47"/>
    <mergeCell ref="AQ47:AR47"/>
    <mergeCell ref="AS47:AT47"/>
    <mergeCell ref="AG45:AH45"/>
    <mergeCell ref="AI45:AJ45"/>
    <mergeCell ref="AK45:AL45"/>
    <mergeCell ref="AG48:AH48"/>
    <mergeCell ref="AI48:AJ48"/>
    <mergeCell ref="AK48:AL48"/>
    <mergeCell ref="AM48:AN48"/>
    <mergeCell ref="AO48:AP48"/>
    <mergeCell ref="AQ48:AR48"/>
    <mergeCell ref="AS48:AT48"/>
    <mergeCell ref="AG49:AH49"/>
    <mergeCell ref="AI49:AJ49"/>
    <mergeCell ref="AK49:AL49"/>
    <mergeCell ref="AM49:AN49"/>
    <mergeCell ref="AO49:AP49"/>
    <mergeCell ref="AQ49:AR49"/>
    <mergeCell ref="AS49:AT49"/>
    <mergeCell ref="AG50:AH50"/>
    <mergeCell ref="AI50:AJ50"/>
    <mergeCell ref="AK50:AL50"/>
    <mergeCell ref="AM50:AN50"/>
    <mergeCell ref="AO50:AP50"/>
    <mergeCell ref="AQ50:AR50"/>
    <mergeCell ref="AS50:AT50"/>
    <mergeCell ref="AG51:AH51"/>
    <mergeCell ref="AI51:AJ51"/>
    <mergeCell ref="AK51:AL51"/>
    <mergeCell ref="AM51:AN51"/>
    <mergeCell ref="AO51:AP51"/>
    <mergeCell ref="AQ51:AR51"/>
    <mergeCell ref="AS51:AT51"/>
    <mergeCell ref="AG52:AH52"/>
    <mergeCell ref="AI52:AJ52"/>
    <mergeCell ref="AK52:AL52"/>
    <mergeCell ref="AM52:AN52"/>
    <mergeCell ref="AO52:AP52"/>
    <mergeCell ref="AQ52:AR52"/>
    <mergeCell ref="AS52:AT52"/>
    <mergeCell ref="AG66:AH66"/>
    <mergeCell ref="AI66:AJ66"/>
    <mergeCell ref="AK66:AL66"/>
    <mergeCell ref="AM66:AN66"/>
    <mergeCell ref="AO66:AP66"/>
    <mergeCell ref="AQ66:AR66"/>
    <mergeCell ref="AS66:AT66"/>
    <mergeCell ref="AG67:AH67"/>
    <mergeCell ref="AI67:AJ67"/>
    <mergeCell ref="AK67:AL67"/>
    <mergeCell ref="AM67:AN67"/>
    <mergeCell ref="AO67:AP67"/>
    <mergeCell ref="AQ67:AR67"/>
    <mergeCell ref="AS67:AT67"/>
    <mergeCell ref="AG68:AH68"/>
    <mergeCell ref="AI68:AJ68"/>
    <mergeCell ref="AK68:AL68"/>
    <mergeCell ref="AM68:AN68"/>
    <mergeCell ref="AO68:AP68"/>
    <mergeCell ref="AQ68:AR68"/>
    <mergeCell ref="AS68:AT68"/>
    <mergeCell ref="AG69:AH69"/>
    <mergeCell ref="AI69:AJ69"/>
    <mergeCell ref="AK69:AL69"/>
    <mergeCell ref="AM69:AN69"/>
    <mergeCell ref="AO69:AP69"/>
    <mergeCell ref="AQ69:AR69"/>
    <mergeCell ref="AS69:AT69"/>
    <mergeCell ref="AG70:AH70"/>
    <mergeCell ref="AI70:AJ70"/>
    <mergeCell ref="AK70:AL70"/>
    <mergeCell ref="AM70:AN70"/>
    <mergeCell ref="AO70:AP70"/>
    <mergeCell ref="AQ70:AR70"/>
    <mergeCell ref="AS70:AT70"/>
    <mergeCell ref="AG71:AH71"/>
    <mergeCell ref="AI71:AJ71"/>
    <mergeCell ref="AK71:AL71"/>
    <mergeCell ref="AM71:AN71"/>
    <mergeCell ref="AO71:AP71"/>
    <mergeCell ref="AQ71:AR71"/>
    <mergeCell ref="AS71:AT71"/>
    <mergeCell ref="AG72:AH72"/>
    <mergeCell ref="AI72:AJ72"/>
    <mergeCell ref="AK72:AL72"/>
    <mergeCell ref="AM72:AN72"/>
    <mergeCell ref="AO72:AP72"/>
    <mergeCell ref="AQ72:AR72"/>
    <mergeCell ref="AS72:AT72"/>
    <mergeCell ref="AG73:AH73"/>
    <mergeCell ref="AI73:AJ73"/>
    <mergeCell ref="AK73:AL73"/>
    <mergeCell ref="AM73:AN73"/>
    <mergeCell ref="AO73:AP73"/>
    <mergeCell ref="AQ73:AR73"/>
    <mergeCell ref="AS73:AT73"/>
    <mergeCell ref="AG74:AH74"/>
    <mergeCell ref="AI74:AJ74"/>
    <mergeCell ref="AK74:AL74"/>
    <mergeCell ref="AM74:AN74"/>
    <mergeCell ref="AO74:AP74"/>
    <mergeCell ref="AQ74:AR74"/>
    <mergeCell ref="AS74:AT74"/>
    <mergeCell ref="AG75:AH75"/>
    <mergeCell ref="AI75:AJ75"/>
    <mergeCell ref="AK75:AL75"/>
    <mergeCell ref="AM75:AN75"/>
    <mergeCell ref="AO75:AP75"/>
    <mergeCell ref="AQ75:AR75"/>
    <mergeCell ref="AS75:AT75"/>
    <mergeCell ref="AG76:AH76"/>
    <mergeCell ref="AI76:AJ76"/>
    <mergeCell ref="AK76:AL76"/>
    <mergeCell ref="AM76:AN76"/>
    <mergeCell ref="AO76:AP76"/>
    <mergeCell ref="AQ76:AR76"/>
    <mergeCell ref="AS76:AT76"/>
    <mergeCell ref="AG90:AH90"/>
    <mergeCell ref="AI90:AJ90"/>
    <mergeCell ref="AK90:AL90"/>
    <mergeCell ref="AM90:AN90"/>
    <mergeCell ref="AO90:AP90"/>
    <mergeCell ref="AQ90:AR90"/>
    <mergeCell ref="AS90:AT90"/>
    <mergeCell ref="AG91:AH91"/>
    <mergeCell ref="AI91:AJ91"/>
    <mergeCell ref="AK91:AL91"/>
    <mergeCell ref="AM91:AN91"/>
    <mergeCell ref="AO91:AP91"/>
    <mergeCell ref="AQ91:AR91"/>
    <mergeCell ref="AS91:AT91"/>
    <mergeCell ref="AG92:AH92"/>
    <mergeCell ref="AI92:AJ92"/>
    <mergeCell ref="AK92:AL92"/>
    <mergeCell ref="AM92:AN92"/>
    <mergeCell ref="AO92:AP92"/>
    <mergeCell ref="AQ92:AR92"/>
    <mergeCell ref="AS92:AT92"/>
    <mergeCell ref="AG93:AH93"/>
    <mergeCell ref="AI93:AJ93"/>
    <mergeCell ref="AK93:AL93"/>
    <mergeCell ref="AM93:AN93"/>
    <mergeCell ref="AO93:AP93"/>
    <mergeCell ref="AQ93:AR93"/>
    <mergeCell ref="AS93:AT93"/>
    <mergeCell ref="AG94:AH94"/>
    <mergeCell ref="AI94:AJ94"/>
    <mergeCell ref="AK94:AL94"/>
    <mergeCell ref="AM94:AN94"/>
    <mergeCell ref="AO94:AP94"/>
    <mergeCell ref="AQ94:AR94"/>
    <mergeCell ref="AS94:AT94"/>
    <mergeCell ref="AG95:AH95"/>
    <mergeCell ref="AI95:AJ95"/>
    <mergeCell ref="AK95:AL95"/>
    <mergeCell ref="AM95:AN95"/>
    <mergeCell ref="AO95:AP95"/>
    <mergeCell ref="AQ95:AR95"/>
    <mergeCell ref="AS95:AT95"/>
    <mergeCell ref="AG96:AH96"/>
    <mergeCell ref="AI96:AJ96"/>
    <mergeCell ref="AK96:AL96"/>
    <mergeCell ref="AM96:AN96"/>
    <mergeCell ref="AO96:AP96"/>
    <mergeCell ref="AQ96:AR96"/>
    <mergeCell ref="AS96:AT96"/>
    <mergeCell ref="AG97:AH97"/>
    <mergeCell ref="AI97:AJ97"/>
    <mergeCell ref="AK97:AL97"/>
    <mergeCell ref="AM97:AN97"/>
    <mergeCell ref="AO97:AP97"/>
    <mergeCell ref="AQ97:AR97"/>
    <mergeCell ref="AS97:AT97"/>
    <mergeCell ref="AG98:AH98"/>
    <mergeCell ref="AI98:AJ98"/>
    <mergeCell ref="AK98:AL98"/>
    <mergeCell ref="AM98:AN98"/>
    <mergeCell ref="AO98:AP98"/>
    <mergeCell ref="AQ98:AR98"/>
    <mergeCell ref="AS98:AT98"/>
    <mergeCell ref="AG99:AH99"/>
    <mergeCell ref="AI99:AJ99"/>
    <mergeCell ref="AK99:AL99"/>
    <mergeCell ref="AM99:AN99"/>
    <mergeCell ref="AO99:AP99"/>
    <mergeCell ref="AQ99:AR99"/>
    <mergeCell ref="AS99:AT99"/>
    <mergeCell ref="AG100:AH100"/>
    <mergeCell ref="AI100:AJ100"/>
    <mergeCell ref="AK100:AL100"/>
    <mergeCell ref="AM100:AN100"/>
    <mergeCell ref="AO100:AP100"/>
    <mergeCell ref="AQ100:AR100"/>
    <mergeCell ref="AS100:AT100"/>
    <mergeCell ref="AG114:AH114"/>
    <mergeCell ref="AI114:AJ114"/>
    <mergeCell ref="AK114:AL114"/>
    <mergeCell ref="AM114:AN114"/>
    <mergeCell ref="AO114:AP114"/>
    <mergeCell ref="AQ114:AR114"/>
    <mergeCell ref="AS114:AT114"/>
    <mergeCell ref="AG115:AH115"/>
    <mergeCell ref="AI115:AJ115"/>
    <mergeCell ref="AK115:AL115"/>
    <mergeCell ref="AM115:AN115"/>
    <mergeCell ref="AO115:AP115"/>
    <mergeCell ref="AQ115:AR115"/>
    <mergeCell ref="AS115:AT115"/>
    <mergeCell ref="AG116:AH116"/>
    <mergeCell ref="AI116:AJ116"/>
    <mergeCell ref="AK116:AL116"/>
    <mergeCell ref="AM116:AN116"/>
    <mergeCell ref="AO116:AP116"/>
    <mergeCell ref="AQ116:AR116"/>
    <mergeCell ref="AS116:AT116"/>
    <mergeCell ref="AG117:AH117"/>
    <mergeCell ref="AI117:AJ117"/>
    <mergeCell ref="AK117:AL117"/>
    <mergeCell ref="AM117:AN117"/>
    <mergeCell ref="AO117:AP117"/>
    <mergeCell ref="AQ117:AR117"/>
    <mergeCell ref="AS117:AT117"/>
    <mergeCell ref="AG118:AH118"/>
    <mergeCell ref="AI118:AJ118"/>
    <mergeCell ref="AK118:AL118"/>
    <mergeCell ref="AM118:AN118"/>
    <mergeCell ref="AO118:AP118"/>
    <mergeCell ref="AQ118:AR118"/>
    <mergeCell ref="AS118:AT118"/>
    <mergeCell ref="AG119:AH119"/>
    <mergeCell ref="AI119:AJ119"/>
    <mergeCell ref="AK119:AL119"/>
    <mergeCell ref="AM119:AN119"/>
    <mergeCell ref="AO119:AP119"/>
    <mergeCell ref="AQ119:AR119"/>
    <mergeCell ref="AS119:AT119"/>
    <mergeCell ref="AG120:AH120"/>
    <mergeCell ref="AI120:AJ120"/>
    <mergeCell ref="AK120:AL120"/>
    <mergeCell ref="AM120:AN120"/>
    <mergeCell ref="AO120:AP120"/>
    <mergeCell ref="AQ120:AR120"/>
    <mergeCell ref="AS120:AT120"/>
    <mergeCell ref="AG121:AH121"/>
    <mergeCell ref="AI121:AJ121"/>
    <mergeCell ref="AK121:AL121"/>
    <mergeCell ref="AM121:AN121"/>
    <mergeCell ref="AO121:AP121"/>
    <mergeCell ref="AQ121:AR121"/>
    <mergeCell ref="AS121:AT121"/>
    <mergeCell ref="AG122:AH122"/>
    <mergeCell ref="AI122:AJ122"/>
    <mergeCell ref="AK122:AL122"/>
    <mergeCell ref="AM122:AN122"/>
    <mergeCell ref="AO122:AP122"/>
    <mergeCell ref="AQ122:AR122"/>
    <mergeCell ref="AS122:AT122"/>
    <mergeCell ref="AG123:AH123"/>
    <mergeCell ref="AI123:AJ123"/>
    <mergeCell ref="AK123:AL123"/>
    <mergeCell ref="AM123:AN123"/>
    <mergeCell ref="AO123:AP123"/>
    <mergeCell ref="AQ123:AR123"/>
    <mergeCell ref="AS123:AT123"/>
    <mergeCell ref="AG124:AH124"/>
    <mergeCell ref="AI124:AJ124"/>
    <mergeCell ref="AK124:AL124"/>
    <mergeCell ref="AM124:AN124"/>
    <mergeCell ref="AO124:AP124"/>
    <mergeCell ref="AQ124:AR124"/>
    <mergeCell ref="AS124:AT124"/>
    <mergeCell ref="AG138:AH138"/>
    <mergeCell ref="AI138:AJ138"/>
    <mergeCell ref="AK138:AL138"/>
    <mergeCell ref="AM138:AN138"/>
    <mergeCell ref="AO138:AP138"/>
    <mergeCell ref="AQ138:AR138"/>
    <mergeCell ref="AS138:AT138"/>
    <mergeCell ref="AG139:AH139"/>
    <mergeCell ref="AI139:AJ139"/>
    <mergeCell ref="AK139:AL139"/>
    <mergeCell ref="AM139:AN139"/>
    <mergeCell ref="AO139:AP139"/>
    <mergeCell ref="AQ139:AR139"/>
    <mergeCell ref="AS139:AT139"/>
    <mergeCell ref="AG140:AH140"/>
    <mergeCell ref="AI140:AJ140"/>
    <mergeCell ref="AK140:AL140"/>
    <mergeCell ref="AM140:AN140"/>
    <mergeCell ref="AO140:AP140"/>
    <mergeCell ref="AQ140:AR140"/>
    <mergeCell ref="AS140:AT140"/>
    <mergeCell ref="AG141:AH141"/>
    <mergeCell ref="AI141:AJ141"/>
    <mergeCell ref="AK141:AL141"/>
    <mergeCell ref="AM141:AN141"/>
    <mergeCell ref="AO141:AP141"/>
    <mergeCell ref="AQ141:AR141"/>
    <mergeCell ref="AS141:AT141"/>
    <mergeCell ref="AG142:AH142"/>
    <mergeCell ref="AI142:AJ142"/>
    <mergeCell ref="AK142:AL142"/>
    <mergeCell ref="AM142:AN142"/>
    <mergeCell ref="AO142:AP142"/>
    <mergeCell ref="AQ142:AR142"/>
    <mergeCell ref="AS142:AT142"/>
    <mergeCell ref="AG143:AH143"/>
    <mergeCell ref="AI143:AJ143"/>
    <mergeCell ref="AK143:AL143"/>
    <mergeCell ref="AM143:AN143"/>
    <mergeCell ref="AO143:AP143"/>
    <mergeCell ref="AQ143:AR143"/>
    <mergeCell ref="AS143:AT143"/>
    <mergeCell ref="AG144:AH144"/>
    <mergeCell ref="AI144:AJ144"/>
    <mergeCell ref="AK144:AL144"/>
    <mergeCell ref="AM144:AN144"/>
    <mergeCell ref="AO144:AP144"/>
    <mergeCell ref="AQ144:AR144"/>
    <mergeCell ref="AS144:AT144"/>
    <mergeCell ref="AG145:AH145"/>
    <mergeCell ref="AI145:AJ145"/>
    <mergeCell ref="AK145:AL145"/>
    <mergeCell ref="AM145:AN145"/>
    <mergeCell ref="AO145:AP145"/>
    <mergeCell ref="AQ145:AR145"/>
    <mergeCell ref="AS145:AT145"/>
    <mergeCell ref="AG146:AH146"/>
    <mergeCell ref="AI146:AJ146"/>
    <mergeCell ref="AK146:AL146"/>
    <mergeCell ref="AM146:AN146"/>
    <mergeCell ref="AO146:AP146"/>
    <mergeCell ref="AQ146:AR146"/>
    <mergeCell ref="AS146:AT146"/>
    <mergeCell ref="AG147:AH147"/>
    <mergeCell ref="AI147:AJ147"/>
    <mergeCell ref="AK147:AL147"/>
    <mergeCell ref="AM147:AN147"/>
    <mergeCell ref="AO147:AP147"/>
    <mergeCell ref="AQ147:AR147"/>
    <mergeCell ref="AS147:AT147"/>
    <mergeCell ref="AG148:AH148"/>
    <mergeCell ref="AI148:AJ148"/>
    <mergeCell ref="AK148:AL148"/>
    <mergeCell ref="AM148:AN148"/>
    <mergeCell ref="AO148:AP148"/>
    <mergeCell ref="AQ148:AR148"/>
    <mergeCell ref="AS148:AT148"/>
    <mergeCell ref="AG162:AH162"/>
    <mergeCell ref="AI162:AJ162"/>
    <mergeCell ref="AK162:AL162"/>
    <mergeCell ref="AM162:AN162"/>
    <mergeCell ref="AO162:AP162"/>
    <mergeCell ref="AQ162:AR162"/>
    <mergeCell ref="AS162:AT162"/>
    <mergeCell ref="AG163:AH163"/>
    <mergeCell ref="AI163:AJ163"/>
    <mergeCell ref="AK163:AL163"/>
    <mergeCell ref="AM163:AN163"/>
    <mergeCell ref="AO163:AP163"/>
    <mergeCell ref="AQ163:AR163"/>
    <mergeCell ref="AS163:AT163"/>
    <mergeCell ref="AG164:AH164"/>
    <mergeCell ref="AI164:AJ164"/>
    <mergeCell ref="AK164:AL164"/>
    <mergeCell ref="AM164:AN164"/>
    <mergeCell ref="AO164:AP164"/>
    <mergeCell ref="AQ164:AR164"/>
    <mergeCell ref="AS164:AT164"/>
    <mergeCell ref="AG165:AH165"/>
    <mergeCell ref="AI165:AJ165"/>
    <mergeCell ref="AK165:AL165"/>
    <mergeCell ref="AM165:AN165"/>
    <mergeCell ref="AO165:AP165"/>
    <mergeCell ref="AQ165:AR165"/>
    <mergeCell ref="AS165:AT165"/>
    <mergeCell ref="AG166:AH166"/>
    <mergeCell ref="AI166:AJ166"/>
    <mergeCell ref="AK166:AL166"/>
    <mergeCell ref="AM166:AN166"/>
    <mergeCell ref="AO166:AP166"/>
    <mergeCell ref="AQ166:AR166"/>
    <mergeCell ref="AS166:AT166"/>
    <mergeCell ref="AG167:AH167"/>
    <mergeCell ref="AI167:AJ167"/>
    <mergeCell ref="AK167:AL167"/>
    <mergeCell ref="AM167:AN167"/>
    <mergeCell ref="AO167:AP167"/>
    <mergeCell ref="AQ167:AR167"/>
    <mergeCell ref="AS167:AT167"/>
    <mergeCell ref="AG168:AH168"/>
    <mergeCell ref="AI168:AJ168"/>
    <mergeCell ref="AK168:AL168"/>
    <mergeCell ref="AM168:AN168"/>
    <mergeCell ref="AO168:AP168"/>
    <mergeCell ref="AQ168:AR168"/>
    <mergeCell ref="AS168:AT168"/>
    <mergeCell ref="AG169:AH169"/>
    <mergeCell ref="AI169:AJ169"/>
    <mergeCell ref="AK169:AL169"/>
    <mergeCell ref="AM169:AN169"/>
    <mergeCell ref="AO169:AP169"/>
    <mergeCell ref="AQ169:AR169"/>
    <mergeCell ref="AS169:AT169"/>
    <mergeCell ref="AG170:AH170"/>
    <mergeCell ref="AI170:AJ170"/>
    <mergeCell ref="AK170:AL170"/>
    <mergeCell ref="AM170:AN170"/>
    <mergeCell ref="AO170:AP170"/>
    <mergeCell ref="AQ170:AR170"/>
    <mergeCell ref="AS170:AT170"/>
    <mergeCell ref="AG171:AH171"/>
    <mergeCell ref="AI171:AJ171"/>
    <mergeCell ref="AK171:AL171"/>
    <mergeCell ref="AM171:AN171"/>
    <mergeCell ref="AO171:AP171"/>
    <mergeCell ref="AQ171:AR171"/>
    <mergeCell ref="AS171:AT171"/>
    <mergeCell ref="AG172:AH172"/>
    <mergeCell ref="AI172:AJ172"/>
    <mergeCell ref="AK172:AL172"/>
    <mergeCell ref="AM172:AN172"/>
    <mergeCell ref="AO172:AP172"/>
    <mergeCell ref="AQ172:AR172"/>
    <mergeCell ref="AS172:AT172"/>
    <mergeCell ref="AG186:AH186"/>
    <mergeCell ref="AI186:AJ186"/>
    <mergeCell ref="AK186:AL186"/>
    <mergeCell ref="AM186:AN186"/>
    <mergeCell ref="AO186:AP186"/>
    <mergeCell ref="AQ186:AR186"/>
    <mergeCell ref="AS186:AT186"/>
    <mergeCell ref="AG187:AH187"/>
    <mergeCell ref="AI187:AJ187"/>
    <mergeCell ref="AK187:AL187"/>
    <mergeCell ref="AM187:AN187"/>
    <mergeCell ref="AO187:AP187"/>
    <mergeCell ref="AQ187:AR187"/>
    <mergeCell ref="AS187:AT187"/>
    <mergeCell ref="AG188:AH188"/>
    <mergeCell ref="AI188:AJ188"/>
    <mergeCell ref="AK188:AL188"/>
    <mergeCell ref="AM188:AN188"/>
    <mergeCell ref="AO188:AP188"/>
    <mergeCell ref="AQ188:AR188"/>
    <mergeCell ref="AS188:AT188"/>
    <mergeCell ref="AG189:AH189"/>
    <mergeCell ref="AI189:AJ189"/>
    <mergeCell ref="AK189:AL189"/>
    <mergeCell ref="AM189:AN189"/>
    <mergeCell ref="AO189:AP189"/>
    <mergeCell ref="AQ189:AR189"/>
    <mergeCell ref="AS189:AT189"/>
    <mergeCell ref="AG190:AH190"/>
    <mergeCell ref="AI190:AJ190"/>
    <mergeCell ref="AK190:AL190"/>
    <mergeCell ref="AM190:AN190"/>
    <mergeCell ref="AO190:AP190"/>
    <mergeCell ref="AQ190:AR190"/>
    <mergeCell ref="AS190:AT190"/>
    <mergeCell ref="AG191:AH191"/>
    <mergeCell ref="AI191:AJ191"/>
    <mergeCell ref="AK191:AL191"/>
    <mergeCell ref="AM191:AN191"/>
    <mergeCell ref="AO191:AP191"/>
    <mergeCell ref="AQ191:AR191"/>
    <mergeCell ref="AS191:AT191"/>
    <mergeCell ref="AG192:AH192"/>
    <mergeCell ref="AI192:AJ192"/>
    <mergeCell ref="AK192:AL192"/>
    <mergeCell ref="AM192:AN192"/>
    <mergeCell ref="AO192:AP192"/>
    <mergeCell ref="AQ192:AR192"/>
    <mergeCell ref="AS192:AT192"/>
    <mergeCell ref="AG193:AH193"/>
    <mergeCell ref="AI193:AJ193"/>
    <mergeCell ref="AK193:AL193"/>
    <mergeCell ref="AM193:AN193"/>
    <mergeCell ref="AO193:AP193"/>
    <mergeCell ref="AQ193:AR193"/>
    <mergeCell ref="AS193:AT193"/>
    <mergeCell ref="AG194:AH194"/>
    <mergeCell ref="AI194:AJ194"/>
    <mergeCell ref="AK194:AL194"/>
    <mergeCell ref="AM194:AN194"/>
    <mergeCell ref="AO194:AP194"/>
    <mergeCell ref="AQ194:AR194"/>
    <mergeCell ref="AS194:AT194"/>
    <mergeCell ref="AG195:AH195"/>
    <mergeCell ref="AI195:AJ195"/>
    <mergeCell ref="AK195:AL195"/>
    <mergeCell ref="AM195:AN195"/>
    <mergeCell ref="AO195:AP195"/>
    <mergeCell ref="AQ195:AR195"/>
    <mergeCell ref="AS195:AT195"/>
    <mergeCell ref="AG196:AH196"/>
    <mergeCell ref="AI196:AJ196"/>
    <mergeCell ref="AK196:AL196"/>
    <mergeCell ref="AM196:AN196"/>
    <mergeCell ref="AO196:AP196"/>
    <mergeCell ref="AQ196:AR196"/>
    <mergeCell ref="AS196:AT196"/>
    <mergeCell ref="AG210:AH210"/>
    <mergeCell ref="AI210:AJ210"/>
    <mergeCell ref="AK210:AL210"/>
    <mergeCell ref="AM210:AN210"/>
    <mergeCell ref="AO210:AP210"/>
    <mergeCell ref="AQ210:AR210"/>
    <mergeCell ref="AS210:AT210"/>
    <mergeCell ref="AG211:AH211"/>
    <mergeCell ref="AI211:AJ211"/>
    <mergeCell ref="AK211:AL211"/>
    <mergeCell ref="AM211:AN211"/>
    <mergeCell ref="AO211:AP211"/>
    <mergeCell ref="AQ211:AR211"/>
    <mergeCell ref="AS211:AT211"/>
    <mergeCell ref="AG212:AH212"/>
    <mergeCell ref="AI212:AJ212"/>
    <mergeCell ref="AK212:AL212"/>
    <mergeCell ref="AM212:AN212"/>
    <mergeCell ref="AO212:AP212"/>
    <mergeCell ref="AQ212:AR212"/>
    <mergeCell ref="AS212:AT212"/>
    <mergeCell ref="AG213:AH213"/>
    <mergeCell ref="AI213:AJ213"/>
    <mergeCell ref="AK213:AL213"/>
    <mergeCell ref="AM213:AN213"/>
    <mergeCell ref="AO213:AP213"/>
    <mergeCell ref="AQ213:AR213"/>
    <mergeCell ref="AS213:AT213"/>
    <mergeCell ref="AG214:AH214"/>
    <mergeCell ref="AI214:AJ214"/>
    <mergeCell ref="AK214:AL214"/>
    <mergeCell ref="AM214:AN214"/>
    <mergeCell ref="AO214:AP214"/>
    <mergeCell ref="AQ214:AR214"/>
    <mergeCell ref="AS214:AT214"/>
    <mergeCell ref="AG215:AH215"/>
    <mergeCell ref="AI215:AJ215"/>
    <mergeCell ref="AK215:AL215"/>
    <mergeCell ref="AM215:AN215"/>
    <mergeCell ref="AO215:AP215"/>
    <mergeCell ref="AQ215:AR215"/>
    <mergeCell ref="AS215:AT215"/>
    <mergeCell ref="AG216:AH216"/>
    <mergeCell ref="AI216:AJ216"/>
    <mergeCell ref="AK216:AL216"/>
    <mergeCell ref="AM216:AN216"/>
    <mergeCell ref="AO216:AP216"/>
    <mergeCell ref="AQ216:AR216"/>
    <mergeCell ref="AS216:AT216"/>
    <mergeCell ref="AG217:AH217"/>
    <mergeCell ref="AI217:AJ217"/>
    <mergeCell ref="AK217:AL217"/>
    <mergeCell ref="AM217:AN217"/>
    <mergeCell ref="AO217:AP217"/>
    <mergeCell ref="AQ217:AR217"/>
    <mergeCell ref="AS217:AT217"/>
    <mergeCell ref="AG218:AH218"/>
    <mergeCell ref="AI218:AJ218"/>
    <mergeCell ref="AK218:AL218"/>
    <mergeCell ref="AM218:AN218"/>
    <mergeCell ref="AO218:AP218"/>
    <mergeCell ref="AQ218:AR218"/>
    <mergeCell ref="AS218:AT218"/>
    <mergeCell ref="AG219:AH219"/>
    <mergeCell ref="AI219:AJ219"/>
    <mergeCell ref="AK219:AL219"/>
    <mergeCell ref="AM219:AN219"/>
    <mergeCell ref="AO219:AP219"/>
    <mergeCell ref="AQ219:AR219"/>
    <mergeCell ref="AS219:AT219"/>
    <mergeCell ref="AG220:AH220"/>
    <mergeCell ref="AI220:AJ220"/>
    <mergeCell ref="AK220:AL220"/>
    <mergeCell ref="AM220:AN220"/>
    <mergeCell ref="AO220:AP220"/>
    <mergeCell ref="AQ220:AR220"/>
    <mergeCell ref="AS220:AT220"/>
    <mergeCell ref="AG234:AH234"/>
    <mergeCell ref="AI234:AJ234"/>
    <mergeCell ref="AK234:AL234"/>
    <mergeCell ref="AM234:AN234"/>
    <mergeCell ref="AO234:AP234"/>
    <mergeCell ref="AQ234:AR234"/>
    <mergeCell ref="AS234:AT234"/>
    <mergeCell ref="AG235:AH235"/>
    <mergeCell ref="AI235:AJ235"/>
    <mergeCell ref="AK235:AL235"/>
    <mergeCell ref="AM235:AN235"/>
    <mergeCell ref="AO235:AP235"/>
    <mergeCell ref="AQ235:AR235"/>
    <mergeCell ref="AS235:AT235"/>
    <mergeCell ref="AG236:AH236"/>
    <mergeCell ref="AI236:AJ236"/>
    <mergeCell ref="AK236:AL236"/>
    <mergeCell ref="AM236:AN236"/>
    <mergeCell ref="AO236:AP236"/>
    <mergeCell ref="AQ236:AR236"/>
    <mergeCell ref="AS236:AT236"/>
    <mergeCell ref="AG237:AH237"/>
    <mergeCell ref="AI237:AJ237"/>
    <mergeCell ref="AK237:AL237"/>
    <mergeCell ref="AM237:AN237"/>
    <mergeCell ref="AO237:AP237"/>
    <mergeCell ref="AQ237:AR237"/>
    <mergeCell ref="AS237:AT237"/>
    <mergeCell ref="AG238:AH238"/>
    <mergeCell ref="AI238:AJ238"/>
    <mergeCell ref="AK238:AL238"/>
    <mergeCell ref="AM238:AN238"/>
    <mergeCell ref="AO238:AP238"/>
    <mergeCell ref="AQ238:AR238"/>
    <mergeCell ref="AS238:AT238"/>
    <mergeCell ref="AG239:AH239"/>
    <mergeCell ref="AI239:AJ239"/>
    <mergeCell ref="AK239:AL239"/>
    <mergeCell ref="AM239:AN239"/>
    <mergeCell ref="AO239:AP239"/>
    <mergeCell ref="AQ239:AR239"/>
    <mergeCell ref="AS239:AT239"/>
    <mergeCell ref="AG240:AH240"/>
    <mergeCell ref="AI240:AJ240"/>
    <mergeCell ref="AK240:AL240"/>
    <mergeCell ref="AM240:AN240"/>
    <mergeCell ref="AO240:AP240"/>
    <mergeCell ref="AQ240:AR240"/>
    <mergeCell ref="AS240:AT240"/>
    <mergeCell ref="AG241:AH241"/>
    <mergeCell ref="AI241:AJ241"/>
    <mergeCell ref="AK241:AL241"/>
    <mergeCell ref="AM241:AN241"/>
    <mergeCell ref="AO241:AP241"/>
    <mergeCell ref="AQ241:AR241"/>
    <mergeCell ref="AS241:AT241"/>
    <mergeCell ref="AG242:AH242"/>
    <mergeCell ref="AI242:AJ242"/>
    <mergeCell ref="AK242:AL242"/>
    <mergeCell ref="AM242:AN242"/>
    <mergeCell ref="AO242:AP242"/>
    <mergeCell ref="AQ242:AR242"/>
    <mergeCell ref="AS242:AT242"/>
    <mergeCell ref="AG243:AH243"/>
    <mergeCell ref="AI243:AJ243"/>
    <mergeCell ref="AK243:AL243"/>
    <mergeCell ref="AM243:AN243"/>
    <mergeCell ref="AO243:AP243"/>
    <mergeCell ref="AQ243:AR243"/>
    <mergeCell ref="AS243:AT243"/>
    <mergeCell ref="AG244:AH244"/>
    <mergeCell ref="AI244:AJ244"/>
    <mergeCell ref="AK244:AL244"/>
    <mergeCell ref="AM244:AN244"/>
    <mergeCell ref="AO244:AP244"/>
    <mergeCell ref="AQ244:AR244"/>
    <mergeCell ref="AS244:AT24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8"/>
  <sheetViews>
    <sheetView zoomScale="80" zoomScaleNormal="80" workbookViewId="0">
      <selection activeCell="E115" sqref="E115"/>
    </sheetView>
  </sheetViews>
  <sheetFormatPr baseColWidth="10" defaultColWidth="9" defaultRowHeight="15" x14ac:dyDescent="0.2"/>
  <cols>
    <col min="1" max="1" width="10.33203125" customWidth="1"/>
    <col min="2" max="2" width="10.5" customWidth="1"/>
    <col min="3" max="3" width="20.1640625" customWidth="1"/>
  </cols>
  <sheetData>
    <row r="1" spans="1:24" x14ac:dyDescent="0.2">
      <c r="A1" s="370" t="s">
        <v>65</v>
      </c>
      <c r="B1" s="370"/>
      <c r="C1" s="370"/>
      <c r="D1" s="370"/>
      <c r="E1" s="370"/>
      <c r="F1" s="370"/>
      <c r="G1" s="370"/>
    </row>
    <row r="2" spans="1:24" ht="16" thickBot="1" x14ac:dyDescent="0.25">
      <c r="A2" s="1" t="s">
        <v>29</v>
      </c>
      <c r="B2" s="2" t="s">
        <v>2</v>
      </c>
      <c r="C2" s="2" t="s">
        <v>3</v>
      </c>
      <c r="D2" s="3">
        <v>45170</v>
      </c>
      <c r="E2" s="3">
        <v>45200</v>
      </c>
      <c r="F2" s="3">
        <v>45231</v>
      </c>
      <c r="G2" s="3">
        <v>45261</v>
      </c>
      <c r="H2" s="3">
        <v>45292</v>
      </c>
      <c r="I2" s="3">
        <v>45323</v>
      </c>
      <c r="J2" s="3">
        <v>45352</v>
      </c>
      <c r="K2" s="3">
        <v>45383</v>
      </c>
      <c r="L2" s="3">
        <v>45413</v>
      </c>
      <c r="M2" s="3">
        <v>45444</v>
      </c>
      <c r="N2" s="3">
        <v>45474</v>
      </c>
      <c r="O2" s="3">
        <v>45505</v>
      </c>
      <c r="P2" s="3">
        <v>45536</v>
      </c>
      <c r="Q2" s="3">
        <v>45566</v>
      </c>
      <c r="R2" s="3">
        <v>45597</v>
      </c>
      <c r="S2" s="3">
        <v>45627</v>
      </c>
      <c r="T2" s="3">
        <v>45658</v>
      </c>
      <c r="U2" s="3">
        <v>45689</v>
      </c>
      <c r="V2" s="3">
        <v>45717</v>
      </c>
      <c r="W2" s="3">
        <v>45748</v>
      </c>
      <c r="X2" s="3">
        <v>45778</v>
      </c>
    </row>
    <row r="3" spans="1:24" ht="17" thickTop="1" thickBot="1" x14ac:dyDescent="0.25">
      <c r="A3" s="354" t="s">
        <v>4</v>
      </c>
      <c r="B3" s="301" t="s">
        <v>5</v>
      </c>
      <c r="C3" s="4" t="s">
        <v>36</v>
      </c>
      <c r="D3" s="4">
        <v>0</v>
      </c>
      <c r="E3" s="4">
        <v>0</v>
      </c>
      <c r="F3" s="4">
        <v>0</v>
      </c>
      <c r="G3" s="5">
        <v>0</v>
      </c>
      <c r="H3" s="5">
        <v>0</v>
      </c>
      <c r="I3" s="5">
        <v>0</v>
      </c>
      <c r="J3" s="5">
        <v>1988</v>
      </c>
      <c r="K3" s="5">
        <v>1927</v>
      </c>
      <c r="L3" s="5">
        <v>1900</v>
      </c>
      <c r="M3" s="5">
        <v>1842</v>
      </c>
      <c r="N3" s="5">
        <v>1607</v>
      </c>
      <c r="O3" s="5">
        <v>1493</v>
      </c>
      <c r="P3" s="205"/>
      <c r="Q3" s="5">
        <v>749</v>
      </c>
      <c r="R3" s="5"/>
      <c r="S3" s="5"/>
      <c r="T3" s="5"/>
      <c r="U3" s="5"/>
      <c r="V3" s="5"/>
      <c r="W3" s="5"/>
      <c r="X3" s="5"/>
    </row>
    <row r="4" spans="1:24" ht="17" thickTop="1" thickBot="1" x14ac:dyDescent="0.25">
      <c r="A4" s="354"/>
      <c r="B4" s="301" t="s">
        <v>5</v>
      </c>
      <c r="C4" s="1" t="s">
        <v>66</v>
      </c>
      <c r="D4" s="1">
        <v>0</v>
      </c>
      <c r="E4" s="1">
        <v>0</v>
      </c>
      <c r="F4" s="1">
        <v>0</v>
      </c>
      <c r="G4" s="6">
        <v>0</v>
      </c>
      <c r="H4" s="6">
        <v>0</v>
      </c>
      <c r="I4" s="6">
        <v>2000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206"/>
      <c r="Q4" s="6">
        <v>0</v>
      </c>
      <c r="R4" s="6"/>
      <c r="S4" s="6"/>
      <c r="T4" s="6"/>
      <c r="U4" s="6"/>
      <c r="V4" s="6"/>
      <c r="W4" s="6"/>
      <c r="X4" s="6"/>
    </row>
    <row r="5" spans="1:24" ht="17" thickTop="1" thickBot="1" x14ac:dyDescent="0.25">
      <c r="A5" s="354"/>
      <c r="B5" s="301" t="s">
        <v>5</v>
      </c>
      <c r="C5" s="1" t="s">
        <v>67</v>
      </c>
      <c r="D5" s="1">
        <v>170</v>
      </c>
      <c r="E5" s="1">
        <v>0</v>
      </c>
      <c r="F5" s="1">
        <v>0</v>
      </c>
      <c r="G5" s="6">
        <v>35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206"/>
      <c r="Q5" s="6">
        <v>0</v>
      </c>
      <c r="R5" s="6"/>
      <c r="S5" s="6"/>
      <c r="T5" s="6"/>
      <c r="U5" s="6"/>
      <c r="V5" s="6"/>
      <c r="W5" s="6"/>
      <c r="X5" s="6"/>
    </row>
    <row r="6" spans="1:24" ht="17" thickTop="1" thickBot="1" x14ac:dyDescent="0.25">
      <c r="A6" s="354"/>
      <c r="B6" s="301" t="s">
        <v>5</v>
      </c>
      <c r="C6" s="1" t="s">
        <v>68</v>
      </c>
      <c r="D6" s="1">
        <v>170</v>
      </c>
      <c r="E6" s="1">
        <v>0</v>
      </c>
      <c r="F6" s="1">
        <v>0</v>
      </c>
      <c r="G6" s="6">
        <v>35</v>
      </c>
      <c r="H6" s="6">
        <v>0</v>
      </c>
      <c r="I6" s="6">
        <v>12</v>
      </c>
      <c r="J6" s="6">
        <v>6161</v>
      </c>
      <c r="K6" s="6">
        <v>326</v>
      </c>
      <c r="L6" s="6">
        <v>58</v>
      </c>
      <c r="M6" s="6">
        <v>136</v>
      </c>
      <c r="N6" s="6">
        <v>114</v>
      </c>
      <c r="O6" s="6">
        <v>101</v>
      </c>
      <c r="P6" s="206"/>
      <c r="Q6" s="6">
        <v>148</v>
      </c>
      <c r="R6" s="6"/>
      <c r="S6" s="6"/>
      <c r="T6" s="6"/>
      <c r="U6" s="6"/>
      <c r="V6" s="6"/>
      <c r="W6" s="6"/>
      <c r="X6" s="6"/>
    </row>
    <row r="7" spans="1:24" ht="17" thickTop="1" thickBot="1" x14ac:dyDescent="0.25">
      <c r="A7" s="354"/>
      <c r="B7" s="301" t="s">
        <v>5</v>
      </c>
      <c r="C7" s="1" t="s">
        <v>69</v>
      </c>
      <c r="D7" s="1">
        <v>170</v>
      </c>
      <c r="E7" s="1">
        <v>0</v>
      </c>
      <c r="F7" s="1">
        <v>0</v>
      </c>
      <c r="G7" s="6">
        <v>35</v>
      </c>
      <c r="H7" s="6">
        <v>0</v>
      </c>
      <c r="I7" s="6">
        <v>12</v>
      </c>
      <c r="J7" s="6">
        <v>0</v>
      </c>
      <c r="K7" s="6">
        <v>36</v>
      </c>
      <c r="L7" s="6">
        <v>58</v>
      </c>
      <c r="M7" s="6">
        <v>136</v>
      </c>
      <c r="N7" s="6">
        <v>114</v>
      </c>
      <c r="O7" s="6">
        <v>101</v>
      </c>
      <c r="P7" s="206"/>
      <c r="Q7" s="6">
        <v>148</v>
      </c>
      <c r="R7" s="6"/>
      <c r="S7" s="6"/>
      <c r="T7" s="6"/>
      <c r="U7" s="6"/>
      <c r="V7" s="6"/>
      <c r="W7" s="6"/>
      <c r="X7" s="6"/>
    </row>
    <row r="8" spans="1:24" ht="17" thickTop="1" thickBot="1" x14ac:dyDescent="0.25">
      <c r="A8" s="354"/>
      <c r="B8" s="301" t="s">
        <v>5</v>
      </c>
      <c r="C8" s="1" t="s">
        <v>70</v>
      </c>
      <c r="D8" s="1">
        <v>0</v>
      </c>
      <c r="E8" s="1">
        <v>0</v>
      </c>
      <c r="F8" s="1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1</v>
      </c>
      <c r="N8" s="6">
        <v>0</v>
      </c>
      <c r="O8" s="6">
        <v>0</v>
      </c>
      <c r="P8" s="206"/>
      <c r="Q8" s="6">
        <v>0</v>
      </c>
      <c r="R8" s="6"/>
      <c r="S8" s="6"/>
      <c r="T8" s="6"/>
      <c r="U8" s="6"/>
      <c r="V8" s="6"/>
      <c r="W8" s="6"/>
      <c r="X8" s="6"/>
    </row>
    <row r="9" spans="1:24" ht="17" thickTop="1" thickBot="1" x14ac:dyDescent="0.25">
      <c r="A9" s="354"/>
      <c r="B9" s="301" t="s">
        <v>5</v>
      </c>
      <c r="C9" s="1" t="s">
        <v>71</v>
      </c>
      <c r="D9" s="1">
        <v>0</v>
      </c>
      <c r="E9" s="1">
        <v>0</v>
      </c>
      <c r="F9" s="1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0</v>
      </c>
      <c r="P9" s="206"/>
      <c r="Q9" s="6">
        <v>0</v>
      </c>
      <c r="R9" s="6"/>
      <c r="S9" s="6"/>
      <c r="T9" s="6"/>
      <c r="U9" s="6"/>
      <c r="V9" s="6"/>
      <c r="W9" s="6"/>
      <c r="X9" s="6"/>
    </row>
    <row r="10" spans="1:24" ht="17" thickTop="1" thickBot="1" x14ac:dyDescent="0.25">
      <c r="A10" s="354"/>
      <c r="B10" s="301" t="s">
        <v>5</v>
      </c>
      <c r="C10" s="1" t="s">
        <v>72</v>
      </c>
      <c r="D10" s="1">
        <v>0</v>
      </c>
      <c r="E10" s="1">
        <v>0</v>
      </c>
      <c r="F10" s="1">
        <v>0</v>
      </c>
      <c r="G10" s="6">
        <v>35</v>
      </c>
      <c r="H10" s="6">
        <v>0</v>
      </c>
      <c r="I10" s="206">
        <v>2000</v>
      </c>
      <c r="J10" s="6">
        <v>0</v>
      </c>
      <c r="K10" s="6">
        <v>0</v>
      </c>
      <c r="L10" s="6">
        <v>0</v>
      </c>
      <c r="M10" s="6">
        <v>-100</v>
      </c>
      <c r="N10" s="6">
        <v>0</v>
      </c>
      <c r="O10" s="6">
        <v>0</v>
      </c>
      <c r="P10" s="206"/>
      <c r="Q10" s="6">
        <v>0</v>
      </c>
      <c r="R10" s="6"/>
      <c r="S10" s="6"/>
      <c r="T10" s="6"/>
      <c r="U10" s="6"/>
      <c r="V10" s="6"/>
      <c r="W10" s="6"/>
      <c r="X10" s="6"/>
    </row>
    <row r="11" spans="1:24" ht="17" thickTop="1" thickBot="1" x14ac:dyDescent="0.25">
      <c r="A11" s="354"/>
      <c r="B11" s="301" t="s">
        <v>5</v>
      </c>
      <c r="C11" s="1" t="s">
        <v>73</v>
      </c>
      <c r="D11" s="1">
        <v>0</v>
      </c>
      <c r="E11" s="1">
        <v>0</v>
      </c>
      <c r="F11" s="1">
        <v>0</v>
      </c>
      <c r="G11" s="6">
        <v>0</v>
      </c>
      <c r="H11" s="6">
        <v>0</v>
      </c>
      <c r="I11" s="6">
        <v>1988</v>
      </c>
      <c r="J11" s="6">
        <v>1927</v>
      </c>
      <c r="K11" s="6">
        <v>1891</v>
      </c>
      <c r="L11" s="6">
        <v>1842</v>
      </c>
      <c r="M11" s="6">
        <v>1607</v>
      </c>
      <c r="N11" s="6">
        <v>1493</v>
      </c>
      <c r="O11" s="6">
        <v>1392</v>
      </c>
      <c r="P11" s="206"/>
      <c r="Q11" s="6">
        <v>601</v>
      </c>
      <c r="R11" s="6"/>
      <c r="S11" s="6"/>
      <c r="T11" s="6"/>
      <c r="U11" s="6"/>
      <c r="V11" s="6"/>
      <c r="W11" s="6"/>
      <c r="X11" s="6"/>
    </row>
    <row r="12" spans="1:24" ht="17" thickTop="1" thickBot="1" x14ac:dyDescent="0.25">
      <c r="A12" s="354"/>
      <c r="B12" s="301" t="s">
        <v>5</v>
      </c>
      <c r="C12" s="1" t="s">
        <v>74</v>
      </c>
      <c r="D12" s="1">
        <v>0</v>
      </c>
      <c r="E12" s="1">
        <v>0</v>
      </c>
      <c r="F12" s="1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206"/>
      <c r="Q12" s="6">
        <v>0</v>
      </c>
      <c r="R12" s="6"/>
      <c r="S12" s="6"/>
      <c r="T12" s="6"/>
      <c r="U12" s="6"/>
      <c r="V12" s="6"/>
      <c r="W12" s="6"/>
      <c r="X12" s="6"/>
    </row>
    <row r="13" spans="1:24" ht="17" thickTop="1" thickBot="1" x14ac:dyDescent="0.25">
      <c r="A13" s="354"/>
      <c r="B13" s="301" t="s">
        <v>5</v>
      </c>
      <c r="C13" s="1" t="s">
        <v>75</v>
      </c>
      <c r="D13" s="1">
        <v>0</v>
      </c>
      <c r="E13" s="1">
        <v>0</v>
      </c>
      <c r="F13" s="1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206"/>
      <c r="Q13" s="6">
        <v>0</v>
      </c>
      <c r="R13" s="6"/>
      <c r="S13" s="6"/>
      <c r="T13" s="6"/>
      <c r="U13" s="6"/>
      <c r="V13" s="6"/>
      <c r="W13" s="6"/>
      <c r="X13" s="6"/>
    </row>
    <row r="14" spans="1:24" ht="17" thickTop="1" thickBot="1" x14ac:dyDescent="0.25">
      <c r="A14" s="354"/>
      <c r="B14" s="301" t="s">
        <v>5</v>
      </c>
      <c r="C14" s="7" t="s">
        <v>76</v>
      </c>
      <c r="D14" s="7">
        <v>340</v>
      </c>
      <c r="E14" s="7">
        <v>500</v>
      </c>
      <c r="F14" s="7">
        <v>1000</v>
      </c>
      <c r="G14" s="8">
        <v>1000</v>
      </c>
      <c r="H14" s="8">
        <v>1000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207"/>
      <c r="Q14" s="8">
        <v>0</v>
      </c>
      <c r="R14" s="8"/>
      <c r="S14" s="8"/>
      <c r="T14" s="8"/>
      <c r="U14" s="8"/>
      <c r="V14" s="8"/>
      <c r="W14" s="8"/>
      <c r="X14" s="8"/>
    </row>
    <row r="15" spans="1:24" ht="17" thickTop="1" thickBot="1" x14ac:dyDescent="0.25">
      <c r="A15" s="354"/>
      <c r="B15" s="301" t="s">
        <v>9</v>
      </c>
      <c r="C15" s="4" t="s">
        <v>36</v>
      </c>
      <c r="D15" s="208"/>
      <c r="E15" s="4">
        <v>0</v>
      </c>
      <c r="F15" s="4">
        <v>0</v>
      </c>
      <c r="G15" s="205"/>
      <c r="H15" s="5">
        <v>0</v>
      </c>
      <c r="I15" s="5">
        <v>0</v>
      </c>
      <c r="J15" s="5" t="s">
        <v>25</v>
      </c>
      <c r="K15" s="5">
        <v>5688</v>
      </c>
      <c r="L15" s="5">
        <v>5396</v>
      </c>
      <c r="M15" s="5">
        <v>4709</v>
      </c>
      <c r="N15" s="5">
        <v>3845</v>
      </c>
      <c r="O15" s="5" t="s">
        <v>25</v>
      </c>
      <c r="P15" s="205"/>
      <c r="Q15" s="5"/>
      <c r="R15" s="5"/>
      <c r="S15" s="5"/>
      <c r="T15" s="5"/>
      <c r="U15" s="5"/>
      <c r="V15" s="5"/>
      <c r="W15" s="5"/>
      <c r="X15" s="5"/>
    </row>
    <row r="16" spans="1:24" ht="17" thickTop="1" thickBot="1" x14ac:dyDescent="0.25">
      <c r="A16" s="354"/>
      <c r="B16" s="301" t="s">
        <v>9</v>
      </c>
      <c r="C16" s="1" t="s">
        <v>66</v>
      </c>
      <c r="D16" s="209"/>
      <c r="E16" s="1">
        <v>0</v>
      </c>
      <c r="F16" s="1">
        <v>0</v>
      </c>
      <c r="G16" s="206"/>
      <c r="H16" s="6">
        <v>0</v>
      </c>
      <c r="I16" s="6">
        <v>6000</v>
      </c>
      <c r="J16" s="6" t="s">
        <v>25</v>
      </c>
      <c r="K16" s="6">
        <v>0</v>
      </c>
      <c r="L16" s="6">
        <v>0</v>
      </c>
      <c r="M16" s="6">
        <v>0</v>
      </c>
      <c r="N16" s="6">
        <v>0</v>
      </c>
      <c r="O16" s="6" t="s">
        <v>25</v>
      </c>
      <c r="P16" s="206"/>
      <c r="Q16" s="6"/>
      <c r="R16" s="6"/>
      <c r="S16" s="6"/>
      <c r="T16" s="6"/>
      <c r="U16" s="6"/>
      <c r="V16" s="6"/>
      <c r="W16" s="6"/>
      <c r="X16" s="6"/>
    </row>
    <row r="17" spans="1:24" ht="17" thickTop="1" thickBot="1" x14ac:dyDescent="0.25">
      <c r="A17" s="354"/>
      <c r="B17" s="301" t="s">
        <v>9</v>
      </c>
      <c r="C17" s="1" t="s">
        <v>67</v>
      </c>
      <c r="D17" s="209"/>
      <c r="E17" s="1">
        <v>0</v>
      </c>
      <c r="F17" s="1">
        <v>0</v>
      </c>
      <c r="G17" s="206"/>
      <c r="H17" s="6">
        <v>0</v>
      </c>
      <c r="I17" s="6">
        <v>0</v>
      </c>
      <c r="J17" s="6" t="s">
        <v>25</v>
      </c>
      <c r="K17" s="6">
        <v>0</v>
      </c>
      <c r="L17" s="6">
        <v>0</v>
      </c>
      <c r="M17" s="6">
        <v>0</v>
      </c>
      <c r="N17" s="6">
        <v>0</v>
      </c>
      <c r="O17" s="6" t="s">
        <v>25</v>
      </c>
      <c r="P17" s="206"/>
      <c r="Q17" s="6"/>
      <c r="R17" s="6"/>
      <c r="S17" s="6"/>
      <c r="T17" s="6"/>
      <c r="U17" s="6"/>
      <c r="V17" s="6"/>
      <c r="W17" s="6"/>
      <c r="X17" s="6"/>
    </row>
    <row r="18" spans="1:24" ht="17" thickTop="1" thickBot="1" x14ac:dyDescent="0.25">
      <c r="A18" s="354"/>
      <c r="B18" s="301" t="s">
        <v>9</v>
      </c>
      <c r="C18" s="1" t="s">
        <v>68</v>
      </c>
      <c r="D18" s="209"/>
      <c r="E18" s="1">
        <v>0</v>
      </c>
      <c r="F18" s="1">
        <v>0</v>
      </c>
      <c r="G18" s="206"/>
      <c r="H18" s="6">
        <v>0</v>
      </c>
      <c r="I18" s="6">
        <v>25</v>
      </c>
      <c r="J18" s="6" t="s">
        <v>25</v>
      </c>
      <c r="K18" s="6">
        <v>292</v>
      </c>
      <c r="L18" s="6">
        <v>687</v>
      </c>
      <c r="M18" s="6">
        <v>834</v>
      </c>
      <c r="N18" s="6">
        <v>1211</v>
      </c>
      <c r="O18" s="6" t="s">
        <v>25</v>
      </c>
      <c r="P18" s="206"/>
      <c r="Q18" s="6"/>
      <c r="R18" s="6"/>
      <c r="S18" s="6"/>
      <c r="T18" s="6"/>
      <c r="U18" s="6"/>
      <c r="V18" s="6"/>
      <c r="W18" s="6"/>
      <c r="X18" s="6"/>
    </row>
    <row r="19" spans="1:24" ht="17" thickTop="1" thickBot="1" x14ac:dyDescent="0.25">
      <c r="A19" s="354"/>
      <c r="B19" s="301" t="s">
        <v>9</v>
      </c>
      <c r="C19" s="1" t="s">
        <v>69</v>
      </c>
      <c r="D19" s="209"/>
      <c r="E19" s="1">
        <v>0</v>
      </c>
      <c r="F19" s="1">
        <v>0</v>
      </c>
      <c r="G19" s="206"/>
      <c r="H19" s="6">
        <v>0</v>
      </c>
      <c r="I19" s="6">
        <v>25</v>
      </c>
      <c r="J19" s="6" t="s">
        <v>25</v>
      </c>
      <c r="K19" s="6">
        <v>292</v>
      </c>
      <c r="L19" s="6">
        <v>687</v>
      </c>
      <c r="M19" s="6" t="s">
        <v>64</v>
      </c>
      <c r="N19" s="6">
        <v>1211</v>
      </c>
      <c r="O19" s="6" t="s">
        <v>25</v>
      </c>
      <c r="P19" s="206"/>
      <c r="Q19" s="6"/>
      <c r="R19" s="6"/>
      <c r="S19" s="6"/>
      <c r="T19" s="6"/>
      <c r="U19" s="6"/>
      <c r="V19" s="6"/>
      <c r="W19" s="6"/>
      <c r="X19" s="6"/>
    </row>
    <row r="20" spans="1:24" ht="17" thickTop="1" thickBot="1" x14ac:dyDescent="0.25">
      <c r="A20" s="354"/>
      <c r="B20" s="301" t="s">
        <v>9</v>
      </c>
      <c r="C20" s="1" t="s">
        <v>70</v>
      </c>
      <c r="D20" s="209"/>
      <c r="E20" s="1">
        <v>0</v>
      </c>
      <c r="F20" s="1">
        <v>0</v>
      </c>
      <c r="G20" s="206"/>
      <c r="H20" s="6">
        <v>0</v>
      </c>
      <c r="I20" s="6">
        <v>0</v>
      </c>
      <c r="J20" s="6" t="s">
        <v>25</v>
      </c>
      <c r="K20" s="6">
        <v>0</v>
      </c>
      <c r="L20" s="6">
        <v>0</v>
      </c>
      <c r="M20" s="6">
        <v>0</v>
      </c>
      <c r="N20" s="6">
        <v>0</v>
      </c>
      <c r="O20" s="6" t="s">
        <v>25</v>
      </c>
      <c r="P20" s="206"/>
      <c r="Q20" s="6"/>
      <c r="R20" s="6"/>
      <c r="S20" s="6"/>
      <c r="T20" s="6"/>
      <c r="U20" s="6"/>
      <c r="V20" s="6"/>
      <c r="W20" s="6"/>
      <c r="X20" s="6"/>
    </row>
    <row r="21" spans="1:24" ht="17" thickTop="1" thickBot="1" x14ac:dyDescent="0.25">
      <c r="A21" s="354"/>
      <c r="B21" s="301" t="s">
        <v>9</v>
      </c>
      <c r="C21" s="1" t="s">
        <v>71</v>
      </c>
      <c r="D21" s="209"/>
      <c r="E21" s="1">
        <v>0</v>
      </c>
      <c r="F21" s="1">
        <v>0</v>
      </c>
      <c r="G21" s="206"/>
      <c r="H21" s="6">
        <v>0</v>
      </c>
      <c r="I21" s="6">
        <v>0</v>
      </c>
      <c r="J21" s="6" t="s">
        <v>25</v>
      </c>
      <c r="K21" s="6">
        <v>0</v>
      </c>
      <c r="L21" s="6">
        <v>0</v>
      </c>
      <c r="M21" s="6">
        <v>0</v>
      </c>
      <c r="N21" s="6">
        <v>0</v>
      </c>
      <c r="O21" s="6" t="s">
        <v>25</v>
      </c>
      <c r="P21" s="206"/>
      <c r="Q21" s="6"/>
      <c r="R21" s="6"/>
      <c r="S21" s="6"/>
      <c r="T21" s="6"/>
      <c r="U21" s="6"/>
      <c r="V21" s="6"/>
      <c r="W21" s="6"/>
      <c r="X21" s="6"/>
    </row>
    <row r="22" spans="1:24" ht="17" thickTop="1" thickBot="1" x14ac:dyDescent="0.25">
      <c r="A22" s="354"/>
      <c r="B22" s="301" t="s">
        <v>9</v>
      </c>
      <c r="C22" s="1" t="s">
        <v>72</v>
      </c>
      <c r="D22" s="209"/>
      <c r="E22" s="1">
        <v>0</v>
      </c>
      <c r="F22" s="1">
        <v>0</v>
      </c>
      <c r="G22" s="206"/>
      <c r="H22" s="6">
        <v>0</v>
      </c>
      <c r="I22" s="6">
        <v>0</v>
      </c>
      <c r="J22" s="6" t="s">
        <v>25</v>
      </c>
      <c r="K22" s="6">
        <v>0</v>
      </c>
      <c r="L22" s="6">
        <v>0</v>
      </c>
      <c r="M22" s="6">
        <v>0</v>
      </c>
      <c r="N22" s="6">
        <v>0</v>
      </c>
      <c r="O22" s="6" t="s">
        <v>25</v>
      </c>
      <c r="P22" s="206"/>
      <c r="Q22" s="6"/>
      <c r="R22" s="6"/>
      <c r="S22" s="6"/>
      <c r="T22" s="6"/>
      <c r="U22" s="6"/>
      <c r="V22" s="6"/>
      <c r="W22" s="6"/>
      <c r="X22" s="6"/>
    </row>
    <row r="23" spans="1:24" ht="17" thickTop="1" thickBot="1" x14ac:dyDescent="0.25">
      <c r="A23" s="354"/>
      <c r="B23" s="301" t="s">
        <v>9</v>
      </c>
      <c r="C23" s="1" t="s">
        <v>73</v>
      </c>
      <c r="D23" s="209"/>
      <c r="E23" s="1">
        <v>0</v>
      </c>
      <c r="F23" s="1">
        <v>0</v>
      </c>
      <c r="G23" s="206"/>
      <c r="H23" s="6">
        <v>0</v>
      </c>
      <c r="I23" s="6">
        <v>5975</v>
      </c>
      <c r="J23" s="6" t="s">
        <v>25</v>
      </c>
      <c r="K23" s="6">
        <v>5396</v>
      </c>
      <c r="L23" s="6">
        <v>4709</v>
      </c>
      <c r="M23" s="6">
        <v>3845</v>
      </c>
      <c r="N23" s="6">
        <v>2630</v>
      </c>
      <c r="O23" s="6" t="s">
        <v>25</v>
      </c>
      <c r="P23" s="206"/>
      <c r="Q23" s="6"/>
      <c r="R23" s="6"/>
      <c r="S23" s="6"/>
      <c r="T23" s="6"/>
      <c r="U23" s="6"/>
      <c r="V23" s="6"/>
      <c r="W23" s="6"/>
      <c r="X23" s="6"/>
    </row>
    <row r="24" spans="1:24" ht="17" thickTop="1" thickBot="1" x14ac:dyDescent="0.25">
      <c r="A24" s="354"/>
      <c r="B24" s="301" t="s">
        <v>9</v>
      </c>
      <c r="C24" s="1" t="s">
        <v>74</v>
      </c>
      <c r="D24" s="209"/>
      <c r="E24" s="1">
        <v>0</v>
      </c>
      <c r="F24" s="1">
        <v>0</v>
      </c>
      <c r="G24" s="206"/>
      <c r="H24" s="6">
        <v>0</v>
      </c>
      <c r="I24" s="6">
        <v>0</v>
      </c>
      <c r="J24" s="6" t="s">
        <v>25</v>
      </c>
      <c r="K24" s="6">
        <v>0</v>
      </c>
      <c r="L24" s="6">
        <v>0</v>
      </c>
      <c r="M24" s="6">
        <v>0</v>
      </c>
      <c r="N24" s="6">
        <v>0</v>
      </c>
      <c r="O24" s="6" t="s">
        <v>25</v>
      </c>
      <c r="P24" s="206"/>
      <c r="Q24" s="6"/>
      <c r="R24" s="6"/>
      <c r="S24" s="6"/>
      <c r="T24" s="6"/>
      <c r="U24" s="6"/>
      <c r="V24" s="6"/>
      <c r="W24" s="6"/>
      <c r="X24" s="6"/>
    </row>
    <row r="25" spans="1:24" ht="17" thickTop="1" thickBot="1" x14ac:dyDescent="0.25">
      <c r="A25" s="354"/>
      <c r="B25" s="301" t="s">
        <v>9</v>
      </c>
      <c r="C25" s="1" t="s">
        <v>75</v>
      </c>
      <c r="D25" s="209"/>
      <c r="E25" s="1">
        <v>31</v>
      </c>
      <c r="F25" s="1">
        <v>62</v>
      </c>
      <c r="G25" s="206"/>
      <c r="H25" s="6">
        <v>31</v>
      </c>
      <c r="I25" s="6">
        <v>28</v>
      </c>
      <c r="J25" s="6" t="s">
        <v>25</v>
      </c>
      <c r="K25" s="6">
        <v>0</v>
      </c>
      <c r="L25" s="6">
        <v>0</v>
      </c>
      <c r="M25" s="6">
        <v>0</v>
      </c>
      <c r="N25" s="6">
        <v>0</v>
      </c>
      <c r="O25" s="6" t="s">
        <v>25</v>
      </c>
      <c r="P25" s="206"/>
      <c r="Q25" s="6"/>
      <c r="R25" s="6"/>
      <c r="S25" s="6"/>
      <c r="T25" s="6"/>
      <c r="U25" s="6"/>
      <c r="V25" s="6"/>
      <c r="W25" s="6"/>
      <c r="X25" s="6"/>
    </row>
    <row r="26" spans="1:24" ht="17" thickTop="1" thickBot="1" x14ac:dyDescent="0.25">
      <c r="A26" s="354"/>
      <c r="B26" s="301" t="s">
        <v>9</v>
      </c>
      <c r="C26" s="7" t="s">
        <v>76</v>
      </c>
      <c r="D26" s="215"/>
      <c r="E26" s="7">
        <v>2000</v>
      </c>
      <c r="F26" s="7">
        <v>2000</v>
      </c>
      <c r="G26" s="207"/>
      <c r="H26" s="8">
        <v>2000</v>
      </c>
      <c r="I26" s="8">
        <v>0</v>
      </c>
      <c r="J26" s="8" t="s">
        <v>25</v>
      </c>
      <c r="K26" s="8">
        <v>0</v>
      </c>
      <c r="L26" s="8">
        <v>0</v>
      </c>
      <c r="M26" s="8">
        <v>0</v>
      </c>
      <c r="N26" s="8">
        <v>0</v>
      </c>
      <c r="O26" s="8" t="s">
        <v>25</v>
      </c>
      <c r="P26" s="207"/>
      <c r="Q26" s="8"/>
      <c r="R26" s="8"/>
      <c r="S26" s="8"/>
      <c r="T26" s="8"/>
      <c r="U26" s="8"/>
      <c r="V26" s="8"/>
      <c r="W26" s="8"/>
      <c r="X26" s="8"/>
    </row>
    <row r="27" spans="1:24" ht="17" thickTop="1" thickBot="1" x14ac:dyDescent="0.25">
      <c r="A27" s="354" t="s">
        <v>10</v>
      </c>
      <c r="B27" s="301" t="s">
        <v>11</v>
      </c>
      <c r="C27" s="4" t="s">
        <v>36</v>
      </c>
      <c r="D27" s="4">
        <v>955</v>
      </c>
      <c r="E27" s="4">
        <v>982</v>
      </c>
      <c r="F27" s="4">
        <v>655</v>
      </c>
      <c r="G27" s="5">
        <v>450</v>
      </c>
      <c r="H27" s="5">
        <v>0</v>
      </c>
      <c r="I27" s="5">
        <v>225</v>
      </c>
      <c r="J27" s="5">
        <v>100</v>
      </c>
      <c r="K27" s="5">
        <v>4556</v>
      </c>
      <c r="L27" s="5">
        <v>4356</v>
      </c>
      <c r="M27" s="5">
        <v>3911</v>
      </c>
      <c r="N27" s="5">
        <v>3149</v>
      </c>
      <c r="O27" s="5">
        <v>1868</v>
      </c>
      <c r="P27" s="5">
        <v>806</v>
      </c>
      <c r="Q27" s="5"/>
      <c r="R27" s="5"/>
      <c r="S27" s="5"/>
      <c r="T27" s="5"/>
      <c r="U27" s="5"/>
      <c r="V27" s="5"/>
      <c r="W27" s="5"/>
      <c r="X27" s="5"/>
    </row>
    <row r="28" spans="1:24" ht="17" thickTop="1" thickBot="1" x14ac:dyDescent="0.25">
      <c r="A28" s="354"/>
      <c r="B28" s="301" t="s">
        <v>11</v>
      </c>
      <c r="C28" s="1" t="s">
        <v>66</v>
      </c>
      <c r="D28" s="1">
        <v>0</v>
      </c>
      <c r="E28" s="1">
        <v>0</v>
      </c>
      <c r="F28" s="1">
        <v>0</v>
      </c>
      <c r="G28" s="6">
        <v>0</v>
      </c>
      <c r="H28" s="6">
        <v>0</v>
      </c>
      <c r="I28" s="6">
        <v>0</v>
      </c>
      <c r="J28" s="6">
        <v>4900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3550</v>
      </c>
      <c r="Q28" s="6"/>
      <c r="R28" s="6"/>
      <c r="S28" s="6"/>
      <c r="T28" s="6"/>
      <c r="U28" s="6"/>
      <c r="V28" s="5"/>
      <c r="W28" s="6"/>
      <c r="X28" s="6"/>
    </row>
    <row r="29" spans="1:24" ht="17" thickTop="1" thickBot="1" x14ac:dyDescent="0.25">
      <c r="A29" s="354"/>
      <c r="B29" s="301" t="s">
        <v>11</v>
      </c>
      <c r="C29" s="1" t="s">
        <v>67</v>
      </c>
      <c r="D29" s="1">
        <v>0</v>
      </c>
      <c r="E29" s="1">
        <v>0</v>
      </c>
      <c r="F29" s="1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/>
      <c r="R29" s="6"/>
      <c r="S29" s="6"/>
      <c r="T29" s="6"/>
      <c r="U29" s="6"/>
      <c r="V29" s="6"/>
      <c r="W29" s="6"/>
      <c r="X29" s="6"/>
    </row>
    <row r="30" spans="1:24" ht="17" thickTop="1" thickBot="1" x14ac:dyDescent="0.25">
      <c r="A30" s="354"/>
      <c r="B30" s="301" t="s">
        <v>11</v>
      </c>
      <c r="C30" s="1" t="s">
        <v>68</v>
      </c>
      <c r="D30" s="1">
        <v>493</v>
      </c>
      <c r="E30" s="1">
        <v>544</v>
      </c>
      <c r="F30" s="1">
        <v>478</v>
      </c>
      <c r="G30" s="6">
        <v>599</v>
      </c>
      <c r="H30" s="6">
        <v>740</v>
      </c>
      <c r="I30" s="6">
        <v>659</v>
      </c>
      <c r="J30" s="6">
        <v>443</v>
      </c>
      <c r="K30" s="6">
        <v>291</v>
      </c>
      <c r="L30" s="6">
        <v>445</v>
      </c>
      <c r="M30" s="6">
        <v>762</v>
      </c>
      <c r="N30" s="6">
        <v>1531</v>
      </c>
      <c r="O30" s="6">
        <v>960</v>
      </c>
      <c r="P30" s="6">
        <v>1069</v>
      </c>
      <c r="Q30" s="6"/>
      <c r="R30" s="6"/>
      <c r="S30" s="6"/>
      <c r="T30" s="6"/>
      <c r="U30" s="6"/>
      <c r="V30" s="6"/>
      <c r="W30" s="6"/>
      <c r="X30" s="6"/>
    </row>
    <row r="31" spans="1:24" ht="17" thickTop="1" thickBot="1" x14ac:dyDescent="0.25">
      <c r="A31" s="354"/>
      <c r="B31" s="301" t="s">
        <v>11</v>
      </c>
      <c r="C31" s="1" t="s">
        <v>69</v>
      </c>
      <c r="D31" s="1">
        <v>0</v>
      </c>
      <c r="E31" s="1">
        <v>544</v>
      </c>
      <c r="F31" s="1">
        <v>0</v>
      </c>
      <c r="G31" s="6">
        <v>599</v>
      </c>
      <c r="H31" s="6">
        <v>0</v>
      </c>
      <c r="I31" s="6">
        <v>659</v>
      </c>
      <c r="J31" s="6">
        <v>443</v>
      </c>
      <c r="K31" s="6">
        <v>291</v>
      </c>
      <c r="L31" s="6">
        <v>445</v>
      </c>
      <c r="M31" s="6">
        <v>762</v>
      </c>
      <c r="N31" s="6">
        <v>1531</v>
      </c>
      <c r="O31" s="6">
        <v>960</v>
      </c>
      <c r="P31" s="6">
        <v>1069</v>
      </c>
      <c r="Q31" s="6"/>
      <c r="R31" s="6"/>
      <c r="S31" s="6"/>
      <c r="T31" s="6"/>
      <c r="U31" s="6"/>
      <c r="V31" s="6"/>
      <c r="W31" s="6"/>
      <c r="X31" s="6"/>
    </row>
    <row r="32" spans="1:24" ht="17" thickTop="1" thickBot="1" x14ac:dyDescent="0.25">
      <c r="A32" s="354"/>
      <c r="B32" s="301" t="s">
        <v>11</v>
      </c>
      <c r="C32" s="1" t="s">
        <v>70</v>
      </c>
      <c r="D32" s="1">
        <v>0</v>
      </c>
      <c r="E32" s="1"/>
      <c r="F32" s="1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/>
      <c r="R32" s="6"/>
      <c r="S32" s="6"/>
      <c r="T32" s="6"/>
      <c r="U32" s="6"/>
      <c r="V32" s="6"/>
      <c r="W32" s="6"/>
      <c r="X32" s="6"/>
    </row>
    <row r="33" spans="1:24" ht="17" thickTop="1" thickBot="1" x14ac:dyDescent="0.25">
      <c r="A33" s="354"/>
      <c r="B33" s="301" t="s">
        <v>11</v>
      </c>
      <c r="C33" s="1" t="s">
        <v>71</v>
      </c>
      <c r="D33" s="1">
        <v>0</v>
      </c>
      <c r="E33" s="1"/>
      <c r="F33" s="1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625</v>
      </c>
      <c r="Q33" s="6"/>
      <c r="R33" s="6"/>
      <c r="S33" s="6"/>
      <c r="T33" s="6"/>
      <c r="U33" s="6"/>
      <c r="V33" s="6"/>
      <c r="W33" s="6"/>
      <c r="X33" s="6"/>
    </row>
    <row r="34" spans="1:24" ht="17" thickTop="1" thickBot="1" x14ac:dyDescent="0.25">
      <c r="A34" s="354"/>
      <c r="B34" s="301" t="s">
        <v>11</v>
      </c>
      <c r="C34" s="1" t="s">
        <v>72</v>
      </c>
      <c r="D34" s="1">
        <v>100</v>
      </c>
      <c r="E34" s="1">
        <v>267</v>
      </c>
      <c r="F34" s="1">
        <v>273</v>
      </c>
      <c r="G34" s="6">
        <v>172</v>
      </c>
      <c r="H34" s="6">
        <v>965</v>
      </c>
      <c r="I34" s="6">
        <v>750</v>
      </c>
      <c r="J34" s="6">
        <v>0</v>
      </c>
      <c r="K34" s="6">
        <v>91</v>
      </c>
      <c r="L34" s="6">
        <v>0</v>
      </c>
      <c r="M34" s="6">
        <v>0</v>
      </c>
      <c r="N34" s="6">
        <f>350-100</f>
        <v>250</v>
      </c>
      <c r="O34" s="6">
        <v>0</v>
      </c>
      <c r="P34" s="6">
        <v>0</v>
      </c>
      <c r="Q34" s="6"/>
      <c r="R34" s="6"/>
      <c r="S34" s="6"/>
      <c r="T34" s="6"/>
      <c r="U34" s="6"/>
      <c r="V34" s="6"/>
      <c r="W34" s="6"/>
      <c r="X34" s="6"/>
    </row>
    <row r="35" spans="1:24" ht="17" thickTop="1" thickBot="1" x14ac:dyDescent="0.25">
      <c r="A35" s="354"/>
      <c r="B35" s="301" t="s">
        <v>11</v>
      </c>
      <c r="C35" s="1" t="s">
        <v>73</v>
      </c>
      <c r="D35" s="1">
        <v>562</v>
      </c>
      <c r="E35" s="1">
        <v>655</v>
      </c>
      <c r="F35" s="1">
        <v>0</v>
      </c>
      <c r="G35" s="6">
        <v>0</v>
      </c>
      <c r="H35" s="6">
        <v>225</v>
      </c>
      <c r="I35" s="6">
        <v>109</v>
      </c>
      <c r="J35" s="6">
        <v>4559</v>
      </c>
      <c r="K35" s="6">
        <v>4356</v>
      </c>
      <c r="L35" s="6">
        <v>3911</v>
      </c>
      <c r="M35" s="6">
        <v>3149</v>
      </c>
      <c r="N35" s="6">
        <v>1868</v>
      </c>
      <c r="O35" s="6">
        <v>928</v>
      </c>
      <c r="P35" s="6">
        <v>3916</v>
      </c>
      <c r="Q35" s="6"/>
      <c r="R35" s="6"/>
      <c r="S35" s="6"/>
      <c r="T35" s="6"/>
      <c r="U35" s="6"/>
      <c r="V35" s="6"/>
      <c r="W35" s="6"/>
      <c r="X35" s="6"/>
    </row>
    <row r="36" spans="1:24" ht="17" thickTop="1" thickBot="1" x14ac:dyDescent="0.25">
      <c r="A36" s="354"/>
      <c r="B36" s="301" t="s">
        <v>11</v>
      </c>
      <c r="C36" s="1" t="s">
        <v>74</v>
      </c>
      <c r="D36" s="1">
        <v>0</v>
      </c>
      <c r="E36" s="1">
        <v>0</v>
      </c>
      <c r="F36" s="1">
        <v>450</v>
      </c>
      <c r="G36" s="6">
        <v>23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/>
      <c r="R36" s="6"/>
      <c r="S36" s="6"/>
      <c r="T36" s="6"/>
      <c r="U36" s="6"/>
      <c r="V36" s="6"/>
      <c r="W36" s="6"/>
      <c r="X36" s="6"/>
    </row>
    <row r="37" spans="1:24" ht="17" thickTop="1" thickBot="1" x14ac:dyDescent="0.25">
      <c r="A37" s="354"/>
      <c r="B37" s="301" t="s">
        <v>11</v>
      </c>
      <c r="C37" s="1" t="s">
        <v>75</v>
      </c>
      <c r="D37" s="1">
        <v>0</v>
      </c>
      <c r="E37" s="1">
        <v>0</v>
      </c>
      <c r="F37" s="1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/>
      <c r="R37" s="6"/>
      <c r="S37" s="6"/>
      <c r="T37" s="6"/>
      <c r="U37" s="6"/>
      <c r="V37" s="6"/>
      <c r="W37" s="6"/>
      <c r="X37" s="6"/>
    </row>
    <row r="38" spans="1:24" ht="17" thickTop="1" thickBot="1" x14ac:dyDescent="0.25">
      <c r="A38" s="354"/>
      <c r="B38" s="301" t="s">
        <v>11</v>
      </c>
      <c r="C38" s="7" t="s">
        <v>76</v>
      </c>
      <c r="D38" s="7">
        <v>0</v>
      </c>
      <c r="E38" s="7">
        <v>0</v>
      </c>
      <c r="F38" s="7">
        <v>1500</v>
      </c>
      <c r="G38" s="8">
        <v>1175</v>
      </c>
      <c r="H38" s="8">
        <v>1555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4500</v>
      </c>
      <c r="O38" s="8">
        <v>0</v>
      </c>
      <c r="P38" s="8">
        <v>0</v>
      </c>
      <c r="Q38" s="8"/>
      <c r="R38" s="8"/>
      <c r="S38" s="8"/>
      <c r="T38" s="8"/>
      <c r="U38" s="8"/>
      <c r="V38" s="6"/>
      <c r="W38" s="8"/>
      <c r="X38" s="8"/>
    </row>
    <row r="39" spans="1:24" ht="17" thickTop="1" thickBot="1" x14ac:dyDescent="0.25">
      <c r="A39" s="354"/>
      <c r="B39" s="301" t="s">
        <v>12</v>
      </c>
      <c r="C39" s="4" t="s">
        <v>36</v>
      </c>
      <c r="D39" s="4">
        <v>51</v>
      </c>
      <c r="E39" s="4">
        <v>96</v>
      </c>
      <c r="F39" s="4">
        <v>0</v>
      </c>
      <c r="G39" s="205"/>
      <c r="H39" s="5">
        <v>0</v>
      </c>
      <c r="I39" s="5">
        <v>0</v>
      </c>
      <c r="J39" s="5">
        <v>0</v>
      </c>
      <c r="K39" s="5">
        <v>2238</v>
      </c>
      <c r="L39" s="5">
        <v>2165</v>
      </c>
      <c r="M39" s="5">
        <v>1961</v>
      </c>
      <c r="N39" s="5">
        <v>1721</v>
      </c>
      <c r="O39" s="5">
        <v>1053</v>
      </c>
      <c r="P39" s="205"/>
      <c r="Q39" s="5"/>
      <c r="R39" s="5"/>
      <c r="S39" s="5"/>
      <c r="T39" s="5"/>
      <c r="U39" s="5"/>
      <c r="V39" s="8"/>
      <c r="W39" s="5"/>
      <c r="X39" s="5"/>
    </row>
    <row r="40" spans="1:24" ht="17" thickTop="1" thickBot="1" x14ac:dyDescent="0.25">
      <c r="A40" s="354"/>
      <c r="B40" s="301" t="s">
        <v>12</v>
      </c>
      <c r="C40" s="1" t="s">
        <v>66</v>
      </c>
      <c r="D40" s="1">
        <v>240</v>
      </c>
      <c r="E40" s="1">
        <v>0</v>
      </c>
      <c r="F40" s="1">
        <v>0</v>
      </c>
      <c r="G40" s="206"/>
      <c r="H40" s="6">
        <v>0</v>
      </c>
      <c r="I40" s="6">
        <v>1</v>
      </c>
      <c r="J40" s="6">
        <v>2000</v>
      </c>
      <c r="K40" s="6">
        <v>0</v>
      </c>
      <c r="L40" s="6">
        <v>0</v>
      </c>
      <c r="M40" s="6">
        <v>0</v>
      </c>
      <c r="N40" s="6">
        <v>0</v>
      </c>
      <c r="O40" s="6">
        <v>150</v>
      </c>
      <c r="P40" s="206"/>
      <c r="Q40" s="6"/>
      <c r="R40" s="6"/>
      <c r="S40" s="6"/>
      <c r="T40" s="6"/>
      <c r="U40" s="6"/>
      <c r="V40" s="5"/>
      <c r="W40" s="6"/>
      <c r="X40" s="6"/>
    </row>
    <row r="41" spans="1:24" ht="17" thickTop="1" thickBot="1" x14ac:dyDescent="0.25">
      <c r="A41" s="354"/>
      <c r="B41" s="301" t="s">
        <v>12</v>
      </c>
      <c r="C41" s="1" t="s">
        <v>67</v>
      </c>
      <c r="D41" s="1">
        <v>0</v>
      </c>
      <c r="E41" s="1">
        <v>0</v>
      </c>
      <c r="F41" s="1">
        <v>0</v>
      </c>
      <c r="G41" s="206"/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206"/>
      <c r="Q41" s="6"/>
      <c r="R41" s="6"/>
      <c r="S41" s="6"/>
      <c r="T41" s="6"/>
      <c r="U41" s="6"/>
      <c r="V41" s="6"/>
      <c r="W41" s="6"/>
      <c r="X41" s="6"/>
    </row>
    <row r="42" spans="1:24" ht="17" thickTop="1" thickBot="1" x14ac:dyDescent="0.25">
      <c r="A42" s="354"/>
      <c r="B42" s="301" t="s">
        <v>12</v>
      </c>
      <c r="C42" s="1" t="s">
        <v>68</v>
      </c>
      <c r="D42" s="1">
        <v>195</v>
      </c>
      <c r="E42" s="1">
        <v>96</v>
      </c>
      <c r="F42" s="1">
        <v>41</v>
      </c>
      <c r="G42" s="206"/>
      <c r="H42" s="6">
        <v>0</v>
      </c>
      <c r="I42" s="6">
        <v>1</v>
      </c>
      <c r="J42" s="6">
        <v>62</v>
      </c>
      <c r="K42" s="6">
        <v>73</v>
      </c>
      <c r="L42" s="6">
        <v>202</v>
      </c>
      <c r="M42" s="6">
        <v>240</v>
      </c>
      <c r="N42" s="6">
        <v>361</v>
      </c>
      <c r="O42" s="6">
        <v>416</v>
      </c>
      <c r="P42" s="206"/>
      <c r="Q42" s="6"/>
      <c r="R42" s="6"/>
      <c r="S42" s="6"/>
      <c r="T42" s="6"/>
      <c r="U42" s="6"/>
      <c r="V42" s="6"/>
      <c r="W42" s="6"/>
      <c r="X42" s="6"/>
    </row>
    <row r="43" spans="1:24" ht="17" thickTop="1" thickBot="1" x14ac:dyDescent="0.25">
      <c r="A43" s="354"/>
      <c r="B43" s="301" t="s">
        <v>12</v>
      </c>
      <c r="C43" s="1" t="s">
        <v>69</v>
      </c>
      <c r="D43" s="1">
        <v>192</v>
      </c>
      <c r="E43" s="1">
        <v>96</v>
      </c>
      <c r="F43" s="1">
        <v>41</v>
      </c>
      <c r="G43" s="206"/>
      <c r="H43" s="6">
        <v>0</v>
      </c>
      <c r="I43" s="6">
        <v>1</v>
      </c>
      <c r="J43" s="6">
        <v>62</v>
      </c>
      <c r="K43" s="6">
        <v>73</v>
      </c>
      <c r="L43" s="6">
        <v>204</v>
      </c>
      <c r="M43" s="6">
        <v>240</v>
      </c>
      <c r="N43" s="6">
        <v>357</v>
      </c>
      <c r="O43" s="6">
        <v>411</v>
      </c>
      <c r="P43" s="206"/>
      <c r="Q43" s="6"/>
      <c r="R43" s="6"/>
      <c r="S43" s="6"/>
      <c r="T43" s="6"/>
      <c r="U43" s="6"/>
      <c r="V43" s="6"/>
      <c r="W43" s="6"/>
      <c r="X43" s="6"/>
    </row>
    <row r="44" spans="1:24" ht="17" thickTop="1" thickBot="1" x14ac:dyDescent="0.25">
      <c r="A44" s="354"/>
      <c r="B44" s="301" t="s">
        <v>12</v>
      </c>
      <c r="C44" s="1" t="s">
        <v>70</v>
      </c>
      <c r="D44" s="213"/>
      <c r="E44" s="1">
        <v>0</v>
      </c>
      <c r="F44" s="1">
        <v>0</v>
      </c>
      <c r="G44" s="206"/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206"/>
      <c r="Q44" s="6"/>
      <c r="R44" s="6"/>
      <c r="S44" s="6"/>
      <c r="T44" s="6"/>
      <c r="U44" s="6"/>
      <c r="V44" s="6"/>
      <c r="W44" s="6"/>
      <c r="X44" s="6"/>
    </row>
    <row r="45" spans="1:24" ht="17" thickTop="1" thickBot="1" x14ac:dyDescent="0.25">
      <c r="A45" s="354"/>
      <c r="B45" s="301" t="s">
        <v>12</v>
      </c>
      <c r="C45" s="1" t="s">
        <v>71</v>
      </c>
      <c r="D45" s="1">
        <v>3</v>
      </c>
      <c r="E45" s="1">
        <v>0</v>
      </c>
      <c r="F45" s="1">
        <v>0</v>
      </c>
      <c r="G45" s="206"/>
      <c r="H45" s="6">
        <v>0</v>
      </c>
      <c r="I45" s="6">
        <v>1</v>
      </c>
      <c r="J45" s="6">
        <v>0</v>
      </c>
      <c r="K45" s="6">
        <v>0</v>
      </c>
      <c r="L45" s="6">
        <v>2</v>
      </c>
      <c r="M45" s="6">
        <v>0</v>
      </c>
      <c r="N45" s="6">
        <v>4</v>
      </c>
      <c r="O45" s="6">
        <v>5</v>
      </c>
      <c r="P45" s="206"/>
      <c r="Q45" s="6"/>
      <c r="R45" s="6"/>
      <c r="S45" s="6"/>
      <c r="T45" s="6"/>
      <c r="U45" s="6"/>
      <c r="V45" s="6"/>
      <c r="W45" s="6"/>
      <c r="X45" s="6"/>
    </row>
    <row r="46" spans="1:24" ht="17" thickTop="1" thickBot="1" x14ac:dyDescent="0.25">
      <c r="A46" s="354"/>
      <c r="B46" s="301" t="s">
        <v>12</v>
      </c>
      <c r="C46" s="1" t="s">
        <v>72</v>
      </c>
      <c r="D46" s="213"/>
      <c r="E46" s="1">
        <v>0</v>
      </c>
      <c r="F46" s="1">
        <v>100</v>
      </c>
      <c r="G46" s="206"/>
      <c r="H46" s="6">
        <v>0</v>
      </c>
      <c r="I46" s="6">
        <v>0</v>
      </c>
      <c r="J46" s="6">
        <v>300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206"/>
      <c r="Q46" s="6"/>
      <c r="R46" s="6"/>
      <c r="S46" s="6"/>
      <c r="T46" s="6"/>
      <c r="U46" s="6"/>
      <c r="V46" s="6"/>
      <c r="W46" s="6"/>
      <c r="X46" s="6"/>
    </row>
    <row r="47" spans="1:24" ht="17" thickTop="1" thickBot="1" x14ac:dyDescent="0.25">
      <c r="A47" s="354"/>
      <c r="B47" s="301" t="s">
        <v>12</v>
      </c>
      <c r="C47" s="1" t="s">
        <v>73</v>
      </c>
      <c r="D47" s="1">
        <v>96</v>
      </c>
      <c r="E47" s="1">
        <v>0</v>
      </c>
      <c r="F47" s="1">
        <v>59</v>
      </c>
      <c r="G47" s="206"/>
      <c r="H47" s="6">
        <v>0</v>
      </c>
      <c r="I47" s="6">
        <v>0</v>
      </c>
      <c r="J47" s="6">
        <v>2238</v>
      </c>
      <c r="K47" s="6">
        <v>2165</v>
      </c>
      <c r="L47" s="6">
        <v>1961</v>
      </c>
      <c r="M47" s="6">
        <v>1721</v>
      </c>
      <c r="N47" s="6">
        <v>1360</v>
      </c>
      <c r="O47" s="6">
        <v>787</v>
      </c>
      <c r="P47" s="206"/>
      <c r="Q47" s="6"/>
      <c r="R47" s="6"/>
      <c r="S47" s="6"/>
      <c r="T47" s="6"/>
      <c r="U47" s="6"/>
      <c r="V47" s="6"/>
      <c r="W47" s="6"/>
      <c r="X47" s="6"/>
    </row>
    <row r="48" spans="1:24" ht="17" thickTop="1" thickBot="1" x14ac:dyDescent="0.25">
      <c r="A48" s="354"/>
      <c r="B48" s="301" t="s">
        <v>12</v>
      </c>
      <c r="C48" s="1" t="s">
        <v>74</v>
      </c>
      <c r="D48" s="213"/>
      <c r="E48" s="1">
        <v>0</v>
      </c>
      <c r="F48" s="1">
        <v>0</v>
      </c>
      <c r="G48" s="206"/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206"/>
      <c r="Q48" s="6"/>
      <c r="R48" s="6"/>
      <c r="S48" s="6"/>
      <c r="T48" s="6"/>
      <c r="U48" s="6"/>
      <c r="V48" s="6"/>
      <c r="W48" s="6"/>
      <c r="X48" s="6"/>
    </row>
    <row r="49" spans="1:24" ht="17" thickTop="1" thickBot="1" x14ac:dyDescent="0.25">
      <c r="A49" s="354"/>
      <c r="B49" s="301" t="s">
        <v>12</v>
      </c>
      <c r="C49" s="1" t="s">
        <v>75</v>
      </c>
      <c r="D49" s="213"/>
      <c r="E49" s="1">
        <v>0</v>
      </c>
      <c r="F49" s="1">
        <v>0</v>
      </c>
      <c r="G49" s="206"/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206"/>
      <c r="Q49" s="6"/>
      <c r="R49" s="6"/>
      <c r="S49" s="6"/>
      <c r="T49" s="6"/>
      <c r="U49" s="6"/>
      <c r="V49" s="6"/>
      <c r="W49" s="6"/>
      <c r="X49" s="6"/>
    </row>
    <row r="50" spans="1:24" ht="17" thickTop="1" thickBot="1" x14ac:dyDescent="0.25">
      <c r="A50" s="354"/>
      <c r="B50" s="301" t="s">
        <v>12</v>
      </c>
      <c r="C50" s="7" t="s">
        <v>76</v>
      </c>
      <c r="D50" s="214"/>
      <c r="E50" s="7">
        <v>0</v>
      </c>
      <c r="F50" s="7"/>
      <c r="G50" s="207"/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207"/>
      <c r="Q50" s="8"/>
      <c r="R50" s="8"/>
      <c r="S50" s="8"/>
      <c r="T50" s="8"/>
      <c r="U50" s="8"/>
      <c r="V50" s="6"/>
      <c r="W50" s="8"/>
      <c r="X50" s="8"/>
    </row>
    <row r="51" spans="1:24" ht="17" thickTop="1" thickBot="1" x14ac:dyDescent="0.25">
      <c r="A51" s="354" t="s">
        <v>13</v>
      </c>
      <c r="B51" s="301" t="s">
        <v>14</v>
      </c>
      <c r="C51" s="4" t="s">
        <v>36</v>
      </c>
      <c r="D51" s="546"/>
      <c r="E51" s="4">
        <v>758</v>
      </c>
      <c r="F51" s="212"/>
      <c r="G51" s="205"/>
      <c r="H51" s="5">
        <v>368</v>
      </c>
      <c r="I51" s="205"/>
      <c r="J51" s="205"/>
      <c r="K51" s="5">
        <v>2264</v>
      </c>
      <c r="L51" s="5">
        <v>2175</v>
      </c>
      <c r="M51" s="5">
        <v>2093</v>
      </c>
      <c r="N51" s="5">
        <v>1908</v>
      </c>
      <c r="O51" s="5">
        <v>223</v>
      </c>
      <c r="P51" s="205"/>
      <c r="Q51" s="5"/>
      <c r="R51" s="5"/>
      <c r="S51" s="5"/>
      <c r="T51" s="5"/>
      <c r="U51" s="5"/>
      <c r="V51" s="8"/>
      <c r="W51" s="5"/>
      <c r="X51" s="5"/>
    </row>
    <row r="52" spans="1:24" ht="17" thickTop="1" thickBot="1" x14ac:dyDescent="0.25">
      <c r="A52" s="354"/>
      <c r="B52" s="301" t="s">
        <v>14</v>
      </c>
      <c r="C52" s="1" t="s">
        <v>66</v>
      </c>
      <c r="D52" s="547"/>
      <c r="E52" s="1">
        <v>0</v>
      </c>
      <c r="F52" s="213"/>
      <c r="G52" s="206"/>
      <c r="H52" s="6">
        <v>0</v>
      </c>
      <c r="I52" s="206"/>
      <c r="J52" s="206"/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206"/>
      <c r="Q52" s="6"/>
      <c r="R52" s="6"/>
      <c r="S52" s="6"/>
      <c r="T52" s="6"/>
      <c r="U52" s="6"/>
      <c r="V52" s="5"/>
      <c r="W52" s="6"/>
      <c r="X52" s="6"/>
    </row>
    <row r="53" spans="1:24" ht="17" thickTop="1" thickBot="1" x14ac:dyDescent="0.25">
      <c r="A53" s="354"/>
      <c r="B53" s="301" t="s">
        <v>14</v>
      </c>
      <c r="C53" s="1" t="s">
        <v>67</v>
      </c>
      <c r="D53" s="547"/>
      <c r="E53" s="1">
        <v>0</v>
      </c>
      <c r="F53" s="213"/>
      <c r="G53" s="206"/>
      <c r="H53" s="6">
        <v>0</v>
      </c>
      <c r="I53" s="206"/>
      <c r="J53" s="206"/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206"/>
      <c r="Q53" s="6"/>
      <c r="R53" s="6"/>
      <c r="S53" s="6"/>
      <c r="T53" s="6"/>
      <c r="U53" s="6"/>
      <c r="V53" s="6"/>
      <c r="W53" s="6"/>
      <c r="X53" s="6"/>
    </row>
    <row r="54" spans="1:24" ht="17" thickTop="1" thickBot="1" x14ac:dyDescent="0.25">
      <c r="A54" s="354"/>
      <c r="B54" s="301" t="s">
        <v>14</v>
      </c>
      <c r="C54" s="1" t="s">
        <v>68</v>
      </c>
      <c r="D54" s="547"/>
      <c r="E54" s="1">
        <v>104</v>
      </c>
      <c r="F54" s="213"/>
      <c r="G54" s="206"/>
      <c r="H54" s="6">
        <v>196</v>
      </c>
      <c r="I54" s="206"/>
      <c r="J54" s="206"/>
      <c r="K54" s="6">
        <v>89</v>
      </c>
      <c r="L54" s="6">
        <v>82</v>
      </c>
      <c r="M54" s="6">
        <v>110</v>
      </c>
      <c r="N54" s="6">
        <v>310</v>
      </c>
      <c r="O54" s="6">
        <v>300</v>
      </c>
      <c r="P54" s="206"/>
      <c r="Q54" s="6"/>
      <c r="R54" s="6"/>
      <c r="S54" s="6"/>
      <c r="T54" s="6"/>
      <c r="U54" s="6"/>
      <c r="V54" s="6"/>
      <c r="W54" s="6"/>
      <c r="X54" s="6"/>
    </row>
    <row r="55" spans="1:24" ht="17" thickTop="1" thickBot="1" x14ac:dyDescent="0.25">
      <c r="A55" s="354"/>
      <c r="B55" s="301" t="s">
        <v>14</v>
      </c>
      <c r="C55" s="1" t="s">
        <v>69</v>
      </c>
      <c r="D55" s="547"/>
      <c r="E55" s="1">
        <v>104</v>
      </c>
      <c r="F55" s="213"/>
      <c r="G55" s="206"/>
      <c r="H55" s="6">
        <v>196</v>
      </c>
      <c r="I55" s="206"/>
      <c r="J55" s="206"/>
      <c r="K55" s="6">
        <v>89</v>
      </c>
      <c r="L55" s="6">
        <v>82</v>
      </c>
      <c r="M55" s="6">
        <v>110</v>
      </c>
      <c r="N55" s="6">
        <v>310</v>
      </c>
      <c r="O55" s="6">
        <v>300</v>
      </c>
      <c r="P55" s="206"/>
      <c r="Q55" s="6"/>
      <c r="R55" s="6"/>
      <c r="S55" s="6"/>
      <c r="T55" s="6"/>
      <c r="U55" s="6"/>
      <c r="V55" s="6"/>
      <c r="W55" s="6"/>
      <c r="X55" s="6"/>
    </row>
    <row r="56" spans="1:24" ht="17" thickTop="1" thickBot="1" x14ac:dyDescent="0.25">
      <c r="A56" s="354"/>
      <c r="B56" s="301" t="s">
        <v>14</v>
      </c>
      <c r="C56" s="1" t="s">
        <v>70</v>
      </c>
      <c r="D56" s="547"/>
      <c r="E56" s="1">
        <v>0</v>
      </c>
      <c r="F56" s="213"/>
      <c r="G56" s="206"/>
      <c r="H56" s="6">
        <v>0</v>
      </c>
      <c r="I56" s="206"/>
      <c r="J56" s="206"/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206"/>
      <c r="Q56" s="6"/>
      <c r="R56" s="6"/>
      <c r="S56" s="6"/>
      <c r="T56" s="6"/>
      <c r="U56" s="6"/>
      <c r="V56" s="6"/>
      <c r="W56" s="6"/>
      <c r="X56" s="6"/>
    </row>
    <row r="57" spans="1:24" ht="17" thickTop="1" thickBot="1" x14ac:dyDescent="0.25">
      <c r="A57" s="354"/>
      <c r="B57" s="301" t="s">
        <v>14</v>
      </c>
      <c r="C57" s="1" t="s">
        <v>71</v>
      </c>
      <c r="D57" s="547"/>
      <c r="E57" s="1">
        <v>0</v>
      </c>
      <c r="F57" s="213"/>
      <c r="G57" s="206"/>
      <c r="H57" s="6">
        <v>0</v>
      </c>
      <c r="I57" s="206"/>
      <c r="J57" s="206"/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206"/>
      <c r="Q57" s="6"/>
      <c r="R57" s="6"/>
      <c r="S57" s="6"/>
      <c r="T57" s="6"/>
      <c r="U57" s="6"/>
      <c r="V57" s="6"/>
      <c r="W57" s="6"/>
      <c r="X57" s="6"/>
    </row>
    <row r="58" spans="1:24" ht="17" thickTop="1" thickBot="1" x14ac:dyDescent="0.25">
      <c r="A58" s="354"/>
      <c r="B58" s="301" t="s">
        <v>14</v>
      </c>
      <c r="C58" s="1" t="s">
        <v>72</v>
      </c>
      <c r="D58" s="547"/>
      <c r="E58" s="1">
        <v>0</v>
      </c>
      <c r="F58" s="213"/>
      <c r="G58" s="206"/>
      <c r="H58" s="6">
        <v>-100</v>
      </c>
      <c r="I58" s="206"/>
      <c r="J58" s="206"/>
      <c r="K58" s="6">
        <v>0</v>
      </c>
      <c r="L58" s="6">
        <v>0</v>
      </c>
      <c r="M58" s="6">
        <v>-75</v>
      </c>
      <c r="N58" s="6">
        <v>50</v>
      </c>
      <c r="O58" s="6">
        <v>600</v>
      </c>
      <c r="P58" s="206"/>
      <c r="Q58" s="6"/>
      <c r="R58" s="6"/>
      <c r="S58" s="6"/>
      <c r="T58" s="6"/>
      <c r="U58" s="6"/>
      <c r="V58" s="6"/>
      <c r="W58" s="6"/>
      <c r="X58" s="6"/>
    </row>
    <row r="59" spans="1:24" ht="17" thickTop="1" thickBot="1" x14ac:dyDescent="0.25">
      <c r="A59" s="354"/>
      <c r="B59" s="301" t="s">
        <v>14</v>
      </c>
      <c r="C59" s="1" t="s">
        <v>73</v>
      </c>
      <c r="D59" s="547"/>
      <c r="E59" s="1">
        <v>654</v>
      </c>
      <c r="F59" s="213"/>
      <c r="G59" s="206"/>
      <c r="H59" s="6">
        <v>72</v>
      </c>
      <c r="I59" s="206"/>
      <c r="J59" s="206"/>
      <c r="K59" s="6">
        <v>2175</v>
      </c>
      <c r="L59" s="6">
        <v>2093</v>
      </c>
      <c r="M59" s="6">
        <v>1908</v>
      </c>
      <c r="N59" s="6">
        <v>223</v>
      </c>
      <c r="O59" s="6">
        <v>523</v>
      </c>
      <c r="P59" s="206"/>
      <c r="Q59" s="6"/>
      <c r="R59" s="6"/>
      <c r="S59" s="6"/>
      <c r="T59" s="6"/>
      <c r="U59" s="6"/>
      <c r="V59" s="6"/>
      <c r="W59" s="6"/>
      <c r="X59" s="6"/>
    </row>
    <row r="60" spans="1:24" ht="17" thickTop="1" thickBot="1" x14ac:dyDescent="0.25">
      <c r="A60" s="354"/>
      <c r="B60" s="301" t="s">
        <v>14</v>
      </c>
      <c r="C60" s="1" t="s">
        <v>74</v>
      </c>
      <c r="D60" s="547"/>
      <c r="E60" s="1">
        <v>0</v>
      </c>
      <c r="F60" s="213"/>
      <c r="G60" s="206"/>
      <c r="H60" s="6">
        <v>0</v>
      </c>
      <c r="I60" s="206"/>
      <c r="J60" s="206"/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206"/>
      <c r="Q60" s="6"/>
      <c r="R60" s="6"/>
      <c r="S60" s="6"/>
      <c r="T60" s="6"/>
      <c r="U60" s="6"/>
      <c r="V60" s="6"/>
      <c r="W60" s="6"/>
      <c r="X60" s="6"/>
    </row>
    <row r="61" spans="1:24" ht="17" thickTop="1" thickBot="1" x14ac:dyDescent="0.25">
      <c r="A61" s="354"/>
      <c r="B61" s="301" t="s">
        <v>14</v>
      </c>
      <c r="C61" s="1" t="s">
        <v>75</v>
      </c>
      <c r="D61" s="547"/>
      <c r="E61" s="1">
        <v>0</v>
      </c>
      <c r="F61" s="213"/>
      <c r="G61" s="206"/>
      <c r="H61" s="6">
        <v>0</v>
      </c>
      <c r="I61" s="206"/>
      <c r="J61" s="206"/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206"/>
      <c r="Q61" s="6"/>
      <c r="R61" s="6"/>
      <c r="S61" s="6"/>
      <c r="T61" s="6"/>
      <c r="U61" s="6"/>
      <c r="V61" s="6"/>
      <c r="W61" s="6"/>
      <c r="X61" s="6"/>
    </row>
    <row r="62" spans="1:24" ht="17" thickTop="1" thickBot="1" x14ac:dyDescent="0.25">
      <c r="A62" s="354"/>
      <c r="B62" s="301" t="s">
        <v>14</v>
      </c>
      <c r="C62" s="7" t="s">
        <v>76</v>
      </c>
      <c r="D62" s="548"/>
      <c r="E62" s="7">
        <v>0</v>
      </c>
      <c r="F62" s="214"/>
      <c r="G62" s="207"/>
      <c r="H62" s="8">
        <v>0</v>
      </c>
      <c r="I62" s="207"/>
      <c r="J62" s="207"/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207"/>
      <c r="Q62" s="8"/>
      <c r="R62" s="8"/>
      <c r="S62" s="8"/>
      <c r="T62" s="8"/>
      <c r="U62" s="8"/>
      <c r="V62" s="6"/>
      <c r="W62" s="8"/>
      <c r="X62" s="8"/>
    </row>
    <row r="63" spans="1:24" ht="17" thickTop="1" thickBot="1" x14ac:dyDescent="0.25">
      <c r="A63" s="354"/>
      <c r="B63" s="301" t="s">
        <v>17</v>
      </c>
      <c r="C63" s="4" t="s">
        <v>36</v>
      </c>
      <c r="D63" s="4">
        <v>721</v>
      </c>
      <c r="E63" s="4">
        <v>515</v>
      </c>
      <c r="F63" s="4">
        <v>371</v>
      </c>
      <c r="G63" s="5">
        <v>248</v>
      </c>
      <c r="H63" s="5">
        <v>61</v>
      </c>
      <c r="I63" s="5">
        <v>0</v>
      </c>
      <c r="J63" s="5">
        <v>1288</v>
      </c>
      <c r="K63" s="5">
        <v>1050</v>
      </c>
      <c r="L63" s="5">
        <v>815</v>
      </c>
      <c r="M63" s="5">
        <v>346</v>
      </c>
      <c r="N63" s="5">
        <v>111</v>
      </c>
      <c r="O63" s="5">
        <v>15</v>
      </c>
      <c r="P63" s="5">
        <v>0</v>
      </c>
      <c r="Q63" s="5"/>
      <c r="R63" s="5"/>
      <c r="S63" s="5"/>
      <c r="T63" s="5"/>
      <c r="U63" s="5"/>
      <c r="V63" s="8"/>
      <c r="W63" s="5"/>
      <c r="X63" s="5"/>
    </row>
    <row r="64" spans="1:24" ht="17" thickTop="1" thickBot="1" x14ac:dyDescent="0.25">
      <c r="A64" s="354"/>
      <c r="B64" s="301" t="s">
        <v>17</v>
      </c>
      <c r="C64" s="1" t="s">
        <v>66</v>
      </c>
      <c r="D64" s="1">
        <v>0</v>
      </c>
      <c r="E64" s="1">
        <v>0</v>
      </c>
      <c r="F64" s="1">
        <v>0</v>
      </c>
      <c r="G64" s="6">
        <v>0</v>
      </c>
      <c r="H64" s="6">
        <v>0</v>
      </c>
      <c r="I64" s="6">
        <v>1325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2475</v>
      </c>
      <c r="Q64" s="6"/>
      <c r="R64" s="6"/>
      <c r="S64" s="6"/>
      <c r="T64" s="6"/>
      <c r="U64" s="6"/>
      <c r="V64" s="5"/>
      <c r="W64" s="6"/>
      <c r="X64" s="6"/>
    </row>
    <row r="65" spans="1:24" ht="17" thickTop="1" thickBot="1" x14ac:dyDescent="0.25">
      <c r="A65" s="354"/>
      <c r="B65" s="301" t="s">
        <v>17</v>
      </c>
      <c r="C65" s="1" t="s">
        <v>67</v>
      </c>
      <c r="D65" s="1">
        <v>0</v>
      </c>
      <c r="E65" s="1">
        <v>0</v>
      </c>
      <c r="F65" s="1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/>
      <c r="R65" s="6"/>
      <c r="S65" s="6"/>
      <c r="T65" s="6"/>
      <c r="U65" s="6"/>
      <c r="V65" s="6"/>
      <c r="W65" s="6"/>
      <c r="X65" s="6"/>
    </row>
    <row r="66" spans="1:24" ht="17" thickTop="1" thickBot="1" x14ac:dyDescent="0.25">
      <c r="A66" s="354"/>
      <c r="B66" s="301" t="s">
        <v>17</v>
      </c>
      <c r="C66" s="1" t="s">
        <v>68</v>
      </c>
      <c r="D66" s="1">
        <v>206</v>
      </c>
      <c r="E66" s="1">
        <v>144</v>
      </c>
      <c r="F66" s="1">
        <v>123</v>
      </c>
      <c r="G66" s="6">
        <v>181</v>
      </c>
      <c r="H66" s="6">
        <v>172</v>
      </c>
      <c r="I66" s="6">
        <v>37</v>
      </c>
      <c r="J66" s="6">
        <v>238</v>
      </c>
      <c r="K66" s="6">
        <v>185</v>
      </c>
      <c r="L66" s="6">
        <v>474</v>
      </c>
      <c r="M66" s="6">
        <v>485</v>
      </c>
      <c r="N66" s="6">
        <v>463</v>
      </c>
      <c r="O66" s="6">
        <v>15</v>
      </c>
      <c r="P66" s="6">
        <v>437</v>
      </c>
      <c r="Q66" s="6"/>
      <c r="R66" s="6"/>
      <c r="S66" s="6"/>
      <c r="T66" s="6"/>
      <c r="U66" s="6"/>
      <c r="V66" s="6"/>
      <c r="W66" s="6"/>
      <c r="X66" s="6"/>
    </row>
    <row r="67" spans="1:24" ht="17" thickTop="1" thickBot="1" x14ac:dyDescent="0.25">
      <c r="A67" s="354"/>
      <c r="B67" s="301" t="s">
        <v>17</v>
      </c>
      <c r="C67" s="1" t="s">
        <v>69</v>
      </c>
      <c r="D67" s="1">
        <v>206</v>
      </c>
      <c r="E67" s="1">
        <v>0</v>
      </c>
      <c r="F67" s="1">
        <v>123</v>
      </c>
      <c r="G67" s="6">
        <v>187</v>
      </c>
      <c r="H67" s="6">
        <v>172</v>
      </c>
      <c r="I67" s="6">
        <v>37</v>
      </c>
      <c r="J67" s="6">
        <v>238</v>
      </c>
      <c r="K67" s="6">
        <v>185</v>
      </c>
      <c r="L67" s="6">
        <v>474</v>
      </c>
      <c r="M67" s="6">
        <v>485</v>
      </c>
      <c r="N67" s="6">
        <v>463</v>
      </c>
      <c r="O67" s="6">
        <v>15</v>
      </c>
      <c r="P67" s="6">
        <v>0</v>
      </c>
      <c r="Q67" s="6"/>
      <c r="R67" s="6"/>
      <c r="S67" s="6"/>
      <c r="T67" s="6"/>
      <c r="U67" s="6"/>
      <c r="V67" s="6"/>
      <c r="W67" s="6"/>
      <c r="X67" s="6"/>
    </row>
    <row r="68" spans="1:24" ht="17" thickTop="1" thickBot="1" x14ac:dyDescent="0.25">
      <c r="A68" s="354"/>
      <c r="B68" s="301" t="s">
        <v>17</v>
      </c>
      <c r="C68" s="1" t="s">
        <v>70</v>
      </c>
      <c r="D68" s="1">
        <v>0</v>
      </c>
      <c r="E68" s="1">
        <v>0</v>
      </c>
      <c r="F68" s="1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/>
      <c r="R68" s="6"/>
      <c r="S68" s="6"/>
      <c r="T68" s="6"/>
      <c r="U68" s="6"/>
      <c r="V68" s="6"/>
      <c r="W68" s="6"/>
      <c r="X68" s="6"/>
    </row>
    <row r="69" spans="1:24" ht="17" thickTop="1" thickBot="1" x14ac:dyDescent="0.25">
      <c r="A69" s="354"/>
      <c r="B69" s="301" t="s">
        <v>17</v>
      </c>
      <c r="C69" s="1" t="s">
        <v>71</v>
      </c>
      <c r="D69" s="1">
        <v>0</v>
      </c>
      <c r="E69" s="1">
        <v>0</v>
      </c>
      <c r="F69" s="1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61</v>
      </c>
      <c r="N69" s="6">
        <v>0</v>
      </c>
      <c r="O69" s="6">
        <v>0</v>
      </c>
      <c r="P69" s="6">
        <v>0</v>
      </c>
      <c r="Q69" s="6"/>
      <c r="R69" s="6"/>
      <c r="S69" s="6"/>
      <c r="T69" s="6"/>
      <c r="U69" s="6"/>
      <c r="V69" s="6"/>
      <c r="W69" s="6"/>
      <c r="X69" s="6"/>
    </row>
    <row r="70" spans="1:24" ht="17" thickTop="1" thickBot="1" x14ac:dyDescent="0.25">
      <c r="A70" s="354"/>
      <c r="B70" s="301" t="s">
        <v>17</v>
      </c>
      <c r="C70" s="1" t="s">
        <v>72</v>
      </c>
      <c r="D70" s="1">
        <v>0</v>
      </c>
      <c r="E70" s="1">
        <v>0</v>
      </c>
      <c r="F70" s="1">
        <v>0</v>
      </c>
      <c r="G70" s="6">
        <v>0</v>
      </c>
      <c r="H70" s="6">
        <v>111</v>
      </c>
      <c r="I70" s="6">
        <v>0</v>
      </c>
      <c r="J70" s="6">
        <v>0</v>
      </c>
      <c r="K70" s="6">
        <v>0</v>
      </c>
      <c r="L70" s="6">
        <v>0</v>
      </c>
      <c r="M70" s="6">
        <v>150</v>
      </c>
      <c r="N70" s="6">
        <v>367</v>
      </c>
      <c r="O70" s="6">
        <v>0</v>
      </c>
      <c r="P70" s="6">
        <v>0</v>
      </c>
      <c r="Q70" s="6"/>
      <c r="R70" s="6"/>
      <c r="S70" s="6"/>
      <c r="T70" s="6"/>
      <c r="U70" s="6"/>
      <c r="V70" s="6"/>
      <c r="W70" s="6"/>
      <c r="X70" s="6"/>
    </row>
    <row r="71" spans="1:24" ht="17" thickTop="1" thickBot="1" x14ac:dyDescent="0.25">
      <c r="A71" s="354"/>
      <c r="B71" s="301" t="s">
        <v>17</v>
      </c>
      <c r="C71" s="1" t="s">
        <v>73</v>
      </c>
      <c r="D71" s="1">
        <v>515</v>
      </c>
      <c r="E71" s="1">
        <v>371</v>
      </c>
      <c r="F71" s="1">
        <v>248</v>
      </c>
      <c r="G71" s="6">
        <v>61</v>
      </c>
      <c r="H71" s="6">
        <v>0</v>
      </c>
      <c r="I71" s="6">
        <v>1288</v>
      </c>
      <c r="J71" s="6">
        <v>1050</v>
      </c>
      <c r="K71" s="6">
        <v>865</v>
      </c>
      <c r="L71" s="6">
        <v>341</v>
      </c>
      <c r="M71" s="6">
        <v>111</v>
      </c>
      <c r="N71" s="6">
        <v>15</v>
      </c>
      <c r="O71" s="6">
        <v>0</v>
      </c>
      <c r="P71" s="6">
        <v>2038</v>
      </c>
      <c r="Q71" s="6"/>
      <c r="R71" s="6"/>
      <c r="S71" s="6"/>
      <c r="T71" s="6"/>
      <c r="U71" s="6"/>
      <c r="V71" s="6"/>
      <c r="W71" s="6"/>
      <c r="X71" s="6"/>
    </row>
    <row r="72" spans="1:24" ht="17" thickTop="1" thickBot="1" x14ac:dyDescent="0.25">
      <c r="A72" s="354"/>
      <c r="B72" s="301" t="s">
        <v>17</v>
      </c>
      <c r="C72" s="1" t="s">
        <v>74</v>
      </c>
      <c r="D72" s="1">
        <v>0</v>
      </c>
      <c r="E72" s="1">
        <v>0</v>
      </c>
      <c r="F72" s="1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/>
      <c r="R72" s="6"/>
      <c r="S72" s="6"/>
      <c r="T72" s="6"/>
      <c r="U72" s="6"/>
      <c r="V72" s="6"/>
      <c r="W72" s="6"/>
      <c r="X72" s="6"/>
    </row>
    <row r="73" spans="1:24" ht="17" thickTop="1" thickBot="1" x14ac:dyDescent="0.25">
      <c r="A73" s="354"/>
      <c r="B73" s="301" t="s">
        <v>17</v>
      </c>
      <c r="C73" s="1" t="s">
        <v>75</v>
      </c>
      <c r="D73" s="1">
        <v>0</v>
      </c>
      <c r="E73" s="1">
        <v>0</v>
      </c>
      <c r="F73" s="1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30</v>
      </c>
      <c r="P73" s="6">
        <v>0</v>
      </c>
      <c r="Q73" s="6"/>
      <c r="R73" s="6"/>
      <c r="S73" s="6"/>
      <c r="T73" s="6"/>
      <c r="U73" s="6"/>
      <c r="V73" s="6"/>
      <c r="W73" s="6"/>
      <c r="X73" s="6"/>
    </row>
    <row r="74" spans="1:24" ht="17" thickTop="1" thickBot="1" x14ac:dyDescent="0.25">
      <c r="A74" s="354"/>
      <c r="B74" s="301" t="s">
        <v>17</v>
      </c>
      <c r="C74" s="7" t="s">
        <v>76</v>
      </c>
      <c r="D74" s="7">
        <v>0</v>
      </c>
      <c r="E74" s="7">
        <v>0</v>
      </c>
      <c r="F74" s="7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2000</v>
      </c>
      <c r="O74" s="8">
        <v>2500</v>
      </c>
      <c r="P74" s="8">
        <v>0</v>
      </c>
      <c r="Q74" s="8"/>
      <c r="R74" s="8"/>
      <c r="S74" s="8"/>
      <c r="T74" s="8"/>
      <c r="U74" s="8"/>
      <c r="V74" s="6"/>
      <c r="W74" s="8"/>
      <c r="X74" s="8"/>
    </row>
    <row r="75" spans="1:24" ht="17" thickTop="1" thickBot="1" x14ac:dyDescent="0.25">
      <c r="A75" s="354" t="s">
        <v>16</v>
      </c>
      <c r="B75" s="301" t="s">
        <v>15</v>
      </c>
      <c r="C75" s="4" t="s">
        <v>36</v>
      </c>
      <c r="D75" s="4">
        <v>621</v>
      </c>
      <c r="E75" s="4">
        <v>528</v>
      </c>
      <c r="F75" s="4">
        <v>472</v>
      </c>
      <c r="G75" s="5">
        <v>405</v>
      </c>
      <c r="H75" s="205"/>
      <c r="I75" s="205"/>
      <c r="J75" s="205"/>
      <c r="K75" s="5">
        <v>1293</v>
      </c>
      <c r="L75" s="5">
        <v>1268</v>
      </c>
      <c r="M75" s="205"/>
      <c r="N75" s="5">
        <v>1058</v>
      </c>
      <c r="O75" s="5">
        <v>989</v>
      </c>
      <c r="P75" s="5">
        <v>595</v>
      </c>
      <c r="Q75" s="5">
        <v>356</v>
      </c>
      <c r="R75" s="5"/>
      <c r="S75" s="5"/>
      <c r="T75" s="5"/>
      <c r="U75" s="5"/>
      <c r="V75" s="8"/>
      <c r="W75" s="5"/>
      <c r="X75" s="5"/>
    </row>
    <row r="76" spans="1:24" ht="17" thickTop="1" thickBot="1" x14ac:dyDescent="0.25">
      <c r="A76" s="354"/>
      <c r="B76" s="301" t="s">
        <v>15</v>
      </c>
      <c r="C76" s="1" t="s">
        <v>66</v>
      </c>
      <c r="D76" s="1">
        <v>0</v>
      </c>
      <c r="E76" s="1">
        <v>0</v>
      </c>
      <c r="F76" s="1">
        <v>0</v>
      </c>
      <c r="G76" s="6">
        <v>0</v>
      </c>
      <c r="H76" s="206"/>
      <c r="I76" s="206"/>
      <c r="J76" s="206"/>
      <c r="K76" s="6">
        <v>0</v>
      </c>
      <c r="L76" s="6">
        <v>0</v>
      </c>
      <c r="M76" s="206"/>
      <c r="N76" s="6">
        <v>0</v>
      </c>
      <c r="O76" s="6">
        <v>0</v>
      </c>
      <c r="P76" s="6">
        <v>0</v>
      </c>
      <c r="Q76" s="6">
        <v>0</v>
      </c>
      <c r="R76" s="6"/>
      <c r="S76" s="6"/>
      <c r="T76" s="6"/>
      <c r="U76" s="6"/>
      <c r="V76" s="5"/>
      <c r="W76" s="6"/>
      <c r="X76" s="6"/>
    </row>
    <row r="77" spans="1:24" ht="17" thickTop="1" thickBot="1" x14ac:dyDescent="0.25">
      <c r="A77" s="354"/>
      <c r="B77" s="301" t="s">
        <v>15</v>
      </c>
      <c r="C77" s="1" t="s">
        <v>67</v>
      </c>
      <c r="D77" s="1">
        <v>0</v>
      </c>
      <c r="E77" s="1">
        <v>0</v>
      </c>
      <c r="F77" s="1">
        <v>0</v>
      </c>
      <c r="G77" s="6">
        <v>0</v>
      </c>
      <c r="H77" s="206"/>
      <c r="I77" s="206"/>
      <c r="J77" s="206"/>
      <c r="K77" s="6">
        <v>0</v>
      </c>
      <c r="L77" s="6">
        <v>0</v>
      </c>
      <c r="M77" s="206"/>
      <c r="N77" s="6">
        <v>0</v>
      </c>
      <c r="O77" s="6">
        <v>0</v>
      </c>
      <c r="P77" s="6">
        <v>0</v>
      </c>
      <c r="Q77" s="6">
        <v>0</v>
      </c>
      <c r="R77" s="6"/>
      <c r="S77" s="6"/>
      <c r="T77" s="6"/>
      <c r="U77" s="6"/>
      <c r="V77" s="6"/>
      <c r="W77" s="6"/>
      <c r="X77" s="6"/>
    </row>
    <row r="78" spans="1:24" ht="17" thickTop="1" thickBot="1" x14ac:dyDescent="0.25">
      <c r="A78" s="354"/>
      <c r="B78" s="301" t="s">
        <v>15</v>
      </c>
      <c r="C78" s="1" t="s">
        <v>68</v>
      </c>
      <c r="D78" s="1">
        <v>93</v>
      </c>
      <c r="E78" s="1">
        <v>56</v>
      </c>
      <c r="F78" s="1">
        <v>67</v>
      </c>
      <c r="G78" s="6">
        <v>70</v>
      </c>
      <c r="H78" s="206"/>
      <c r="I78" s="206"/>
      <c r="J78" s="206"/>
      <c r="K78" s="6">
        <v>25</v>
      </c>
      <c r="L78" s="6">
        <v>96</v>
      </c>
      <c r="M78" s="206"/>
      <c r="N78" s="6">
        <v>109</v>
      </c>
      <c r="O78" s="280"/>
      <c r="P78" s="6">
        <v>102</v>
      </c>
      <c r="Q78" s="6">
        <v>207</v>
      </c>
      <c r="R78" s="6"/>
      <c r="S78" s="6"/>
      <c r="T78" s="6"/>
      <c r="U78" s="6"/>
      <c r="V78" s="6"/>
      <c r="W78" s="6"/>
      <c r="X78" s="6"/>
    </row>
    <row r="79" spans="1:24" ht="17" thickTop="1" thickBot="1" x14ac:dyDescent="0.25">
      <c r="A79" s="354"/>
      <c r="B79" s="301" t="s">
        <v>15</v>
      </c>
      <c r="C79" s="1" t="s">
        <v>69</v>
      </c>
      <c r="D79" s="1">
        <v>93</v>
      </c>
      <c r="E79" s="1">
        <v>0</v>
      </c>
      <c r="F79" s="1">
        <v>67</v>
      </c>
      <c r="G79" s="6">
        <v>70</v>
      </c>
      <c r="H79" s="206"/>
      <c r="I79" s="206"/>
      <c r="J79" s="206"/>
      <c r="K79" s="6">
        <v>25</v>
      </c>
      <c r="L79" s="6">
        <v>96</v>
      </c>
      <c r="M79" s="206"/>
      <c r="N79" s="6">
        <v>109</v>
      </c>
      <c r="O79" s="206"/>
      <c r="P79" s="6">
        <v>102</v>
      </c>
      <c r="Q79" s="6">
        <v>207</v>
      </c>
      <c r="R79" s="6"/>
      <c r="S79" s="6"/>
      <c r="T79" s="6"/>
      <c r="U79" s="6"/>
      <c r="V79" s="6"/>
      <c r="W79" s="6"/>
      <c r="X79" s="6"/>
    </row>
    <row r="80" spans="1:24" ht="17" thickTop="1" thickBot="1" x14ac:dyDescent="0.25">
      <c r="A80" s="354"/>
      <c r="B80" s="301" t="s">
        <v>15</v>
      </c>
      <c r="C80" s="1" t="s">
        <v>70</v>
      </c>
      <c r="D80" s="1">
        <v>0</v>
      </c>
      <c r="E80" s="1">
        <v>0</v>
      </c>
      <c r="F80" s="1">
        <v>0</v>
      </c>
      <c r="G80" s="6">
        <v>0</v>
      </c>
      <c r="H80" s="206"/>
      <c r="I80" s="206"/>
      <c r="J80" s="206"/>
      <c r="K80" s="6">
        <v>0</v>
      </c>
      <c r="L80" s="6">
        <v>0</v>
      </c>
      <c r="M80" s="206"/>
      <c r="N80" s="6">
        <v>0</v>
      </c>
      <c r="O80" s="6">
        <v>0</v>
      </c>
      <c r="P80" s="6">
        <v>0</v>
      </c>
      <c r="Q80" s="6">
        <v>0</v>
      </c>
      <c r="R80" s="6"/>
      <c r="S80" s="6"/>
      <c r="T80" s="6"/>
      <c r="U80" s="6"/>
      <c r="V80" s="6"/>
      <c r="W80" s="6"/>
      <c r="X80" s="6"/>
    </row>
    <row r="81" spans="1:24" ht="17" thickTop="1" thickBot="1" x14ac:dyDescent="0.25">
      <c r="A81" s="354"/>
      <c r="B81" s="301" t="s">
        <v>15</v>
      </c>
      <c r="C81" s="1" t="s">
        <v>71</v>
      </c>
      <c r="D81" s="1">
        <v>0</v>
      </c>
      <c r="E81" s="1">
        <v>0</v>
      </c>
      <c r="F81" s="1">
        <v>0</v>
      </c>
      <c r="G81" s="6">
        <v>0</v>
      </c>
      <c r="H81" s="206"/>
      <c r="I81" s="206"/>
      <c r="J81" s="206"/>
      <c r="K81" s="6">
        <v>0</v>
      </c>
      <c r="L81" s="6">
        <v>0</v>
      </c>
      <c r="M81" s="206"/>
      <c r="N81" s="6">
        <v>0</v>
      </c>
      <c r="O81" s="6">
        <v>0</v>
      </c>
      <c r="P81" s="6">
        <v>37</v>
      </c>
      <c r="Q81" s="6">
        <v>0</v>
      </c>
      <c r="R81" s="6"/>
      <c r="S81" s="6"/>
      <c r="T81" s="6"/>
      <c r="U81" s="6"/>
      <c r="V81" s="6"/>
      <c r="W81" s="6"/>
      <c r="X81" s="6"/>
    </row>
    <row r="82" spans="1:24" ht="17" thickTop="1" thickBot="1" x14ac:dyDescent="0.25">
      <c r="A82" s="354"/>
      <c r="B82" s="301" t="s">
        <v>15</v>
      </c>
      <c r="C82" s="1" t="s">
        <v>72</v>
      </c>
      <c r="D82" s="1">
        <v>0</v>
      </c>
      <c r="E82" s="1">
        <v>0</v>
      </c>
      <c r="F82" s="1">
        <v>0</v>
      </c>
      <c r="G82" s="6">
        <v>0</v>
      </c>
      <c r="H82" s="206"/>
      <c r="I82" s="206"/>
      <c r="J82" s="206"/>
      <c r="K82" s="6">
        <v>0</v>
      </c>
      <c r="L82" s="6">
        <v>0</v>
      </c>
      <c r="M82" s="206"/>
      <c r="N82" s="6">
        <v>-50</v>
      </c>
      <c r="O82" s="6">
        <v>-200</v>
      </c>
      <c r="P82" s="6">
        <v>-100</v>
      </c>
      <c r="Q82" s="6">
        <v>0</v>
      </c>
      <c r="R82" s="6"/>
      <c r="S82" s="6"/>
      <c r="T82" s="6"/>
      <c r="U82" s="6"/>
      <c r="V82" s="6"/>
      <c r="W82" s="6"/>
      <c r="X82" s="6"/>
    </row>
    <row r="83" spans="1:24" ht="17" thickTop="1" thickBot="1" x14ac:dyDescent="0.25">
      <c r="A83" s="354"/>
      <c r="B83" s="301" t="s">
        <v>15</v>
      </c>
      <c r="C83" s="1" t="s">
        <v>73</v>
      </c>
      <c r="D83" s="1">
        <v>528</v>
      </c>
      <c r="E83" s="1">
        <v>472</v>
      </c>
      <c r="F83" s="1">
        <v>405</v>
      </c>
      <c r="G83" s="6">
        <v>337</v>
      </c>
      <c r="H83" s="206"/>
      <c r="I83" s="206"/>
      <c r="J83" s="206"/>
      <c r="K83" s="6">
        <v>1268</v>
      </c>
      <c r="L83" s="6">
        <v>1172</v>
      </c>
      <c r="M83" s="206"/>
      <c r="N83" s="6">
        <v>909</v>
      </c>
      <c r="O83" s="6">
        <v>595</v>
      </c>
      <c r="P83" s="6">
        <v>356</v>
      </c>
      <c r="Q83" s="6">
        <v>149</v>
      </c>
      <c r="R83" s="6"/>
      <c r="S83" s="6"/>
      <c r="T83" s="6"/>
      <c r="U83" s="6"/>
      <c r="V83" s="6"/>
      <c r="W83" s="6"/>
      <c r="X83" s="6"/>
    </row>
    <row r="84" spans="1:24" ht="17" thickTop="1" thickBot="1" x14ac:dyDescent="0.25">
      <c r="A84" s="354"/>
      <c r="B84" s="301" t="s">
        <v>15</v>
      </c>
      <c r="C84" s="1" t="s">
        <v>74</v>
      </c>
      <c r="D84" s="213"/>
      <c r="E84" s="213"/>
      <c r="F84" s="213"/>
      <c r="G84" s="203"/>
      <c r="H84" s="206"/>
      <c r="I84" s="206"/>
      <c r="J84" s="206"/>
      <c r="K84" s="6">
        <v>0</v>
      </c>
      <c r="L84" s="6">
        <v>0</v>
      </c>
      <c r="M84" s="206"/>
      <c r="N84" s="6">
        <v>0</v>
      </c>
      <c r="O84" s="6">
        <v>0</v>
      </c>
      <c r="P84" s="6">
        <v>0</v>
      </c>
      <c r="Q84" s="6">
        <v>0</v>
      </c>
      <c r="R84" s="6"/>
      <c r="S84" s="6"/>
      <c r="T84" s="6"/>
      <c r="U84" s="6"/>
      <c r="V84" s="6"/>
      <c r="W84" s="6"/>
      <c r="X84" s="6"/>
    </row>
    <row r="85" spans="1:24" ht="17" thickTop="1" thickBot="1" x14ac:dyDescent="0.25">
      <c r="A85" s="354"/>
      <c r="B85" s="301" t="s">
        <v>15</v>
      </c>
      <c r="C85" s="1" t="s">
        <v>75</v>
      </c>
      <c r="D85" s="213"/>
      <c r="E85" s="213"/>
      <c r="F85" s="213"/>
      <c r="G85" s="203"/>
      <c r="H85" s="206"/>
      <c r="I85" s="206"/>
      <c r="J85" s="206"/>
      <c r="K85" s="6">
        <v>0</v>
      </c>
      <c r="L85" s="6">
        <v>0</v>
      </c>
      <c r="M85" s="206"/>
      <c r="N85" s="6">
        <v>0</v>
      </c>
      <c r="O85" s="6">
        <v>0</v>
      </c>
      <c r="P85" s="6">
        <v>0</v>
      </c>
      <c r="Q85" s="6">
        <v>0</v>
      </c>
      <c r="R85" s="6"/>
      <c r="S85" s="6"/>
      <c r="T85" s="6"/>
      <c r="U85" s="6"/>
      <c r="V85" s="6"/>
      <c r="W85" s="6"/>
      <c r="X85" s="6"/>
    </row>
    <row r="86" spans="1:24" ht="17" thickTop="1" thickBot="1" x14ac:dyDescent="0.25">
      <c r="A86" s="354"/>
      <c r="B86" s="301" t="s">
        <v>15</v>
      </c>
      <c r="C86" s="7" t="s">
        <v>76</v>
      </c>
      <c r="D86" s="214"/>
      <c r="E86" s="214"/>
      <c r="F86" s="214"/>
      <c r="G86" s="211"/>
      <c r="H86" s="207"/>
      <c r="I86" s="207"/>
      <c r="J86" s="207"/>
      <c r="K86" s="8">
        <v>0</v>
      </c>
      <c r="L86" s="8">
        <v>0</v>
      </c>
      <c r="M86" s="207"/>
      <c r="N86" s="8">
        <v>0</v>
      </c>
      <c r="O86" s="8">
        <v>0</v>
      </c>
      <c r="P86" s="8">
        <v>0</v>
      </c>
      <c r="Q86" s="8">
        <v>0</v>
      </c>
      <c r="R86" s="8"/>
      <c r="S86" s="8"/>
      <c r="T86" s="8"/>
      <c r="U86" s="8"/>
      <c r="V86" s="6"/>
      <c r="W86" s="8"/>
      <c r="X86" s="8"/>
    </row>
    <row r="87" spans="1:24" ht="17" thickTop="1" thickBot="1" x14ac:dyDescent="0.25">
      <c r="A87" s="354"/>
      <c r="B87" s="301" t="s">
        <v>18</v>
      </c>
      <c r="C87" s="4" t="s">
        <v>36</v>
      </c>
      <c r="D87" s="4">
        <v>220</v>
      </c>
      <c r="E87" s="4">
        <v>37</v>
      </c>
      <c r="F87" s="4">
        <v>0</v>
      </c>
      <c r="G87" s="5">
        <v>0</v>
      </c>
      <c r="H87" s="5">
        <v>0</v>
      </c>
      <c r="I87" s="205"/>
      <c r="J87" s="205"/>
      <c r="K87" s="205"/>
      <c r="L87" s="5">
        <v>419</v>
      </c>
      <c r="M87" s="5">
        <v>190</v>
      </c>
      <c r="N87" s="5">
        <v>133</v>
      </c>
      <c r="O87" s="5">
        <v>0</v>
      </c>
      <c r="P87" s="5"/>
      <c r="Q87" s="5"/>
      <c r="R87" s="5"/>
      <c r="S87" s="5"/>
      <c r="T87" s="5"/>
      <c r="U87" s="5"/>
      <c r="V87" s="8"/>
      <c r="W87" s="5"/>
      <c r="X87" s="5"/>
    </row>
    <row r="88" spans="1:24" ht="17" thickTop="1" thickBot="1" x14ac:dyDescent="0.25">
      <c r="A88" s="354"/>
      <c r="B88" s="301" t="s">
        <v>18</v>
      </c>
      <c r="C88" s="1" t="s">
        <v>66</v>
      </c>
      <c r="D88" s="1">
        <v>0</v>
      </c>
      <c r="E88" s="1">
        <v>0</v>
      </c>
      <c r="F88" s="1">
        <v>0</v>
      </c>
      <c r="G88" s="6">
        <v>0</v>
      </c>
      <c r="H88" s="6">
        <v>0</v>
      </c>
      <c r="I88" s="206"/>
      <c r="J88" s="206"/>
      <c r="K88" s="206"/>
      <c r="L88" s="6">
        <v>0</v>
      </c>
      <c r="M88" s="6">
        <v>0</v>
      </c>
      <c r="N88" s="6">
        <v>0</v>
      </c>
      <c r="O88" s="6">
        <v>0</v>
      </c>
      <c r="P88" s="6"/>
      <c r="Q88" s="6"/>
      <c r="R88" s="6"/>
      <c r="S88" s="6"/>
      <c r="T88" s="6"/>
      <c r="U88" s="6"/>
      <c r="V88" s="5"/>
      <c r="W88" s="6"/>
      <c r="X88" s="6"/>
    </row>
    <row r="89" spans="1:24" ht="17" thickTop="1" thickBot="1" x14ac:dyDescent="0.25">
      <c r="A89" s="354"/>
      <c r="B89" s="301" t="s">
        <v>18</v>
      </c>
      <c r="C89" s="1" t="s">
        <v>67</v>
      </c>
      <c r="D89" s="1">
        <v>0</v>
      </c>
      <c r="E89" s="1">
        <v>0</v>
      </c>
      <c r="F89" s="1">
        <v>0</v>
      </c>
      <c r="G89" s="6">
        <v>0</v>
      </c>
      <c r="H89" s="6">
        <v>0</v>
      </c>
      <c r="I89" s="206"/>
      <c r="J89" s="206"/>
      <c r="K89" s="206"/>
      <c r="L89" s="6">
        <v>0</v>
      </c>
      <c r="M89" s="6">
        <v>0</v>
      </c>
      <c r="N89" s="6">
        <v>0</v>
      </c>
      <c r="O89" s="6">
        <v>0</v>
      </c>
      <c r="P89" s="6"/>
      <c r="Q89" s="6"/>
      <c r="R89" s="6"/>
      <c r="S89" s="6"/>
      <c r="T89" s="6"/>
      <c r="U89" s="6"/>
      <c r="V89" s="6"/>
      <c r="W89" s="6"/>
      <c r="X89" s="6"/>
    </row>
    <row r="90" spans="1:24" ht="17" thickTop="1" thickBot="1" x14ac:dyDescent="0.25">
      <c r="A90" s="354"/>
      <c r="B90" s="301" t="s">
        <v>18</v>
      </c>
      <c r="C90" s="1" t="s">
        <v>68</v>
      </c>
      <c r="D90" s="1">
        <v>183</v>
      </c>
      <c r="E90" s="1">
        <v>37</v>
      </c>
      <c r="F90" s="1">
        <v>0</v>
      </c>
      <c r="G90" s="6">
        <v>0</v>
      </c>
      <c r="H90" s="6">
        <v>66</v>
      </c>
      <c r="I90" s="206"/>
      <c r="J90" s="206"/>
      <c r="K90" s="206"/>
      <c r="L90" s="6">
        <v>229</v>
      </c>
      <c r="M90" s="6">
        <v>357</v>
      </c>
      <c r="N90" s="6">
        <v>193</v>
      </c>
      <c r="O90" s="6">
        <v>49</v>
      </c>
      <c r="P90" s="6"/>
      <c r="Q90" s="6"/>
      <c r="R90" s="6"/>
      <c r="S90" s="6"/>
      <c r="T90" s="6"/>
      <c r="U90" s="6"/>
      <c r="V90" s="6"/>
      <c r="W90" s="6"/>
      <c r="X90" s="6"/>
    </row>
    <row r="91" spans="1:24" ht="17" thickTop="1" thickBot="1" x14ac:dyDescent="0.25">
      <c r="A91" s="354"/>
      <c r="B91" s="301" t="s">
        <v>18</v>
      </c>
      <c r="C91" s="1" t="s">
        <v>69</v>
      </c>
      <c r="D91" s="1">
        <v>183</v>
      </c>
      <c r="E91" s="1">
        <v>37</v>
      </c>
      <c r="F91" s="1">
        <v>0</v>
      </c>
      <c r="G91" s="6">
        <v>0</v>
      </c>
      <c r="H91" s="6">
        <v>66</v>
      </c>
      <c r="I91" s="206"/>
      <c r="J91" s="206"/>
      <c r="K91" s="206"/>
      <c r="L91" s="6">
        <v>229</v>
      </c>
      <c r="M91" s="6">
        <v>357</v>
      </c>
      <c r="N91" s="6">
        <v>193</v>
      </c>
      <c r="O91" s="6">
        <v>49</v>
      </c>
      <c r="P91" s="6"/>
      <c r="Q91" s="6"/>
      <c r="R91" s="6"/>
      <c r="S91" s="6"/>
      <c r="T91" s="6"/>
      <c r="U91" s="6"/>
      <c r="V91" s="6"/>
      <c r="W91" s="6"/>
      <c r="X91" s="6"/>
    </row>
    <row r="92" spans="1:24" ht="17" thickTop="1" thickBot="1" x14ac:dyDescent="0.25">
      <c r="A92" s="354"/>
      <c r="B92" s="301" t="s">
        <v>18</v>
      </c>
      <c r="C92" s="1" t="s">
        <v>70</v>
      </c>
      <c r="D92" s="1">
        <v>0</v>
      </c>
      <c r="E92" s="1">
        <v>0</v>
      </c>
      <c r="F92" s="1">
        <v>0</v>
      </c>
      <c r="G92" s="6">
        <v>0</v>
      </c>
      <c r="H92" s="6">
        <v>0</v>
      </c>
      <c r="I92" s="206"/>
      <c r="J92" s="206"/>
      <c r="K92" s="206"/>
      <c r="L92" s="6">
        <v>0</v>
      </c>
      <c r="M92" s="6">
        <v>0</v>
      </c>
      <c r="N92" s="6">
        <v>0</v>
      </c>
      <c r="O92" s="6">
        <v>0</v>
      </c>
      <c r="P92" s="6"/>
      <c r="Q92" s="6"/>
      <c r="R92" s="6"/>
      <c r="S92" s="6"/>
      <c r="T92" s="6"/>
      <c r="U92" s="6"/>
      <c r="V92" s="6"/>
      <c r="W92" s="6"/>
      <c r="X92" s="6"/>
    </row>
    <row r="93" spans="1:24" ht="17" thickTop="1" thickBot="1" x14ac:dyDescent="0.25">
      <c r="A93" s="354"/>
      <c r="B93" s="301" t="s">
        <v>18</v>
      </c>
      <c r="C93" s="1" t="s">
        <v>71</v>
      </c>
      <c r="D93" s="1">
        <v>0</v>
      </c>
      <c r="E93" s="1">
        <v>0</v>
      </c>
      <c r="F93" s="1">
        <v>0</v>
      </c>
      <c r="G93" s="6">
        <v>0</v>
      </c>
      <c r="H93" s="6">
        <v>0</v>
      </c>
      <c r="I93" s="206"/>
      <c r="J93" s="206"/>
      <c r="K93" s="206"/>
      <c r="L93" s="6">
        <v>0</v>
      </c>
      <c r="M93" s="6">
        <v>0</v>
      </c>
      <c r="N93" s="6">
        <v>0</v>
      </c>
      <c r="O93" s="6">
        <v>0</v>
      </c>
      <c r="P93" s="6"/>
      <c r="Q93" s="6"/>
      <c r="R93" s="6"/>
      <c r="S93" s="6"/>
      <c r="T93" s="6"/>
      <c r="U93" s="6"/>
      <c r="V93" s="6"/>
      <c r="W93" s="6"/>
      <c r="X93" s="6"/>
    </row>
    <row r="94" spans="1:24" ht="17" thickTop="1" thickBot="1" x14ac:dyDescent="0.25">
      <c r="A94" s="354"/>
      <c r="B94" s="301" t="s">
        <v>18</v>
      </c>
      <c r="C94" s="1" t="s">
        <v>72</v>
      </c>
      <c r="D94" s="1">
        <v>0</v>
      </c>
      <c r="E94" s="1">
        <v>0</v>
      </c>
      <c r="F94" s="1">
        <v>0</v>
      </c>
      <c r="G94" s="6">
        <v>0</v>
      </c>
      <c r="H94" s="6">
        <v>0</v>
      </c>
      <c r="I94" s="206"/>
      <c r="J94" s="206"/>
      <c r="K94" s="206"/>
      <c r="L94" s="6">
        <v>0</v>
      </c>
      <c r="M94" s="6" t="s">
        <v>77</v>
      </c>
      <c r="N94" s="6">
        <v>60</v>
      </c>
      <c r="O94" s="6">
        <v>0</v>
      </c>
      <c r="P94" s="6"/>
      <c r="Q94" s="6"/>
      <c r="R94" s="6"/>
      <c r="S94" s="6"/>
      <c r="T94" s="6"/>
      <c r="U94" s="6"/>
      <c r="V94" s="6"/>
      <c r="W94" s="6"/>
      <c r="X94" s="6"/>
    </row>
    <row r="95" spans="1:24" ht="17" thickTop="1" thickBot="1" x14ac:dyDescent="0.25">
      <c r="A95" s="354"/>
      <c r="B95" s="301" t="s">
        <v>18</v>
      </c>
      <c r="C95" s="1" t="s">
        <v>73</v>
      </c>
      <c r="D95" s="1">
        <v>37</v>
      </c>
      <c r="E95" s="1">
        <v>0</v>
      </c>
      <c r="F95" s="1">
        <v>0</v>
      </c>
      <c r="G95" s="6">
        <v>0</v>
      </c>
      <c r="H95" s="6">
        <v>0</v>
      </c>
      <c r="I95" s="206"/>
      <c r="J95" s="206"/>
      <c r="K95" s="206"/>
      <c r="L95" s="6">
        <v>190</v>
      </c>
      <c r="M95" s="6">
        <v>133</v>
      </c>
      <c r="N95" s="6">
        <v>0</v>
      </c>
      <c r="O95" s="6">
        <v>0</v>
      </c>
      <c r="P95" s="6"/>
      <c r="Q95" s="6"/>
      <c r="R95" s="6"/>
      <c r="S95" s="6"/>
      <c r="T95" s="6"/>
      <c r="U95" s="6"/>
      <c r="V95" s="6"/>
      <c r="W95" s="6"/>
      <c r="X95" s="6"/>
    </row>
    <row r="96" spans="1:24" ht="17" thickTop="1" thickBot="1" x14ac:dyDescent="0.25">
      <c r="A96" s="354"/>
      <c r="B96" s="301" t="s">
        <v>18</v>
      </c>
      <c r="C96" s="1" t="s">
        <v>74</v>
      </c>
      <c r="D96" s="1">
        <v>0</v>
      </c>
      <c r="E96" s="1">
        <v>0</v>
      </c>
      <c r="F96" s="1">
        <v>0</v>
      </c>
      <c r="G96" s="6">
        <v>0</v>
      </c>
      <c r="H96" s="6">
        <v>0</v>
      </c>
      <c r="I96" s="206"/>
      <c r="J96" s="206"/>
      <c r="K96" s="206"/>
      <c r="L96" s="6">
        <v>0</v>
      </c>
      <c r="M96" s="6">
        <v>0</v>
      </c>
      <c r="N96" s="6">
        <v>0</v>
      </c>
      <c r="O96" s="6">
        <v>0</v>
      </c>
      <c r="P96" s="6"/>
      <c r="Q96" s="6"/>
      <c r="R96" s="6"/>
      <c r="S96" s="6"/>
      <c r="T96" s="6"/>
      <c r="U96" s="6"/>
      <c r="V96" s="6"/>
      <c r="W96" s="6"/>
      <c r="X96" s="6"/>
    </row>
    <row r="97" spans="1:24" ht="17" thickTop="1" thickBot="1" x14ac:dyDescent="0.25">
      <c r="A97" s="354"/>
      <c r="B97" s="301" t="s">
        <v>18</v>
      </c>
      <c r="C97" s="1" t="s">
        <v>75</v>
      </c>
      <c r="D97" s="1">
        <v>0</v>
      </c>
      <c r="E97" s="1">
        <v>0</v>
      </c>
      <c r="F97" s="1">
        <v>0</v>
      </c>
      <c r="G97" s="6">
        <v>0</v>
      </c>
      <c r="H97" s="6">
        <v>0</v>
      </c>
      <c r="I97" s="206"/>
      <c r="J97" s="206"/>
      <c r="K97" s="206"/>
      <c r="L97" s="6">
        <v>0</v>
      </c>
      <c r="M97" s="6">
        <v>0</v>
      </c>
      <c r="N97" s="6">
        <v>0</v>
      </c>
      <c r="O97" s="6">
        <v>0</v>
      </c>
      <c r="P97" s="6"/>
      <c r="Q97" s="6"/>
      <c r="R97" s="6"/>
      <c r="S97" s="6"/>
      <c r="T97" s="6"/>
      <c r="U97" s="6"/>
      <c r="V97" s="6"/>
      <c r="W97" s="6"/>
      <c r="X97" s="6"/>
    </row>
    <row r="98" spans="1:24" ht="17" thickTop="1" thickBot="1" x14ac:dyDescent="0.25">
      <c r="A98" s="354"/>
      <c r="B98" s="301" t="s">
        <v>18</v>
      </c>
      <c r="C98" s="7" t="s">
        <v>76</v>
      </c>
      <c r="D98" s="7">
        <v>0</v>
      </c>
      <c r="E98" s="7">
        <v>0</v>
      </c>
      <c r="F98" s="7">
        <v>0</v>
      </c>
      <c r="G98" s="8">
        <v>0</v>
      </c>
      <c r="H98" s="8">
        <v>0</v>
      </c>
      <c r="I98" s="207"/>
      <c r="J98" s="207"/>
      <c r="K98" s="207"/>
      <c r="L98" s="8"/>
      <c r="M98" s="8">
        <v>0</v>
      </c>
      <c r="N98" s="8">
        <v>0</v>
      </c>
      <c r="O98" s="8">
        <v>0</v>
      </c>
      <c r="P98" s="8"/>
      <c r="Q98" s="8"/>
      <c r="R98" s="8"/>
      <c r="S98" s="8"/>
      <c r="T98" s="8"/>
      <c r="U98" s="8"/>
      <c r="V98" s="6"/>
      <c r="W98" s="8"/>
      <c r="X98" s="8"/>
    </row>
    <row r="99" spans="1:24" ht="17" thickTop="1" thickBot="1" x14ac:dyDescent="0.25">
      <c r="A99" s="354" t="s">
        <v>19</v>
      </c>
      <c r="B99" s="301" t="s">
        <v>20</v>
      </c>
      <c r="C99" s="4" t="s">
        <v>36</v>
      </c>
      <c r="D99" s="4">
        <v>0</v>
      </c>
      <c r="E99" s="208"/>
      <c r="F99" s="4">
        <v>0</v>
      </c>
      <c r="G99" s="5">
        <v>0</v>
      </c>
      <c r="H99" s="205"/>
      <c r="I99" s="205"/>
      <c r="J99" s="205"/>
      <c r="K99" s="5">
        <v>280</v>
      </c>
      <c r="L99" s="5">
        <v>115</v>
      </c>
      <c r="M99" s="5">
        <v>20</v>
      </c>
      <c r="N99" s="5">
        <v>13</v>
      </c>
      <c r="O99" s="5">
        <v>0</v>
      </c>
      <c r="P99" s="5"/>
      <c r="Q99" s="5">
        <v>191</v>
      </c>
      <c r="R99" s="5"/>
      <c r="S99" s="5"/>
      <c r="T99" s="5"/>
      <c r="U99" s="5"/>
      <c r="V99" s="8"/>
      <c r="W99" s="5"/>
      <c r="X99" s="5"/>
    </row>
    <row r="100" spans="1:24" ht="17" thickTop="1" thickBot="1" x14ac:dyDescent="0.25">
      <c r="A100" s="354"/>
      <c r="B100" s="301" t="s">
        <v>20</v>
      </c>
      <c r="C100" s="1" t="s">
        <v>66</v>
      </c>
      <c r="D100" s="1">
        <v>0</v>
      </c>
      <c r="E100" s="209"/>
      <c r="F100" s="1">
        <v>0</v>
      </c>
      <c r="G100" s="6">
        <v>0</v>
      </c>
      <c r="H100" s="206"/>
      <c r="I100" s="206"/>
      <c r="J100" s="206"/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/>
      <c r="Q100" s="6">
        <v>0</v>
      </c>
      <c r="R100" s="6"/>
      <c r="S100" s="6"/>
      <c r="T100" s="6"/>
      <c r="U100" s="6"/>
      <c r="V100" s="5"/>
      <c r="W100" s="6"/>
      <c r="X100" s="6"/>
    </row>
    <row r="101" spans="1:24" ht="17" thickTop="1" thickBot="1" x14ac:dyDescent="0.25">
      <c r="A101" s="354"/>
      <c r="B101" s="301" t="s">
        <v>20</v>
      </c>
      <c r="C101" s="1" t="s">
        <v>67</v>
      </c>
      <c r="D101" s="1">
        <v>25</v>
      </c>
      <c r="E101" s="209"/>
      <c r="F101" s="1">
        <v>0</v>
      </c>
      <c r="G101" s="6">
        <v>0</v>
      </c>
      <c r="H101" s="206"/>
      <c r="I101" s="206"/>
      <c r="J101" s="206"/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/>
      <c r="Q101" s="6">
        <v>0</v>
      </c>
      <c r="R101" s="6"/>
      <c r="S101" s="6"/>
      <c r="T101" s="6"/>
      <c r="U101" s="6"/>
      <c r="V101" s="6"/>
      <c r="W101" s="6"/>
      <c r="X101" s="6"/>
    </row>
    <row r="102" spans="1:24" ht="17" thickTop="1" thickBot="1" x14ac:dyDescent="0.25">
      <c r="A102" s="354"/>
      <c r="B102" s="301" t="s">
        <v>20</v>
      </c>
      <c r="C102" s="1" t="s">
        <v>68</v>
      </c>
      <c r="D102" s="1">
        <v>22</v>
      </c>
      <c r="E102" s="209"/>
      <c r="F102" s="1">
        <v>0</v>
      </c>
      <c r="G102" s="6">
        <v>0</v>
      </c>
      <c r="H102" s="206"/>
      <c r="I102" s="206"/>
      <c r="J102" s="206"/>
      <c r="K102" s="6">
        <v>15</v>
      </c>
      <c r="L102" s="6">
        <v>24</v>
      </c>
      <c r="M102" s="6">
        <v>7</v>
      </c>
      <c r="N102" s="6">
        <v>32</v>
      </c>
      <c r="O102" s="6">
        <v>0</v>
      </c>
      <c r="P102" s="6"/>
      <c r="Q102" s="6">
        <v>191</v>
      </c>
      <c r="R102" s="6"/>
      <c r="S102" s="6"/>
      <c r="T102" s="6"/>
      <c r="U102" s="6"/>
      <c r="V102" s="6"/>
      <c r="W102" s="6"/>
      <c r="X102" s="6"/>
    </row>
    <row r="103" spans="1:24" ht="17" thickTop="1" thickBot="1" x14ac:dyDescent="0.25">
      <c r="A103" s="354"/>
      <c r="B103" s="301" t="s">
        <v>20</v>
      </c>
      <c r="C103" s="1" t="s">
        <v>69</v>
      </c>
      <c r="D103" s="1">
        <v>22</v>
      </c>
      <c r="E103" s="209"/>
      <c r="F103" s="1">
        <v>0</v>
      </c>
      <c r="G103" s="6">
        <v>0</v>
      </c>
      <c r="H103" s="206"/>
      <c r="I103" s="206"/>
      <c r="J103" s="206"/>
      <c r="K103" s="6">
        <v>15</v>
      </c>
      <c r="L103" s="6">
        <v>24</v>
      </c>
      <c r="M103" s="6">
        <v>7</v>
      </c>
      <c r="N103" s="6">
        <v>32</v>
      </c>
      <c r="O103" s="6">
        <v>0</v>
      </c>
      <c r="P103" s="6"/>
      <c r="Q103" s="6">
        <v>191</v>
      </c>
      <c r="R103" s="6"/>
      <c r="S103" s="6"/>
      <c r="T103" s="6"/>
      <c r="U103" s="6"/>
      <c r="V103" s="6"/>
      <c r="W103" s="6"/>
      <c r="X103" s="6"/>
    </row>
    <row r="104" spans="1:24" ht="17" thickTop="1" thickBot="1" x14ac:dyDescent="0.25">
      <c r="A104" s="354"/>
      <c r="B104" s="301" t="s">
        <v>20</v>
      </c>
      <c r="C104" s="1" t="s">
        <v>70</v>
      </c>
      <c r="D104" s="1">
        <v>0</v>
      </c>
      <c r="E104" s="209"/>
      <c r="F104" s="1">
        <v>0</v>
      </c>
      <c r="G104" s="6">
        <v>0</v>
      </c>
      <c r="H104" s="206"/>
      <c r="I104" s="206"/>
      <c r="J104" s="206"/>
      <c r="K104" s="6">
        <v>0</v>
      </c>
      <c r="L104" s="6">
        <v>5</v>
      </c>
      <c r="M104" s="6">
        <v>0</v>
      </c>
      <c r="N104" s="6">
        <v>0</v>
      </c>
      <c r="O104" s="6">
        <v>0</v>
      </c>
      <c r="P104" s="6"/>
      <c r="Q104" s="6">
        <v>0</v>
      </c>
      <c r="R104" s="6"/>
      <c r="S104" s="6"/>
      <c r="T104" s="6"/>
      <c r="U104" s="6"/>
      <c r="V104" s="6"/>
      <c r="W104" s="6"/>
      <c r="X104" s="6"/>
    </row>
    <row r="105" spans="1:24" ht="17" thickTop="1" thickBot="1" x14ac:dyDescent="0.25">
      <c r="A105" s="354"/>
      <c r="B105" s="301" t="s">
        <v>20</v>
      </c>
      <c r="C105" s="1" t="s">
        <v>71</v>
      </c>
      <c r="D105" s="1">
        <v>0</v>
      </c>
      <c r="E105" s="209"/>
      <c r="F105" s="1">
        <v>0</v>
      </c>
      <c r="G105" s="6">
        <v>0</v>
      </c>
      <c r="H105" s="206"/>
      <c r="I105" s="206"/>
      <c r="J105" s="206"/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/>
      <c r="Q105" s="6">
        <v>0</v>
      </c>
      <c r="R105" s="6"/>
      <c r="S105" s="6"/>
      <c r="T105" s="6"/>
      <c r="U105" s="6"/>
      <c r="V105" s="6"/>
      <c r="W105" s="6"/>
      <c r="X105" s="6"/>
    </row>
    <row r="106" spans="1:24" ht="17" thickTop="1" thickBot="1" x14ac:dyDescent="0.25">
      <c r="A106" s="354"/>
      <c r="B106" s="301" t="s">
        <v>20</v>
      </c>
      <c r="C106" s="1" t="s">
        <v>72</v>
      </c>
      <c r="D106" s="1">
        <v>0</v>
      </c>
      <c r="E106" s="209"/>
      <c r="F106" s="1">
        <v>0</v>
      </c>
      <c r="G106" s="6">
        <v>0</v>
      </c>
      <c r="H106" s="206"/>
      <c r="I106" s="206"/>
      <c r="J106" s="206"/>
      <c r="K106" s="6" t="s">
        <v>78</v>
      </c>
      <c r="L106" s="6" t="s">
        <v>79</v>
      </c>
      <c r="M106" s="6">
        <v>0</v>
      </c>
      <c r="N106" s="6">
        <v>-300</v>
      </c>
      <c r="O106" s="6">
        <v>0</v>
      </c>
      <c r="P106" s="6"/>
      <c r="Q106" s="6">
        <v>0</v>
      </c>
      <c r="R106" s="6"/>
      <c r="S106" s="6"/>
      <c r="T106" s="6"/>
      <c r="U106" s="6"/>
      <c r="V106" s="6"/>
      <c r="W106" s="6"/>
      <c r="X106" s="6"/>
    </row>
    <row r="107" spans="1:24" ht="17" thickTop="1" thickBot="1" x14ac:dyDescent="0.25">
      <c r="A107" s="354"/>
      <c r="B107" s="301" t="s">
        <v>20</v>
      </c>
      <c r="C107" s="1" t="s">
        <v>73</v>
      </c>
      <c r="D107" s="1">
        <v>0</v>
      </c>
      <c r="E107" s="209"/>
      <c r="F107" s="1">
        <v>0</v>
      </c>
      <c r="G107" s="6">
        <v>0</v>
      </c>
      <c r="H107" s="206"/>
      <c r="I107" s="206"/>
      <c r="J107" s="206"/>
      <c r="K107" s="6">
        <v>115</v>
      </c>
      <c r="L107" s="6">
        <v>0</v>
      </c>
      <c r="M107" s="6">
        <v>13</v>
      </c>
      <c r="N107" s="6">
        <v>504</v>
      </c>
      <c r="O107" s="6">
        <v>0</v>
      </c>
      <c r="P107" s="6"/>
      <c r="Q107" s="6">
        <v>0</v>
      </c>
      <c r="R107" s="6"/>
      <c r="S107" s="6"/>
      <c r="T107" s="6"/>
      <c r="U107" s="6"/>
      <c r="V107" s="6"/>
      <c r="W107" s="6"/>
      <c r="X107" s="6"/>
    </row>
    <row r="108" spans="1:24" ht="17" thickTop="1" thickBot="1" x14ac:dyDescent="0.25">
      <c r="A108" s="354"/>
      <c r="B108" s="301" t="s">
        <v>20</v>
      </c>
      <c r="C108" s="1" t="s">
        <v>74</v>
      </c>
      <c r="D108" s="1">
        <v>0</v>
      </c>
      <c r="E108" s="209"/>
      <c r="F108" s="1">
        <v>0</v>
      </c>
      <c r="G108" s="6">
        <v>0</v>
      </c>
      <c r="H108" s="206"/>
      <c r="I108" s="206"/>
      <c r="J108" s="206"/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/>
      <c r="Q108" s="6">
        <v>0</v>
      </c>
      <c r="R108" s="6"/>
      <c r="S108" s="6"/>
      <c r="T108" s="6"/>
      <c r="U108" s="6"/>
      <c r="V108" s="6"/>
      <c r="W108" s="6"/>
      <c r="X108" s="6"/>
    </row>
    <row r="109" spans="1:24" ht="17" thickTop="1" thickBot="1" x14ac:dyDescent="0.25">
      <c r="A109" s="354"/>
      <c r="B109" s="301" t="s">
        <v>20</v>
      </c>
      <c r="C109" s="1" t="s">
        <v>75</v>
      </c>
      <c r="D109" s="1">
        <v>0</v>
      </c>
      <c r="E109" s="209"/>
      <c r="F109" s="1">
        <v>0</v>
      </c>
      <c r="G109" s="6">
        <v>0</v>
      </c>
      <c r="H109" s="206"/>
      <c r="I109" s="206"/>
      <c r="J109" s="206"/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/>
      <c r="Q109" s="6">
        <v>0</v>
      </c>
      <c r="R109" s="6"/>
      <c r="S109" s="6"/>
      <c r="T109" s="6"/>
      <c r="U109" s="6"/>
      <c r="V109" s="6"/>
      <c r="W109" s="6"/>
      <c r="X109" s="6"/>
    </row>
    <row r="110" spans="1:24" ht="17" thickTop="1" thickBot="1" x14ac:dyDescent="0.25">
      <c r="A110" s="354"/>
      <c r="B110" s="301" t="s">
        <v>20</v>
      </c>
      <c r="C110" s="7" t="s">
        <v>76</v>
      </c>
      <c r="D110" s="7">
        <v>4500</v>
      </c>
      <c r="E110" s="215"/>
      <c r="F110" s="7">
        <v>4000</v>
      </c>
      <c r="G110" s="8">
        <v>6000</v>
      </c>
      <c r="H110" s="207"/>
      <c r="I110" s="207"/>
      <c r="J110" s="207"/>
      <c r="K110" s="8">
        <v>5000</v>
      </c>
      <c r="L110" s="8">
        <v>4000</v>
      </c>
      <c r="M110" s="8">
        <v>5000</v>
      </c>
      <c r="N110" s="8">
        <v>0</v>
      </c>
      <c r="O110" s="8">
        <v>5000</v>
      </c>
      <c r="P110" s="8"/>
      <c r="Q110" s="8">
        <v>4000</v>
      </c>
      <c r="R110" s="8"/>
      <c r="S110" s="8"/>
      <c r="T110" s="8"/>
      <c r="U110" s="8"/>
      <c r="V110" s="6"/>
      <c r="W110" s="8"/>
      <c r="X110" s="8"/>
    </row>
    <row r="111" spans="1:24" ht="17" thickTop="1" thickBot="1" x14ac:dyDescent="0.25">
      <c r="A111" s="354"/>
      <c r="B111" s="301" t="s">
        <v>21</v>
      </c>
      <c r="C111" s="4" t="s">
        <v>36</v>
      </c>
      <c r="D111" s="4">
        <v>446</v>
      </c>
      <c r="E111" s="4">
        <v>0</v>
      </c>
      <c r="F111" s="4">
        <v>0</v>
      </c>
      <c r="G111" s="5">
        <v>0</v>
      </c>
      <c r="H111" s="205"/>
      <c r="I111" s="205"/>
      <c r="J111" s="205"/>
      <c r="K111" s="5">
        <v>4332</v>
      </c>
      <c r="L111" s="5">
        <v>3931</v>
      </c>
      <c r="M111" s="5">
        <v>3264</v>
      </c>
      <c r="N111" s="5">
        <v>3000</v>
      </c>
      <c r="O111" s="205"/>
      <c r="P111" s="205"/>
      <c r="Q111" s="5"/>
      <c r="R111" s="5"/>
      <c r="S111" s="5"/>
      <c r="T111" s="5"/>
      <c r="U111" s="5"/>
      <c r="V111" s="8"/>
      <c r="W111" s="5"/>
      <c r="X111" s="5"/>
    </row>
    <row r="112" spans="1:24" ht="17" thickTop="1" thickBot="1" x14ac:dyDescent="0.25">
      <c r="A112" s="354"/>
      <c r="B112" s="301" t="s">
        <v>21</v>
      </c>
      <c r="C112" s="1" t="s">
        <v>66</v>
      </c>
      <c r="D112" s="1">
        <v>500</v>
      </c>
      <c r="E112" s="1">
        <v>0</v>
      </c>
      <c r="F112" s="1">
        <v>0</v>
      </c>
      <c r="G112" s="6">
        <v>0</v>
      </c>
      <c r="H112" s="206"/>
      <c r="I112" s="206"/>
      <c r="J112" s="206"/>
      <c r="K112" s="6">
        <v>0</v>
      </c>
      <c r="L112" s="6">
        <v>0</v>
      </c>
      <c r="M112" s="6">
        <v>0</v>
      </c>
      <c r="N112" s="6">
        <v>0</v>
      </c>
      <c r="O112" s="206"/>
      <c r="P112" s="206"/>
      <c r="Q112" s="6"/>
      <c r="R112" s="6"/>
      <c r="S112" s="6"/>
      <c r="T112" s="6"/>
      <c r="U112" s="6"/>
      <c r="V112" s="5"/>
      <c r="W112" s="6"/>
      <c r="X112" s="6"/>
    </row>
    <row r="113" spans="1:24" ht="17" thickTop="1" thickBot="1" x14ac:dyDescent="0.25">
      <c r="A113" s="354"/>
      <c r="B113" s="301" t="s">
        <v>21</v>
      </c>
      <c r="C113" s="1" t="s">
        <v>67</v>
      </c>
      <c r="D113" s="1">
        <v>0</v>
      </c>
      <c r="E113" s="1">
        <v>300</v>
      </c>
      <c r="F113" s="1">
        <v>0</v>
      </c>
      <c r="G113" s="6">
        <v>0</v>
      </c>
      <c r="H113" s="206"/>
      <c r="I113" s="206"/>
      <c r="J113" s="206"/>
      <c r="K113" s="6">
        <v>0</v>
      </c>
      <c r="L113" s="6">
        <v>0</v>
      </c>
      <c r="M113" s="6">
        <v>0</v>
      </c>
      <c r="N113" s="6">
        <v>0</v>
      </c>
      <c r="O113" s="206"/>
      <c r="P113" s="206"/>
      <c r="Q113" s="6"/>
      <c r="R113" s="6"/>
      <c r="S113" s="6"/>
      <c r="T113" s="6"/>
      <c r="U113" s="6"/>
      <c r="V113" s="6"/>
      <c r="W113" s="6"/>
      <c r="X113" s="6"/>
    </row>
    <row r="114" spans="1:24" ht="17" thickTop="1" thickBot="1" x14ac:dyDescent="0.25">
      <c r="A114" s="354"/>
      <c r="B114" s="301" t="s">
        <v>21</v>
      </c>
      <c r="C114" s="1" t="s">
        <v>68</v>
      </c>
      <c r="D114" s="1">
        <v>896</v>
      </c>
      <c r="E114" s="1">
        <v>300</v>
      </c>
      <c r="F114" s="1">
        <v>0</v>
      </c>
      <c r="G114" s="6">
        <v>0</v>
      </c>
      <c r="H114" s="206"/>
      <c r="I114" s="206"/>
      <c r="J114" s="206"/>
      <c r="K114" s="6">
        <v>393</v>
      </c>
      <c r="L114" s="6">
        <v>675</v>
      </c>
      <c r="M114" s="6">
        <v>264</v>
      </c>
      <c r="N114" s="6">
        <v>702</v>
      </c>
      <c r="O114" s="206"/>
      <c r="P114" s="206"/>
      <c r="Q114" s="6"/>
      <c r="R114" s="6"/>
      <c r="S114" s="6"/>
      <c r="T114" s="6"/>
      <c r="U114" s="6"/>
      <c r="V114" s="6"/>
      <c r="W114" s="6"/>
      <c r="X114" s="6"/>
    </row>
    <row r="115" spans="1:24" ht="17" thickTop="1" thickBot="1" x14ac:dyDescent="0.25">
      <c r="A115" s="354"/>
      <c r="B115" s="301" t="s">
        <v>21</v>
      </c>
      <c r="C115" s="1" t="s">
        <v>69</v>
      </c>
      <c r="D115" s="1">
        <v>896</v>
      </c>
      <c r="E115" s="1">
        <v>288</v>
      </c>
      <c r="F115" s="1">
        <v>0</v>
      </c>
      <c r="G115" s="6">
        <v>0</v>
      </c>
      <c r="H115" s="206"/>
      <c r="I115" s="206"/>
      <c r="J115" s="206"/>
      <c r="K115" s="6">
        <v>393</v>
      </c>
      <c r="L115" s="6">
        <v>675</v>
      </c>
      <c r="M115" s="6">
        <v>264</v>
      </c>
      <c r="N115" s="6">
        <v>702</v>
      </c>
      <c r="O115" s="206"/>
      <c r="P115" s="206"/>
      <c r="Q115" s="6"/>
      <c r="R115" s="6"/>
      <c r="S115" s="6"/>
      <c r="T115" s="6"/>
      <c r="U115" s="6"/>
      <c r="V115" s="6"/>
      <c r="W115" s="6"/>
      <c r="X115" s="6"/>
    </row>
    <row r="116" spans="1:24" ht="17" thickTop="1" thickBot="1" x14ac:dyDescent="0.25">
      <c r="A116" s="354"/>
      <c r="B116" s="301" t="s">
        <v>21</v>
      </c>
      <c r="C116" s="1" t="s">
        <v>70</v>
      </c>
      <c r="D116" s="1">
        <v>0</v>
      </c>
      <c r="E116" s="1">
        <v>0</v>
      </c>
      <c r="F116" s="1">
        <v>0</v>
      </c>
      <c r="G116" s="6">
        <v>0</v>
      </c>
      <c r="H116" s="206"/>
      <c r="I116" s="206"/>
      <c r="J116" s="206"/>
      <c r="K116" s="6">
        <v>0</v>
      </c>
      <c r="L116" s="6">
        <v>0</v>
      </c>
      <c r="M116" s="6">
        <v>0</v>
      </c>
      <c r="N116" s="6">
        <v>0</v>
      </c>
      <c r="O116" s="206"/>
      <c r="P116" s="206"/>
      <c r="Q116" s="6"/>
      <c r="R116" s="6"/>
      <c r="S116" s="6"/>
      <c r="T116" s="6"/>
      <c r="U116" s="6"/>
      <c r="V116" s="6"/>
      <c r="W116" s="6"/>
      <c r="X116" s="6"/>
    </row>
    <row r="117" spans="1:24" ht="17" thickTop="1" thickBot="1" x14ac:dyDescent="0.25">
      <c r="A117" s="354"/>
      <c r="B117" s="301" t="s">
        <v>21</v>
      </c>
      <c r="C117" s="1" t="s">
        <v>71</v>
      </c>
      <c r="D117" s="1">
        <v>0</v>
      </c>
      <c r="E117" s="1">
        <v>0</v>
      </c>
      <c r="F117" s="1">
        <v>0</v>
      </c>
      <c r="G117" s="6">
        <v>0</v>
      </c>
      <c r="H117" s="206"/>
      <c r="I117" s="206"/>
      <c r="J117" s="206"/>
      <c r="K117" s="6">
        <v>0</v>
      </c>
      <c r="L117" s="6">
        <v>0</v>
      </c>
      <c r="M117" s="6">
        <v>0</v>
      </c>
      <c r="N117" s="6">
        <v>0</v>
      </c>
      <c r="O117" s="206"/>
      <c r="P117" s="206"/>
      <c r="Q117" s="6"/>
      <c r="R117" s="6"/>
      <c r="S117" s="6"/>
      <c r="T117" s="6"/>
      <c r="U117" s="6"/>
      <c r="V117" s="6"/>
      <c r="W117" s="6"/>
      <c r="X117" s="6"/>
    </row>
    <row r="118" spans="1:24" ht="17" thickTop="1" thickBot="1" x14ac:dyDescent="0.25">
      <c r="A118" s="354"/>
      <c r="B118" s="301" t="s">
        <v>21</v>
      </c>
      <c r="C118" s="1" t="s">
        <v>72</v>
      </c>
      <c r="D118" s="1">
        <v>-50</v>
      </c>
      <c r="E118" s="1">
        <v>0</v>
      </c>
      <c r="F118" s="1">
        <v>0</v>
      </c>
      <c r="G118" s="6">
        <v>0</v>
      </c>
      <c r="H118" s="206"/>
      <c r="I118" s="206"/>
      <c r="J118" s="206"/>
      <c r="K118" s="6">
        <v>0</v>
      </c>
      <c r="L118" s="6">
        <v>0</v>
      </c>
      <c r="M118" s="6">
        <v>0</v>
      </c>
      <c r="N118" s="6">
        <v>217</v>
      </c>
      <c r="O118" s="206"/>
      <c r="P118" s="206"/>
      <c r="Q118" s="6"/>
      <c r="R118" s="6"/>
      <c r="S118" s="6"/>
      <c r="T118" s="6"/>
      <c r="U118" s="6"/>
      <c r="V118" s="6"/>
      <c r="W118" s="6"/>
      <c r="X118" s="6"/>
    </row>
    <row r="119" spans="1:24" ht="17" thickTop="1" thickBot="1" x14ac:dyDescent="0.25">
      <c r="A119" s="354"/>
      <c r="B119" s="301" t="s">
        <v>21</v>
      </c>
      <c r="C119" s="1" t="s">
        <v>73</v>
      </c>
      <c r="D119" s="1">
        <v>0</v>
      </c>
      <c r="E119" s="1">
        <v>0</v>
      </c>
      <c r="F119" s="1">
        <v>0</v>
      </c>
      <c r="G119" s="6">
        <v>0</v>
      </c>
      <c r="H119" s="206"/>
      <c r="I119" s="206"/>
      <c r="J119" s="206"/>
      <c r="K119" s="6">
        <v>3939</v>
      </c>
      <c r="L119" s="6">
        <v>3264</v>
      </c>
      <c r="M119" s="6">
        <v>3000</v>
      </c>
      <c r="N119" s="6">
        <v>2322</v>
      </c>
      <c r="O119" s="206"/>
      <c r="P119" s="206"/>
      <c r="Q119" s="6"/>
      <c r="R119" s="6"/>
      <c r="S119" s="6"/>
      <c r="T119" s="6"/>
      <c r="U119" s="6"/>
      <c r="V119" s="6"/>
      <c r="W119" s="6"/>
      <c r="X119" s="6"/>
    </row>
    <row r="120" spans="1:24" ht="17" thickTop="1" thickBot="1" x14ac:dyDescent="0.25">
      <c r="A120" s="354"/>
      <c r="B120" s="301" t="s">
        <v>21</v>
      </c>
      <c r="C120" s="1" t="s">
        <v>74</v>
      </c>
      <c r="D120" s="1">
        <v>0</v>
      </c>
      <c r="E120" s="1">
        <v>0</v>
      </c>
      <c r="F120" s="1">
        <v>0</v>
      </c>
      <c r="G120" s="6">
        <v>0</v>
      </c>
      <c r="H120" s="206"/>
      <c r="I120" s="206"/>
      <c r="J120" s="206"/>
      <c r="K120" s="6">
        <v>0</v>
      </c>
      <c r="L120" s="6">
        <v>0</v>
      </c>
      <c r="M120" s="6">
        <v>0</v>
      </c>
      <c r="N120" s="6">
        <v>0</v>
      </c>
      <c r="O120" s="206"/>
      <c r="P120" s="206"/>
      <c r="Q120" s="6"/>
      <c r="R120" s="6"/>
      <c r="S120" s="6"/>
      <c r="T120" s="6"/>
      <c r="U120" s="6"/>
      <c r="V120" s="6"/>
      <c r="W120" s="6"/>
      <c r="X120" s="6"/>
    </row>
    <row r="121" spans="1:24" ht="17" thickTop="1" thickBot="1" x14ac:dyDescent="0.25">
      <c r="A121" s="354"/>
      <c r="B121" s="301" t="s">
        <v>21</v>
      </c>
      <c r="C121" s="1" t="s">
        <v>75</v>
      </c>
      <c r="D121" s="1">
        <v>0</v>
      </c>
      <c r="E121" s="1">
        <v>28</v>
      </c>
      <c r="F121" s="1">
        <v>0</v>
      </c>
      <c r="G121" s="6">
        <v>0</v>
      </c>
      <c r="H121" s="206"/>
      <c r="I121" s="206"/>
      <c r="J121" s="206"/>
      <c r="K121" s="6">
        <v>0</v>
      </c>
      <c r="L121" s="6">
        <v>0</v>
      </c>
      <c r="M121" s="6">
        <v>0</v>
      </c>
      <c r="N121" s="6">
        <v>0</v>
      </c>
      <c r="O121" s="206"/>
      <c r="P121" s="206"/>
      <c r="Q121" s="6"/>
      <c r="R121" s="6"/>
      <c r="S121" s="6"/>
      <c r="T121" s="6"/>
      <c r="U121" s="6"/>
      <c r="V121" s="6"/>
      <c r="W121" s="6"/>
      <c r="X121" s="6"/>
    </row>
    <row r="122" spans="1:24" ht="17" thickTop="1" thickBot="1" x14ac:dyDescent="0.25">
      <c r="A122" s="354"/>
      <c r="B122" s="301" t="s">
        <v>21</v>
      </c>
      <c r="C122" s="7" t="s">
        <v>76</v>
      </c>
      <c r="D122" s="7">
        <v>5000</v>
      </c>
      <c r="E122" s="7">
        <v>5000</v>
      </c>
      <c r="F122" s="7">
        <v>0</v>
      </c>
      <c r="G122" s="8">
        <v>0</v>
      </c>
      <c r="H122" s="207"/>
      <c r="I122" s="207"/>
      <c r="J122" s="207"/>
      <c r="K122" s="8">
        <v>0</v>
      </c>
      <c r="L122" s="8">
        <v>0</v>
      </c>
      <c r="M122" s="8">
        <v>0</v>
      </c>
      <c r="N122" s="8">
        <v>0</v>
      </c>
      <c r="O122" s="207"/>
      <c r="P122" s="207"/>
      <c r="Q122" s="8"/>
      <c r="R122" s="8"/>
      <c r="S122" s="8"/>
      <c r="T122" s="8"/>
      <c r="U122" s="8"/>
      <c r="V122" s="6"/>
      <c r="W122" s="8"/>
      <c r="X122" s="8"/>
    </row>
    <row r="123" spans="1:24" ht="17" thickTop="1" thickBot="1" x14ac:dyDescent="0.25">
      <c r="V123" s="8"/>
    </row>
    <row r="124" spans="1:24" ht="16" thickTop="1" x14ac:dyDescent="0.2">
      <c r="V124" s="5"/>
    </row>
    <row r="125" spans="1:24" x14ac:dyDescent="0.2">
      <c r="V125" s="6"/>
    </row>
    <row r="126" spans="1:24" x14ac:dyDescent="0.2">
      <c r="V126" s="6"/>
    </row>
    <row r="127" spans="1:24" x14ac:dyDescent="0.2">
      <c r="V127" s="6"/>
    </row>
    <row r="128" spans="1:24" x14ac:dyDescent="0.2">
      <c r="V128" s="6"/>
    </row>
    <row r="129" spans="22:22" x14ac:dyDescent="0.2">
      <c r="V129" s="6"/>
    </row>
    <row r="130" spans="22:22" x14ac:dyDescent="0.2">
      <c r="V130" s="6"/>
    </row>
    <row r="131" spans="22:22" x14ac:dyDescent="0.2">
      <c r="V131" s="6"/>
    </row>
    <row r="132" spans="22:22" x14ac:dyDescent="0.2">
      <c r="V132" s="6"/>
    </row>
    <row r="133" spans="22:22" x14ac:dyDescent="0.2">
      <c r="V133" s="6"/>
    </row>
    <row r="134" spans="22:22" x14ac:dyDescent="0.2">
      <c r="V134" s="6"/>
    </row>
    <row r="135" spans="22:22" ht="16" thickBot="1" x14ac:dyDescent="0.25">
      <c r="V135" s="8"/>
    </row>
    <row r="136" spans="22:22" ht="16" thickTop="1" x14ac:dyDescent="0.2">
      <c r="V136" s="5"/>
    </row>
    <row r="137" spans="22:22" x14ac:dyDescent="0.2">
      <c r="V137" s="6"/>
    </row>
    <row r="138" spans="22:22" x14ac:dyDescent="0.2">
      <c r="V138" s="6"/>
    </row>
    <row r="139" spans="22:22" x14ac:dyDescent="0.2">
      <c r="V139" s="6"/>
    </row>
    <row r="140" spans="22:22" x14ac:dyDescent="0.2">
      <c r="V140" s="6"/>
    </row>
    <row r="141" spans="22:22" x14ac:dyDescent="0.2">
      <c r="V141" s="6"/>
    </row>
    <row r="142" spans="22:22" x14ac:dyDescent="0.2">
      <c r="V142" s="6"/>
    </row>
    <row r="143" spans="22:22" x14ac:dyDescent="0.2">
      <c r="V143" s="6"/>
    </row>
    <row r="144" spans="22:22" x14ac:dyDescent="0.2">
      <c r="V144" s="6"/>
    </row>
    <row r="145" spans="22:22" x14ac:dyDescent="0.2">
      <c r="V145" s="6"/>
    </row>
    <row r="146" spans="22:22" x14ac:dyDescent="0.2">
      <c r="V146" s="6"/>
    </row>
    <row r="147" spans="22:22" ht="16" thickBot="1" x14ac:dyDescent="0.25">
      <c r="V147" s="8"/>
    </row>
    <row r="148" spans="22:22" ht="16" thickTop="1" x14ac:dyDescent="0.2"/>
  </sheetData>
  <mergeCells count="7">
    <mergeCell ref="A99:A122"/>
    <mergeCell ref="A1:G1"/>
    <mergeCell ref="A3:A26"/>
    <mergeCell ref="A27:A50"/>
    <mergeCell ref="A51:A74"/>
    <mergeCell ref="A75:A98"/>
    <mergeCell ref="D51:D6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462-63B0-4911-B4D4-EAC3D274F2E6}">
  <dimension ref="A1:BT29"/>
  <sheetViews>
    <sheetView zoomScale="62" workbookViewId="0">
      <selection activeCell="H35" sqref="H35"/>
    </sheetView>
  </sheetViews>
  <sheetFormatPr baseColWidth="10" defaultColWidth="8.83203125" defaultRowHeight="15" x14ac:dyDescent="0.2"/>
  <cols>
    <col min="2" max="2" width="16.83203125" customWidth="1"/>
    <col min="3" max="3" width="13.83203125" customWidth="1"/>
    <col min="4" max="4" width="11.83203125" bestFit="1" customWidth="1"/>
    <col min="5" max="5" width="12.5" customWidth="1"/>
    <col min="6" max="10" width="11.83203125" bestFit="1" customWidth="1"/>
    <col min="11" max="11" width="12.33203125" customWidth="1"/>
    <col min="12" max="12" width="11.83203125" customWidth="1"/>
  </cols>
  <sheetData>
    <row r="1" spans="1:72" x14ac:dyDescent="0.2">
      <c r="C1" s="549">
        <v>45597</v>
      </c>
      <c r="D1" s="550"/>
      <c r="E1" s="550"/>
      <c r="F1" s="550"/>
      <c r="G1" s="550"/>
      <c r="H1" s="550"/>
      <c r="I1" s="550"/>
      <c r="J1" s="550"/>
      <c r="K1" s="550"/>
      <c r="L1" s="551"/>
      <c r="M1" s="549">
        <v>45627</v>
      </c>
      <c r="N1" s="550"/>
      <c r="O1" s="550"/>
      <c r="P1" s="550"/>
      <c r="Q1" s="550"/>
      <c r="R1" s="550"/>
      <c r="S1" s="550"/>
      <c r="T1" s="550"/>
      <c r="U1" s="550"/>
      <c r="V1" s="551"/>
      <c r="W1" s="549">
        <v>45658</v>
      </c>
      <c r="X1" s="550"/>
      <c r="Y1" s="550"/>
      <c r="Z1" s="550"/>
      <c r="AA1" s="550"/>
      <c r="AB1" s="550"/>
      <c r="AC1" s="550"/>
      <c r="AD1" s="550"/>
      <c r="AE1" s="550"/>
      <c r="AF1" s="551"/>
      <c r="AG1" s="549">
        <v>45689</v>
      </c>
      <c r="AH1" s="550"/>
      <c r="AI1" s="550"/>
      <c r="AJ1" s="550"/>
      <c r="AK1" s="550"/>
      <c r="AL1" s="550"/>
      <c r="AM1" s="550"/>
      <c r="AN1" s="550"/>
      <c r="AO1" s="550"/>
      <c r="AP1" s="551"/>
      <c r="AQ1" s="549">
        <v>45717</v>
      </c>
      <c r="AR1" s="550"/>
      <c r="AS1" s="550"/>
      <c r="AT1" s="550"/>
      <c r="AU1" s="550"/>
      <c r="AV1" s="550"/>
      <c r="AW1" s="550"/>
      <c r="AX1" s="550"/>
      <c r="AY1" s="550"/>
      <c r="AZ1" s="551"/>
      <c r="BA1" s="549">
        <v>45748</v>
      </c>
      <c r="BB1" s="550"/>
      <c r="BC1" s="550"/>
      <c r="BD1" s="550"/>
      <c r="BE1" s="550"/>
      <c r="BF1" s="550"/>
      <c r="BG1" s="550"/>
      <c r="BH1" s="550"/>
      <c r="BI1" s="550"/>
      <c r="BJ1" s="551"/>
      <c r="BK1" s="549">
        <v>45778</v>
      </c>
      <c r="BL1" s="550"/>
      <c r="BM1" s="550"/>
      <c r="BN1" s="550"/>
      <c r="BO1" s="550"/>
      <c r="BP1" s="550"/>
      <c r="BQ1" s="550"/>
      <c r="BR1" s="550"/>
      <c r="BS1" s="550"/>
      <c r="BT1" s="551"/>
    </row>
    <row r="2" spans="1:72" ht="76" thickBot="1" x14ac:dyDescent="0.25">
      <c r="C2" s="287" t="s">
        <v>81</v>
      </c>
      <c r="D2" s="287" t="s">
        <v>82</v>
      </c>
      <c r="E2" s="287" t="s">
        <v>83</v>
      </c>
      <c r="F2" s="287" t="s">
        <v>84</v>
      </c>
      <c r="G2" s="287" t="s">
        <v>85</v>
      </c>
      <c r="H2" s="287" t="s">
        <v>86</v>
      </c>
      <c r="I2" s="287" t="s">
        <v>87</v>
      </c>
      <c r="J2" s="287" t="s">
        <v>88</v>
      </c>
      <c r="K2" s="287" t="s">
        <v>89</v>
      </c>
      <c r="L2" s="288" t="s">
        <v>90</v>
      </c>
      <c r="M2" s="287" t="s">
        <v>81</v>
      </c>
      <c r="N2" s="287" t="s">
        <v>82</v>
      </c>
      <c r="O2" s="287" t="s">
        <v>83</v>
      </c>
      <c r="P2" s="287" t="s">
        <v>84</v>
      </c>
      <c r="Q2" s="287" t="s">
        <v>85</v>
      </c>
      <c r="R2" s="287" t="s">
        <v>86</v>
      </c>
      <c r="S2" s="287" t="s">
        <v>87</v>
      </c>
      <c r="T2" s="287" t="s">
        <v>88</v>
      </c>
      <c r="U2" s="287" t="s">
        <v>89</v>
      </c>
      <c r="V2" s="288" t="s">
        <v>90</v>
      </c>
      <c r="W2" s="287" t="s">
        <v>81</v>
      </c>
      <c r="X2" s="287" t="s">
        <v>82</v>
      </c>
      <c r="Y2" s="287" t="s">
        <v>83</v>
      </c>
      <c r="Z2" s="287" t="s">
        <v>84</v>
      </c>
      <c r="AA2" s="287" t="s">
        <v>85</v>
      </c>
      <c r="AB2" s="287" t="s">
        <v>86</v>
      </c>
      <c r="AC2" s="287" t="s">
        <v>87</v>
      </c>
      <c r="AD2" s="287" t="s">
        <v>88</v>
      </c>
      <c r="AE2" s="287" t="s">
        <v>89</v>
      </c>
      <c r="AF2" s="288" t="s">
        <v>90</v>
      </c>
      <c r="AG2" s="287" t="s">
        <v>81</v>
      </c>
      <c r="AH2" s="287" t="s">
        <v>82</v>
      </c>
      <c r="AI2" s="287" t="s">
        <v>83</v>
      </c>
      <c r="AJ2" s="287" t="s">
        <v>84</v>
      </c>
      <c r="AK2" s="287" t="s">
        <v>85</v>
      </c>
      <c r="AL2" s="287" t="s">
        <v>86</v>
      </c>
      <c r="AM2" s="287" t="s">
        <v>87</v>
      </c>
      <c r="AN2" s="287" t="s">
        <v>88</v>
      </c>
      <c r="AO2" s="287" t="s">
        <v>89</v>
      </c>
      <c r="AP2" s="288" t="s">
        <v>90</v>
      </c>
      <c r="AQ2" s="287" t="s">
        <v>81</v>
      </c>
      <c r="AR2" s="287" t="s">
        <v>82</v>
      </c>
      <c r="AS2" s="287" t="s">
        <v>83</v>
      </c>
      <c r="AT2" s="287" t="s">
        <v>84</v>
      </c>
      <c r="AU2" s="287" t="s">
        <v>85</v>
      </c>
      <c r="AV2" s="287" t="s">
        <v>86</v>
      </c>
      <c r="AW2" s="287" t="s">
        <v>87</v>
      </c>
      <c r="AX2" s="287" t="s">
        <v>88</v>
      </c>
      <c r="AY2" s="287" t="s">
        <v>89</v>
      </c>
      <c r="AZ2" s="288" t="s">
        <v>90</v>
      </c>
      <c r="BA2" s="287" t="s">
        <v>81</v>
      </c>
      <c r="BB2" s="287" t="s">
        <v>82</v>
      </c>
      <c r="BC2" s="287" t="s">
        <v>83</v>
      </c>
      <c r="BD2" s="287" t="s">
        <v>84</v>
      </c>
      <c r="BE2" s="287" t="s">
        <v>85</v>
      </c>
      <c r="BF2" s="287" t="s">
        <v>86</v>
      </c>
      <c r="BG2" s="287" t="s">
        <v>87</v>
      </c>
      <c r="BH2" s="287" t="s">
        <v>88</v>
      </c>
      <c r="BI2" s="287" t="s">
        <v>89</v>
      </c>
      <c r="BJ2" s="288" t="s">
        <v>90</v>
      </c>
      <c r="BK2" s="287" t="s">
        <v>81</v>
      </c>
      <c r="BL2" s="287" t="s">
        <v>82</v>
      </c>
      <c r="BM2" s="287" t="s">
        <v>83</v>
      </c>
      <c r="BN2" s="287" t="s">
        <v>84</v>
      </c>
      <c r="BO2" s="287" t="s">
        <v>85</v>
      </c>
      <c r="BP2" s="287" t="s">
        <v>86</v>
      </c>
      <c r="BQ2" s="287" t="s">
        <v>87</v>
      </c>
      <c r="BR2" s="287" t="s">
        <v>88</v>
      </c>
      <c r="BS2" s="287" t="s">
        <v>89</v>
      </c>
      <c r="BT2" s="288" t="s">
        <v>90</v>
      </c>
    </row>
    <row r="3" spans="1:72" ht="29.5" customHeight="1" x14ac:dyDescent="0.2">
      <c r="A3" s="552" t="s">
        <v>106</v>
      </c>
      <c r="B3" s="289" t="s">
        <v>91</v>
      </c>
      <c r="C3" s="292">
        <v>20</v>
      </c>
      <c r="D3" s="293">
        <v>50</v>
      </c>
      <c r="E3" s="293"/>
      <c r="F3" s="293"/>
      <c r="G3" s="293"/>
      <c r="H3" s="293">
        <v>0</v>
      </c>
      <c r="I3" s="293">
        <v>30</v>
      </c>
      <c r="J3" s="293"/>
      <c r="K3" s="293"/>
      <c r="L3" s="294"/>
      <c r="M3" s="292"/>
      <c r="N3" s="293">
        <v>5</v>
      </c>
      <c r="O3" s="293"/>
      <c r="P3" s="293"/>
      <c r="Q3" s="293"/>
      <c r="R3" s="293"/>
      <c r="S3" s="293"/>
      <c r="T3" s="293"/>
      <c r="U3" s="293"/>
      <c r="V3" s="294"/>
      <c r="W3" s="292"/>
      <c r="X3" s="293"/>
      <c r="Y3" s="293"/>
      <c r="Z3" s="293"/>
      <c r="AA3" s="293"/>
      <c r="AB3" s="293"/>
      <c r="AC3" s="293"/>
      <c r="AD3" s="293"/>
      <c r="AE3" s="293"/>
      <c r="AF3" s="294"/>
      <c r="AG3" s="292"/>
      <c r="AH3" s="293"/>
      <c r="AI3" s="293"/>
      <c r="AJ3" s="293"/>
      <c r="AK3" s="293"/>
      <c r="AL3" s="293"/>
      <c r="AM3" s="293"/>
      <c r="AN3" s="293"/>
      <c r="AO3" s="293"/>
      <c r="AP3" s="294"/>
      <c r="AQ3" s="292"/>
      <c r="AR3" s="293"/>
      <c r="AS3" s="293"/>
      <c r="AT3" s="293"/>
      <c r="AU3" s="293"/>
      <c r="AV3" s="293"/>
      <c r="AW3" s="293"/>
      <c r="AX3" s="293"/>
      <c r="AY3" s="293"/>
      <c r="AZ3" s="294"/>
      <c r="BA3" s="292"/>
      <c r="BB3" s="293"/>
      <c r="BC3" s="293"/>
      <c r="BD3" s="293"/>
      <c r="BE3" s="293"/>
      <c r="BF3" s="293"/>
      <c r="BG3" s="293"/>
      <c r="BH3" s="293"/>
      <c r="BI3" s="293"/>
      <c r="BJ3" s="294"/>
      <c r="BK3" s="292"/>
      <c r="BL3" s="293"/>
      <c r="BM3" s="293"/>
      <c r="BN3" s="293"/>
      <c r="BO3" s="293"/>
      <c r="BP3" s="293"/>
      <c r="BQ3" s="293"/>
      <c r="BR3" s="293"/>
      <c r="BS3" s="293"/>
      <c r="BT3" s="294"/>
    </row>
    <row r="4" spans="1:72" ht="16" x14ac:dyDescent="0.2">
      <c r="A4" s="552"/>
      <c r="B4" s="289" t="s">
        <v>92</v>
      </c>
      <c r="C4" s="295">
        <v>0</v>
      </c>
      <c r="D4" s="296">
        <v>6</v>
      </c>
      <c r="E4" s="296"/>
      <c r="F4" s="296"/>
      <c r="G4" s="296"/>
      <c r="H4" s="296">
        <v>0</v>
      </c>
      <c r="I4" s="296">
        <v>2</v>
      </c>
      <c r="J4" s="296"/>
      <c r="K4" s="296"/>
      <c r="L4" s="297"/>
      <c r="M4" s="295"/>
      <c r="N4" s="296">
        <v>5</v>
      </c>
      <c r="O4" s="296"/>
      <c r="P4" s="296"/>
      <c r="Q4" s="296"/>
      <c r="R4" s="296"/>
      <c r="S4" s="296"/>
      <c r="T4" s="296"/>
      <c r="U4" s="296"/>
      <c r="V4" s="297"/>
      <c r="W4" s="295"/>
      <c r="X4" s="296"/>
      <c r="Y4" s="296"/>
      <c r="Z4" s="296"/>
      <c r="AA4" s="296"/>
      <c r="AB4" s="296"/>
      <c r="AC4" s="296"/>
      <c r="AD4" s="296"/>
      <c r="AE4" s="296"/>
      <c r="AF4" s="297"/>
      <c r="AG4" s="295"/>
      <c r="AH4" s="296"/>
      <c r="AI4" s="296"/>
      <c r="AJ4" s="296"/>
      <c r="AK4" s="296"/>
      <c r="AL4" s="296"/>
      <c r="AM4" s="296"/>
      <c r="AN4" s="296"/>
      <c r="AO4" s="296"/>
      <c r="AP4" s="297"/>
      <c r="AQ4" s="295"/>
      <c r="AR4" s="296"/>
      <c r="AS4" s="296"/>
      <c r="AT4" s="296"/>
      <c r="AU4" s="296"/>
      <c r="AV4" s="296"/>
      <c r="AW4" s="296"/>
      <c r="AX4" s="296"/>
      <c r="AY4" s="296"/>
      <c r="AZ4" s="297"/>
      <c r="BA4" s="295"/>
      <c r="BB4" s="296"/>
      <c r="BC4" s="296"/>
      <c r="BD4" s="296"/>
      <c r="BE4" s="296"/>
      <c r="BF4" s="296"/>
      <c r="BG4" s="296"/>
      <c r="BH4" s="296"/>
      <c r="BI4" s="296"/>
      <c r="BJ4" s="297"/>
      <c r="BK4" s="295"/>
      <c r="BL4" s="296"/>
      <c r="BM4" s="296"/>
      <c r="BN4" s="296"/>
      <c r="BO4" s="296"/>
      <c r="BP4" s="296"/>
      <c r="BQ4" s="296"/>
      <c r="BR4" s="296"/>
      <c r="BS4" s="296"/>
      <c r="BT4" s="297"/>
    </row>
    <row r="5" spans="1:72" ht="16" x14ac:dyDescent="0.2">
      <c r="A5" s="552"/>
      <c r="B5" s="289" t="s">
        <v>93</v>
      </c>
      <c r="C5" s="295">
        <v>20</v>
      </c>
      <c r="D5" s="296">
        <v>44</v>
      </c>
      <c r="E5" s="296"/>
      <c r="F5" s="296"/>
      <c r="G5" s="296"/>
      <c r="H5" s="296">
        <v>0</v>
      </c>
      <c r="I5" s="296">
        <v>28</v>
      </c>
      <c r="J5" s="296"/>
      <c r="K5" s="296"/>
      <c r="L5" s="297"/>
      <c r="M5" s="295"/>
      <c r="N5" s="296">
        <v>44</v>
      </c>
      <c r="O5" s="296"/>
      <c r="P5" s="296"/>
      <c r="Q5" s="296"/>
      <c r="R5" s="296"/>
      <c r="S5" s="296"/>
      <c r="T5" s="296"/>
      <c r="U5" s="296"/>
      <c r="V5" s="297"/>
      <c r="W5" s="295"/>
      <c r="X5" s="296"/>
      <c r="Y5" s="296"/>
      <c r="Z5" s="296"/>
      <c r="AA5" s="296"/>
      <c r="AB5" s="296"/>
      <c r="AC5" s="296"/>
      <c r="AD5" s="296"/>
      <c r="AE5" s="296"/>
      <c r="AF5" s="297"/>
      <c r="AG5" s="295"/>
      <c r="AH5" s="296"/>
      <c r="AI5" s="296"/>
      <c r="AJ5" s="296"/>
      <c r="AK5" s="296"/>
      <c r="AL5" s="296"/>
      <c r="AM5" s="296"/>
      <c r="AN5" s="296"/>
      <c r="AO5" s="296"/>
      <c r="AP5" s="297"/>
      <c r="AQ5" s="295"/>
      <c r="AR5" s="296"/>
      <c r="AS5" s="296"/>
      <c r="AT5" s="296"/>
      <c r="AU5" s="296"/>
      <c r="AV5" s="296"/>
      <c r="AW5" s="296"/>
      <c r="AX5" s="296"/>
      <c r="AY5" s="296"/>
      <c r="AZ5" s="297"/>
      <c r="BA5" s="295"/>
      <c r="BB5" s="296"/>
      <c r="BC5" s="296"/>
      <c r="BD5" s="296"/>
      <c r="BE5" s="296"/>
      <c r="BF5" s="296"/>
      <c r="BG5" s="296"/>
      <c r="BH5" s="296"/>
      <c r="BI5" s="296"/>
      <c r="BJ5" s="297"/>
      <c r="BK5" s="295"/>
      <c r="BL5" s="296"/>
      <c r="BM5" s="296"/>
      <c r="BN5" s="296"/>
      <c r="BO5" s="296"/>
      <c r="BP5" s="296"/>
      <c r="BQ5" s="296"/>
      <c r="BR5" s="296"/>
      <c r="BS5" s="296"/>
      <c r="BT5" s="297"/>
    </row>
    <row r="6" spans="1:72" ht="28.75" customHeight="1" x14ac:dyDescent="0.2">
      <c r="A6" s="552"/>
      <c r="B6" s="289" t="s">
        <v>94</v>
      </c>
      <c r="C6" s="295">
        <v>20</v>
      </c>
      <c r="D6" s="296">
        <v>50</v>
      </c>
      <c r="E6" s="296"/>
      <c r="F6" s="296"/>
      <c r="G6" s="296"/>
      <c r="H6" s="296">
        <v>0</v>
      </c>
      <c r="I6" s="296">
        <v>30</v>
      </c>
      <c r="J6" s="296">
        <v>60</v>
      </c>
      <c r="K6" s="296"/>
      <c r="L6" s="297"/>
      <c r="M6" s="295"/>
      <c r="N6" s="296">
        <v>3</v>
      </c>
      <c r="O6" s="296"/>
      <c r="P6" s="296"/>
      <c r="Q6" s="296"/>
      <c r="R6" s="296"/>
      <c r="S6" s="296"/>
      <c r="T6" s="296"/>
      <c r="U6" s="296"/>
      <c r="V6" s="297"/>
      <c r="W6" s="295"/>
      <c r="X6" s="296"/>
      <c r="Y6" s="296"/>
      <c r="Z6" s="296"/>
      <c r="AA6" s="296"/>
      <c r="AB6" s="296"/>
      <c r="AC6" s="296"/>
      <c r="AD6" s="296"/>
      <c r="AE6" s="296"/>
      <c r="AF6" s="297"/>
      <c r="AG6" s="295"/>
      <c r="AH6" s="296"/>
      <c r="AI6" s="296"/>
      <c r="AJ6" s="296"/>
      <c r="AK6" s="296"/>
      <c r="AL6" s="296"/>
      <c r="AM6" s="296"/>
      <c r="AN6" s="296"/>
      <c r="AO6" s="296"/>
      <c r="AP6" s="297"/>
      <c r="AQ6" s="295"/>
      <c r="AR6" s="296"/>
      <c r="AS6" s="296"/>
      <c r="AT6" s="296"/>
      <c r="AU6" s="296"/>
      <c r="AV6" s="296"/>
      <c r="AW6" s="296"/>
      <c r="AX6" s="296"/>
      <c r="AY6" s="296"/>
      <c r="AZ6" s="297"/>
      <c r="BA6" s="295"/>
      <c r="BB6" s="296"/>
      <c r="BC6" s="296"/>
      <c r="BD6" s="296"/>
      <c r="BE6" s="296"/>
      <c r="BF6" s="296"/>
      <c r="BG6" s="296"/>
      <c r="BH6" s="296"/>
      <c r="BI6" s="296"/>
      <c r="BJ6" s="297"/>
      <c r="BK6" s="295"/>
      <c r="BL6" s="296"/>
      <c r="BM6" s="296"/>
      <c r="BN6" s="296"/>
      <c r="BO6" s="296"/>
      <c r="BP6" s="296"/>
      <c r="BQ6" s="296"/>
      <c r="BR6" s="296"/>
      <c r="BS6" s="296"/>
      <c r="BT6" s="297"/>
    </row>
    <row r="7" spans="1:72" ht="16" x14ac:dyDescent="0.2">
      <c r="A7" s="552"/>
      <c r="B7" s="289" t="s">
        <v>95</v>
      </c>
      <c r="C7" s="295">
        <v>0</v>
      </c>
      <c r="D7" s="296">
        <v>5</v>
      </c>
      <c r="E7" s="296"/>
      <c r="F7" s="296"/>
      <c r="G7" s="296"/>
      <c r="H7" s="296">
        <v>0</v>
      </c>
      <c r="I7" s="296">
        <v>2</v>
      </c>
      <c r="J7" s="296">
        <v>43.5</v>
      </c>
      <c r="K7" s="296"/>
      <c r="L7" s="297"/>
      <c r="M7" s="295"/>
      <c r="N7" s="296">
        <v>7.5</v>
      </c>
      <c r="O7" s="296"/>
      <c r="P7" s="296"/>
      <c r="Q7" s="296"/>
      <c r="R7" s="296"/>
      <c r="S7" s="296"/>
      <c r="T7" s="296"/>
      <c r="U7" s="296"/>
      <c r="V7" s="297"/>
      <c r="W7" s="295"/>
      <c r="X7" s="296"/>
      <c r="Y7" s="296"/>
      <c r="Z7" s="296"/>
      <c r="AA7" s="296"/>
      <c r="AB7" s="296"/>
      <c r="AC7" s="296"/>
      <c r="AD7" s="296"/>
      <c r="AE7" s="296"/>
      <c r="AF7" s="297"/>
      <c r="AG7" s="295"/>
      <c r="AH7" s="296"/>
      <c r="AI7" s="296"/>
      <c r="AJ7" s="296"/>
      <c r="AK7" s="296"/>
      <c r="AL7" s="296"/>
      <c r="AM7" s="296"/>
      <c r="AN7" s="296"/>
      <c r="AO7" s="296"/>
      <c r="AP7" s="297"/>
      <c r="AQ7" s="295"/>
      <c r="AR7" s="296"/>
      <c r="AS7" s="296"/>
      <c r="AT7" s="296"/>
      <c r="AU7" s="296"/>
      <c r="AV7" s="296"/>
      <c r="AW7" s="296"/>
      <c r="AX7" s="296"/>
      <c r="AY7" s="296"/>
      <c r="AZ7" s="297"/>
      <c r="BA7" s="295"/>
      <c r="BB7" s="296"/>
      <c r="BC7" s="296"/>
      <c r="BD7" s="296"/>
      <c r="BE7" s="296"/>
      <c r="BF7" s="296"/>
      <c r="BG7" s="296"/>
      <c r="BH7" s="296"/>
      <c r="BI7" s="296"/>
      <c r="BJ7" s="297"/>
      <c r="BK7" s="295"/>
      <c r="BL7" s="296"/>
      <c r="BM7" s="296"/>
      <c r="BN7" s="296"/>
      <c r="BO7" s="296"/>
      <c r="BP7" s="296"/>
      <c r="BQ7" s="296"/>
      <c r="BR7" s="296"/>
      <c r="BS7" s="296"/>
      <c r="BT7" s="297"/>
    </row>
    <row r="8" spans="1:72" ht="29.5" customHeight="1" x14ac:dyDescent="0.2">
      <c r="A8" s="552"/>
      <c r="B8" s="289" t="s">
        <v>96</v>
      </c>
      <c r="C8" s="295">
        <v>20</v>
      </c>
      <c r="D8" s="296">
        <v>45</v>
      </c>
      <c r="E8" s="296"/>
      <c r="F8" s="296"/>
      <c r="G8" s="296"/>
      <c r="H8" s="296">
        <v>0</v>
      </c>
      <c r="I8" s="296">
        <v>28</v>
      </c>
      <c r="J8" s="296">
        <v>16.5</v>
      </c>
      <c r="K8" s="296"/>
      <c r="L8" s="297"/>
      <c r="M8" s="295"/>
      <c r="N8" s="296">
        <v>34</v>
      </c>
      <c r="O8" s="296"/>
      <c r="P8" s="296"/>
      <c r="Q8" s="296"/>
      <c r="R8" s="296"/>
      <c r="S8" s="296"/>
      <c r="T8" s="296"/>
      <c r="U8" s="296"/>
      <c r="V8" s="297"/>
      <c r="W8" s="295"/>
      <c r="X8" s="296"/>
      <c r="Y8" s="296"/>
      <c r="Z8" s="296"/>
      <c r="AA8" s="296"/>
      <c r="AB8" s="296"/>
      <c r="AC8" s="296"/>
      <c r="AD8" s="296"/>
      <c r="AE8" s="296"/>
      <c r="AF8" s="297"/>
      <c r="AG8" s="295"/>
      <c r="AH8" s="296"/>
      <c r="AI8" s="296"/>
      <c r="AJ8" s="296"/>
      <c r="AK8" s="296"/>
      <c r="AL8" s="296"/>
      <c r="AM8" s="296"/>
      <c r="AN8" s="296"/>
      <c r="AO8" s="296"/>
      <c r="AP8" s="297"/>
      <c r="AQ8" s="295"/>
      <c r="AR8" s="296"/>
      <c r="AS8" s="296"/>
      <c r="AT8" s="296"/>
      <c r="AU8" s="296"/>
      <c r="AV8" s="296"/>
      <c r="AW8" s="296"/>
      <c r="AX8" s="296"/>
      <c r="AY8" s="296"/>
      <c r="AZ8" s="297"/>
      <c r="BA8" s="295"/>
      <c r="BB8" s="296"/>
      <c r="BC8" s="296"/>
      <c r="BD8" s="296"/>
      <c r="BE8" s="296"/>
      <c r="BF8" s="296"/>
      <c r="BG8" s="296"/>
      <c r="BH8" s="296"/>
      <c r="BI8" s="296"/>
      <c r="BJ8" s="297"/>
      <c r="BK8" s="295"/>
      <c r="BL8" s="296"/>
      <c r="BM8" s="296"/>
      <c r="BN8" s="296"/>
      <c r="BO8" s="296"/>
      <c r="BP8" s="296"/>
      <c r="BQ8" s="296"/>
      <c r="BR8" s="296"/>
      <c r="BS8" s="296"/>
      <c r="BT8" s="297"/>
    </row>
    <row r="9" spans="1:72" ht="16" x14ac:dyDescent="0.2">
      <c r="A9" s="552"/>
      <c r="B9" s="289" t="s">
        <v>97</v>
      </c>
      <c r="C9" s="295">
        <v>20</v>
      </c>
      <c r="D9" s="296">
        <v>50</v>
      </c>
      <c r="E9" s="296"/>
      <c r="F9" s="296"/>
      <c r="G9" s="296"/>
      <c r="H9" s="296">
        <v>0</v>
      </c>
      <c r="I9" s="296">
        <v>30</v>
      </c>
      <c r="J9" s="296">
        <v>60</v>
      </c>
      <c r="K9" s="296"/>
      <c r="L9" s="297"/>
      <c r="M9" s="295"/>
      <c r="N9" s="296">
        <v>3</v>
      </c>
      <c r="O9" s="296"/>
      <c r="P9" s="296"/>
      <c r="Q9" s="296"/>
      <c r="R9" s="296"/>
      <c r="S9" s="296"/>
      <c r="T9" s="296"/>
      <c r="U9" s="296"/>
      <c r="V9" s="297"/>
      <c r="W9" s="295"/>
      <c r="X9" s="296"/>
      <c r="Y9" s="296"/>
      <c r="Z9" s="296"/>
      <c r="AA9" s="296"/>
      <c r="AB9" s="296"/>
      <c r="AC9" s="296"/>
      <c r="AD9" s="296"/>
      <c r="AE9" s="296"/>
      <c r="AF9" s="297"/>
      <c r="AG9" s="295"/>
      <c r="AH9" s="296"/>
      <c r="AI9" s="296"/>
      <c r="AJ9" s="296"/>
      <c r="AK9" s="296"/>
      <c r="AL9" s="296"/>
      <c r="AM9" s="296"/>
      <c r="AN9" s="296"/>
      <c r="AO9" s="296"/>
      <c r="AP9" s="297"/>
      <c r="AQ9" s="295"/>
      <c r="AR9" s="296"/>
      <c r="AS9" s="296"/>
      <c r="AT9" s="296"/>
      <c r="AU9" s="296"/>
      <c r="AV9" s="296"/>
      <c r="AW9" s="296"/>
      <c r="AX9" s="296"/>
      <c r="AY9" s="296"/>
      <c r="AZ9" s="297"/>
      <c r="BA9" s="295"/>
      <c r="BB9" s="296"/>
      <c r="BC9" s="296"/>
      <c r="BD9" s="296"/>
      <c r="BE9" s="296"/>
      <c r="BF9" s="296"/>
      <c r="BG9" s="296"/>
      <c r="BH9" s="296"/>
      <c r="BI9" s="296"/>
      <c r="BJ9" s="297"/>
      <c r="BK9" s="295"/>
      <c r="BL9" s="296"/>
      <c r="BM9" s="296"/>
      <c r="BN9" s="296"/>
      <c r="BO9" s="296"/>
      <c r="BP9" s="296"/>
      <c r="BQ9" s="296"/>
      <c r="BR9" s="296"/>
      <c r="BS9" s="296"/>
      <c r="BT9" s="297"/>
    </row>
    <row r="10" spans="1:72" ht="16" x14ac:dyDescent="0.2">
      <c r="A10" s="552"/>
      <c r="B10" s="289" t="s">
        <v>98</v>
      </c>
      <c r="C10" s="295">
        <v>0</v>
      </c>
      <c r="D10" s="296">
        <v>3</v>
      </c>
      <c r="E10" s="296"/>
      <c r="F10" s="296"/>
      <c r="G10" s="296"/>
      <c r="H10" s="296">
        <v>0</v>
      </c>
      <c r="I10" s="296">
        <v>1</v>
      </c>
      <c r="J10" s="296">
        <v>31.3</v>
      </c>
      <c r="K10" s="296"/>
      <c r="L10" s="297"/>
      <c r="M10" s="295"/>
      <c r="N10" s="296">
        <v>5</v>
      </c>
      <c r="O10" s="296"/>
      <c r="P10" s="296"/>
      <c r="Q10" s="296"/>
      <c r="R10" s="296"/>
      <c r="S10" s="296"/>
      <c r="T10" s="296"/>
      <c r="U10" s="296"/>
      <c r="V10" s="297"/>
      <c r="W10" s="295"/>
      <c r="X10" s="296"/>
      <c r="Y10" s="296"/>
      <c r="Z10" s="296"/>
      <c r="AA10" s="296"/>
      <c r="AB10" s="296"/>
      <c r="AC10" s="296"/>
      <c r="AD10" s="296"/>
      <c r="AE10" s="296"/>
      <c r="AF10" s="297"/>
      <c r="AG10" s="295"/>
      <c r="AH10" s="296"/>
      <c r="AI10" s="296"/>
      <c r="AJ10" s="296"/>
      <c r="AK10" s="296"/>
      <c r="AL10" s="296"/>
      <c r="AM10" s="296"/>
      <c r="AN10" s="296"/>
      <c r="AO10" s="296"/>
      <c r="AP10" s="297"/>
      <c r="AQ10" s="295"/>
      <c r="AR10" s="296"/>
      <c r="AS10" s="296"/>
      <c r="AT10" s="296"/>
      <c r="AU10" s="296"/>
      <c r="AV10" s="296"/>
      <c r="AW10" s="296"/>
      <c r="AX10" s="296"/>
      <c r="AY10" s="296"/>
      <c r="AZ10" s="297"/>
      <c r="BA10" s="295"/>
      <c r="BB10" s="296"/>
      <c r="BC10" s="296"/>
      <c r="BD10" s="296"/>
      <c r="BE10" s="296"/>
      <c r="BF10" s="296"/>
      <c r="BG10" s="296"/>
      <c r="BH10" s="296"/>
      <c r="BI10" s="296"/>
      <c r="BJ10" s="297"/>
      <c r="BK10" s="295"/>
      <c r="BL10" s="296"/>
      <c r="BM10" s="296"/>
      <c r="BN10" s="296"/>
      <c r="BO10" s="296"/>
      <c r="BP10" s="296"/>
      <c r="BQ10" s="296"/>
      <c r="BR10" s="296"/>
      <c r="BS10" s="296"/>
      <c r="BT10" s="297"/>
    </row>
    <row r="11" spans="1:72" ht="28.75" customHeight="1" x14ac:dyDescent="0.2">
      <c r="A11" s="552"/>
      <c r="B11" s="289" t="s">
        <v>99</v>
      </c>
      <c r="C11" s="295">
        <v>20</v>
      </c>
      <c r="D11" s="296">
        <v>47</v>
      </c>
      <c r="E11" s="296"/>
      <c r="F11" s="296"/>
      <c r="G11" s="296"/>
      <c r="H11" s="296">
        <v>0</v>
      </c>
      <c r="I11" s="296">
        <v>29</v>
      </c>
      <c r="J11" s="296">
        <v>28.7</v>
      </c>
      <c r="K11" s="296"/>
      <c r="L11" s="297"/>
      <c r="M11" s="295"/>
      <c r="N11" s="296">
        <v>45</v>
      </c>
      <c r="O11" s="296"/>
      <c r="P11" s="296"/>
      <c r="Q11" s="296"/>
      <c r="R11" s="296"/>
      <c r="S11" s="296"/>
      <c r="T11" s="296"/>
      <c r="U11" s="296"/>
      <c r="V11" s="297"/>
      <c r="W11" s="295"/>
      <c r="X11" s="296"/>
      <c r="Y11" s="296"/>
      <c r="Z11" s="296"/>
      <c r="AA11" s="296"/>
      <c r="AB11" s="296"/>
      <c r="AC11" s="296"/>
      <c r="AD11" s="296"/>
      <c r="AE11" s="296"/>
      <c r="AF11" s="297"/>
      <c r="AG11" s="295"/>
      <c r="AH11" s="296"/>
      <c r="AI11" s="296"/>
      <c r="AJ11" s="296"/>
      <c r="AK11" s="296"/>
      <c r="AL11" s="296"/>
      <c r="AM11" s="296"/>
      <c r="AN11" s="296"/>
      <c r="AO11" s="296"/>
      <c r="AP11" s="297"/>
      <c r="AQ11" s="295"/>
      <c r="AR11" s="296"/>
      <c r="AS11" s="296"/>
      <c r="AT11" s="296"/>
      <c r="AU11" s="296"/>
      <c r="AV11" s="296"/>
      <c r="AW11" s="296"/>
      <c r="AX11" s="296"/>
      <c r="AY11" s="296"/>
      <c r="AZ11" s="297"/>
      <c r="BA11" s="295"/>
      <c r="BB11" s="296"/>
      <c r="BC11" s="296"/>
      <c r="BD11" s="296"/>
      <c r="BE11" s="296"/>
      <c r="BF11" s="296"/>
      <c r="BG11" s="296"/>
      <c r="BH11" s="296"/>
      <c r="BI11" s="296"/>
      <c r="BJ11" s="297"/>
      <c r="BK11" s="295"/>
      <c r="BL11" s="296"/>
      <c r="BM11" s="296"/>
      <c r="BN11" s="296"/>
      <c r="BO11" s="296"/>
      <c r="BP11" s="296"/>
      <c r="BQ11" s="296"/>
      <c r="BR11" s="296"/>
      <c r="BS11" s="296"/>
      <c r="BT11" s="297"/>
    </row>
    <row r="12" spans="1:72" ht="16" x14ac:dyDescent="0.2">
      <c r="A12" s="552"/>
      <c r="B12" s="289" t="s">
        <v>100</v>
      </c>
      <c r="C12" s="295">
        <v>20</v>
      </c>
      <c r="D12" s="296">
        <v>50</v>
      </c>
      <c r="E12" s="296"/>
      <c r="F12" s="296"/>
      <c r="G12" s="296"/>
      <c r="H12" s="296">
        <v>0</v>
      </c>
      <c r="I12" s="296">
        <v>30</v>
      </c>
      <c r="J12" s="296">
        <v>60</v>
      </c>
      <c r="K12" s="296"/>
      <c r="L12" s="297"/>
      <c r="M12" s="295"/>
      <c r="N12" s="296">
        <v>5</v>
      </c>
      <c r="O12" s="296"/>
      <c r="P12" s="296"/>
      <c r="Q12" s="296"/>
      <c r="R12" s="296"/>
      <c r="S12" s="296"/>
      <c r="T12" s="296"/>
      <c r="U12" s="296"/>
      <c r="V12" s="297"/>
      <c r="W12" s="295"/>
      <c r="X12" s="296"/>
      <c r="Y12" s="296"/>
      <c r="Z12" s="296"/>
      <c r="AA12" s="296"/>
      <c r="AB12" s="296"/>
      <c r="AC12" s="296"/>
      <c r="AD12" s="296"/>
      <c r="AE12" s="296"/>
      <c r="AF12" s="297"/>
      <c r="AG12" s="295"/>
      <c r="AH12" s="296"/>
      <c r="AI12" s="296"/>
      <c r="AJ12" s="296"/>
      <c r="AK12" s="296"/>
      <c r="AL12" s="296"/>
      <c r="AM12" s="296"/>
      <c r="AN12" s="296"/>
      <c r="AO12" s="296"/>
      <c r="AP12" s="297"/>
      <c r="AQ12" s="295"/>
      <c r="AR12" s="296"/>
      <c r="AS12" s="296"/>
      <c r="AT12" s="296"/>
      <c r="AU12" s="296"/>
      <c r="AV12" s="296"/>
      <c r="AW12" s="296"/>
      <c r="AX12" s="296"/>
      <c r="AY12" s="296"/>
      <c r="AZ12" s="297"/>
      <c r="BA12" s="295"/>
      <c r="BB12" s="296"/>
      <c r="BC12" s="296"/>
      <c r="BD12" s="296"/>
      <c r="BE12" s="296"/>
      <c r="BF12" s="296"/>
      <c r="BG12" s="296"/>
      <c r="BH12" s="296"/>
      <c r="BI12" s="296"/>
      <c r="BJ12" s="297"/>
      <c r="BK12" s="295"/>
      <c r="BL12" s="296"/>
      <c r="BM12" s="296"/>
      <c r="BN12" s="296"/>
      <c r="BO12" s="296"/>
      <c r="BP12" s="296"/>
      <c r="BQ12" s="296"/>
      <c r="BR12" s="296"/>
      <c r="BS12" s="296"/>
      <c r="BT12" s="297"/>
    </row>
    <row r="13" spans="1:72" ht="29.5" customHeight="1" x14ac:dyDescent="0.2">
      <c r="A13" s="552"/>
      <c r="B13" s="289" t="s">
        <v>101</v>
      </c>
      <c r="C13" s="295">
        <v>2</v>
      </c>
      <c r="D13" s="296">
        <v>13</v>
      </c>
      <c r="E13" s="296"/>
      <c r="F13" s="296"/>
      <c r="G13" s="296"/>
      <c r="H13" s="296">
        <v>0</v>
      </c>
      <c r="I13" s="296">
        <v>5</v>
      </c>
      <c r="J13" s="296">
        <v>49</v>
      </c>
      <c r="K13" s="296"/>
      <c r="L13" s="297"/>
      <c r="M13" s="295"/>
      <c r="N13" s="296">
        <v>22</v>
      </c>
      <c r="O13" s="296"/>
      <c r="P13" s="296"/>
      <c r="Q13" s="296"/>
      <c r="R13" s="296"/>
      <c r="S13" s="296"/>
      <c r="T13" s="296"/>
      <c r="U13" s="296"/>
      <c r="V13" s="297"/>
      <c r="W13" s="295"/>
      <c r="X13" s="296"/>
      <c r="Y13" s="296"/>
      <c r="Z13" s="296"/>
      <c r="AA13" s="296"/>
      <c r="AB13" s="296"/>
      <c r="AC13" s="296"/>
      <c r="AD13" s="296"/>
      <c r="AE13" s="296"/>
      <c r="AF13" s="297"/>
      <c r="AG13" s="295"/>
      <c r="AH13" s="296"/>
      <c r="AI13" s="296"/>
      <c r="AJ13" s="296"/>
      <c r="AK13" s="296"/>
      <c r="AL13" s="296"/>
      <c r="AM13" s="296"/>
      <c r="AN13" s="296"/>
      <c r="AO13" s="296"/>
      <c r="AP13" s="297"/>
      <c r="AQ13" s="295"/>
      <c r="AR13" s="296"/>
      <c r="AS13" s="296"/>
      <c r="AT13" s="296"/>
      <c r="AU13" s="296"/>
      <c r="AV13" s="296"/>
      <c r="AW13" s="296"/>
      <c r="AX13" s="296"/>
      <c r="AY13" s="296"/>
      <c r="AZ13" s="297"/>
      <c r="BA13" s="295"/>
      <c r="BB13" s="296"/>
      <c r="BC13" s="296"/>
      <c r="BD13" s="296"/>
      <c r="BE13" s="296"/>
      <c r="BF13" s="296"/>
      <c r="BG13" s="296"/>
      <c r="BH13" s="296"/>
      <c r="BI13" s="296"/>
      <c r="BJ13" s="297"/>
      <c r="BK13" s="295"/>
      <c r="BL13" s="296"/>
      <c r="BM13" s="296"/>
      <c r="BN13" s="296"/>
      <c r="BO13" s="296"/>
      <c r="BP13" s="296"/>
      <c r="BQ13" s="296"/>
      <c r="BR13" s="296"/>
      <c r="BS13" s="296"/>
      <c r="BT13" s="297"/>
    </row>
    <row r="14" spans="1:72" ht="16" x14ac:dyDescent="0.2">
      <c r="A14" s="552"/>
      <c r="B14" s="289" t="s">
        <v>102</v>
      </c>
      <c r="C14" s="295">
        <v>18</v>
      </c>
      <c r="D14" s="296">
        <v>37</v>
      </c>
      <c r="E14" s="296"/>
      <c r="F14" s="296"/>
      <c r="G14" s="296"/>
      <c r="H14" s="296">
        <v>0</v>
      </c>
      <c r="I14" s="296">
        <v>25</v>
      </c>
      <c r="J14" s="296">
        <v>11</v>
      </c>
      <c r="K14" s="296"/>
      <c r="L14" s="297"/>
      <c r="M14" s="295"/>
      <c r="N14" s="296">
        <v>20</v>
      </c>
      <c r="O14" s="296"/>
      <c r="P14" s="296"/>
      <c r="Q14" s="296"/>
      <c r="R14" s="296"/>
      <c r="S14" s="296"/>
      <c r="T14" s="296"/>
      <c r="U14" s="296"/>
      <c r="V14" s="297"/>
      <c r="W14" s="295"/>
      <c r="X14" s="296"/>
      <c r="Y14" s="296"/>
      <c r="Z14" s="296"/>
      <c r="AA14" s="296"/>
      <c r="AB14" s="296"/>
      <c r="AC14" s="296"/>
      <c r="AD14" s="296"/>
      <c r="AE14" s="296"/>
      <c r="AF14" s="297"/>
      <c r="AG14" s="295"/>
      <c r="AH14" s="296"/>
      <c r="AI14" s="296"/>
      <c r="AJ14" s="296"/>
      <c r="AK14" s="296"/>
      <c r="AL14" s="296"/>
      <c r="AM14" s="296"/>
      <c r="AN14" s="296"/>
      <c r="AO14" s="296"/>
      <c r="AP14" s="297"/>
      <c r="AQ14" s="295"/>
      <c r="AR14" s="296"/>
      <c r="AS14" s="296"/>
      <c r="AT14" s="296"/>
      <c r="AU14" s="296"/>
      <c r="AV14" s="296"/>
      <c r="AW14" s="296"/>
      <c r="AX14" s="296"/>
      <c r="AY14" s="296"/>
      <c r="AZ14" s="297"/>
      <c r="BA14" s="295"/>
      <c r="BB14" s="296"/>
      <c r="BC14" s="296"/>
      <c r="BD14" s="296"/>
      <c r="BE14" s="296"/>
      <c r="BF14" s="296"/>
      <c r="BG14" s="296"/>
      <c r="BH14" s="296"/>
      <c r="BI14" s="296"/>
      <c r="BJ14" s="297"/>
      <c r="BK14" s="295"/>
      <c r="BL14" s="296"/>
      <c r="BM14" s="296"/>
      <c r="BN14" s="296"/>
      <c r="BO14" s="296"/>
      <c r="BP14" s="296"/>
      <c r="BQ14" s="296"/>
      <c r="BR14" s="296"/>
      <c r="BS14" s="296"/>
      <c r="BT14" s="297"/>
    </row>
    <row r="15" spans="1:72" ht="16" x14ac:dyDescent="0.2">
      <c r="A15" s="552"/>
      <c r="B15" s="289" t="s">
        <v>103</v>
      </c>
      <c r="C15" s="295">
        <v>250</v>
      </c>
      <c r="D15" s="296">
        <v>250</v>
      </c>
      <c r="E15" s="296"/>
      <c r="F15" s="296"/>
      <c r="G15" s="296">
        <v>250</v>
      </c>
      <c r="H15" s="296">
        <v>250</v>
      </c>
      <c r="I15" s="296">
        <v>250</v>
      </c>
      <c r="J15" s="296">
        <v>250</v>
      </c>
      <c r="K15" s="296"/>
      <c r="L15" s="297"/>
      <c r="M15" s="295"/>
      <c r="N15" s="296">
        <v>25</v>
      </c>
      <c r="O15" s="296"/>
      <c r="P15" s="296"/>
      <c r="Q15" s="296"/>
      <c r="R15" s="296"/>
      <c r="S15" s="296"/>
      <c r="T15" s="296"/>
      <c r="U15" s="296"/>
      <c r="V15" s="297"/>
      <c r="W15" s="295"/>
      <c r="X15" s="296"/>
      <c r="Y15" s="296"/>
      <c r="Z15" s="296"/>
      <c r="AA15" s="296"/>
      <c r="AB15" s="296"/>
      <c r="AC15" s="296"/>
      <c r="AD15" s="296"/>
      <c r="AE15" s="296"/>
      <c r="AF15" s="297"/>
      <c r="AG15" s="295"/>
      <c r="AH15" s="296"/>
      <c r="AI15" s="296"/>
      <c r="AJ15" s="296"/>
      <c r="AK15" s="296"/>
      <c r="AL15" s="296"/>
      <c r="AM15" s="296"/>
      <c r="AN15" s="296"/>
      <c r="AO15" s="296"/>
      <c r="AP15" s="297"/>
      <c r="AQ15" s="295"/>
      <c r="AR15" s="296"/>
      <c r="AS15" s="296"/>
      <c r="AT15" s="296"/>
      <c r="AU15" s="296"/>
      <c r="AV15" s="296"/>
      <c r="AW15" s="296"/>
      <c r="AX15" s="296"/>
      <c r="AY15" s="296"/>
      <c r="AZ15" s="297"/>
      <c r="BA15" s="295"/>
      <c r="BB15" s="296"/>
      <c r="BC15" s="296"/>
      <c r="BD15" s="296"/>
      <c r="BE15" s="296"/>
      <c r="BF15" s="296"/>
      <c r="BG15" s="296"/>
      <c r="BH15" s="296"/>
      <c r="BI15" s="296"/>
      <c r="BJ15" s="297"/>
      <c r="BK15" s="295"/>
      <c r="BL15" s="296"/>
      <c r="BM15" s="296"/>
      <c r="BN15" s="296"/>
      <c r="BO15" s="296"/>
      <c r="BP15" s="296"/>
      <c r="BQ15" s="296"/>
      <c r="BR15" s="296"/>
      <c r="BS15" s="296"/>
      <c r="BT15" s="297"/>
    </row>
    <row r="16" spans="1:72" ht="31.75" customHeight="1" x14ac:dyDescent="0.2">
      <c r="A16" s="552"/>
      <c r="B16" s="289" t="s">
        <v>104</v>
      </c>
      <c r="C16" s="295">
        <v>23</v>
      </c>
      <c r="D16" s="296">
        <v>120</v>
      </c>
      <c r="E16" s="296"/>
      <c r="F16" s="296"/>
      <c r="G16" s="296"/>
      <c r="H16" s="296">
        <v>38</v>
      </c>
      <c r="I16" s="296">
        <v>45</v>
      </c>
      <c r="J16" s="296">
        <v>204</v>
      </c>
      <c r="K16" s="296"/>
      <c r="L16" s="297"/>
      <c r="M16" s="295"/>
      <c r="N16" s="296">
        <v>80</v>
      </c>
      <c r="O16" s="296"/>
      <c r="P16" s="296"/>
      <c r="Q16" s="296"/>
      <c r="R16" s="296"/>
      <c r="S16" s="296"/>
      <c r="T16" s="296"/>
      <c r="U16" s="296"/>
      <c r="V16" s="297"/>
      <c r="W16" s="295"/>
      <c r="X16" s="296"/>
      <c r="Y16" s="296"/>
      <c r="Z16" s="296"/>
      <c r="AA16" s="296"/>
      <c r="AB16" s="296"/>
      <c r="AC16" s="296"/>
      <c r="AD16" s="296"/>
      <c r="AE16" s="296"/>
      <c r="AF16" s="297"/>
      <c r="AG16" s="295"/>
      <c r="AH16" s="296"/>
      <c r="AI16" s="296"/>
      <c r="AJ16" s="296"/>
      <c r="AK16" s="296"/>
      <c r="AL16" s="296"/>
      <c r="AM16" s="296"/>
      <c r="AN16" s="296"/>
      <c r="AO16" s="296"/>
      <c r="AP16" s="297"/>
      <c r="AQ16" s="295"/>
      <c r="AR16" s="296"/>
      <c r="AS16" s="296"/>
      <c r="AT16" s="296"/>
      <c r="AU16" s="296"/>
      <c r="AV16" s="296"/>
      <c r="AW16" s="296"/>
      <c r="AX16" s="296"/>
      <c r="AY16" s="296"/>
      <c r="AZ16" s="297"/>
      <c r="BA16" s="295"/>
      <c r="BB16" s="296"/>
      <c r="BC16" s="296"/>
      <c r="BD16" s="296"/>
      <c r="BE16" s="296"/>
      <c r="BF16" s="296"/>
      <c r="BG16" s="296"/>
      <c r="BH16" s="296"/>
      <c r="BI16" s="296"/>
      <c r="BJ16" s="297"/>
      <c r="BK16" s="295"/>
      <c r="BL16" s="296"/>
      <c r="BM16" s="296"/>
      <c r="BN16" s="296"/>
      <c r="BO16" s="296"/>
      <c r="BP16" s="296"/>
      <c r="BQ16" s="296"/>
      <c r="BR16" s="296"/>
      <c r="BS16" s="296"/>
      <c r="BT16" s="297"/>
    </row>
    <row r="17" spans="1:72" ht="16" x14ac:dyDescent="0.2">
      <c r="A17" s="552"/>
      <c r="B17" s="289" t="s">
        <v>105</v>
      </c>
      <c r="C17" s="295">
        <v>227</v>
      </c>
      <c r="D17" s="296">
        <v>130</v>
      </c>
      <c r="E17" s="296"/>
      <c r="F17" s="296"/>
      <c r="G17" s="296">
        <v>250</v>
      </c>
      <c r="H17" s="296">
        <v>212</v>
      </c>
      <c r="I17" s="296">
        <v>204</v>
      </c>
      <c r="J17" s="296">
        <v>46</v>
      </c>
      <c r="K17" s="296"/>
      <c r="L17" s="297"/>
      <c r="M17" s="295"/>
      <c r="N17" s="296">
        <v>75</v>
      </c>
      <c r="O17" s="296"/>
      <c r="P17" s="296"/>
      <c r="Q17" s="296"/>
      <c r="R17" s="296"/>
      <c r="S17" s="296"/>
      <c r="T17" s="296"/>
      <c r="U17" s="296"/>
      <c r="V17" s="297"/>
      <c r="W17" s="295"/>
      <c r="X17" s="296"/>
      <c r="Y17" s="296"/>
      <c r="Z17" s="296"/>
      <c r="AA17" s="296"/>
      <c r="AB17" s="296"/>
      <c r="AC17" s="296"/>
      <c r="AD17" s="296"/>
      <c r="AE17" s="296"/>
      <c r="AF17" s="297"/>
      <c r="AG17" s="295"/>
      <c r="AH17" s="296"/>
      <c r="AI17" s="296"/>
      <c r="AJ17" s="296"/>
      <c r="AK17" s="296"/>
      <c r="AL17" s="296"/>
      <c r="AM17" s="296"/>
      <c r="AN17" s="296"/>
      <c r="AO17" s="296"/>
      <c r="AP17" s="297"/>
      <c r="AQ17" s="295"/>
      <c r="AR17" s="296"/>
      <c r="AS17" s="296"/>
      <c r="AT17" s="296"/>
      <c r="AU17" s="296"/>
      <c r="AV17" s="296"/>
      <c r="AW17" s="296"/>
      <c r="AX17" s="296"/>
      <c r="AY17" s="296"/>
      <c r="AZ17" s="297"/>
      <c r="BA17" s="295"/>
      <c r="BB17" s="296"/>
      <c r="BC17" s="296"/>
      <c r="BD17" s="296"/>
      <c r="BE17" s="296"/>
      <c r="BF17" s="296"/>
      <c r="BG17" s="296"/>
      <c r="BH17" s="296"/>
      <c r="BI17" s="296"/>
      <c r="BJ17" s="297"/>
      <c r="BK17" s="295"/>
      <c r="BL17" s="296"/>
      <c r="BM17" s="296"/>
      <c r="BN17" s="296"/>
      <c r="BO17" s="296"/>
      <c r="BP17" s="296"/>
      <c r="BQ17" s="296"/>
      <c r="BR17" s="296"/>
      <c r="BS17" s="296"/>
      <c r="BT17" s="297"/>
    </row>
    <row r="18" spans="1:72" ht="29.5" customHeight="1" x14ac:dyDescent="0.2">
      <c r="A18" s="552" t="s">
        <v>107</v>
      </c>
      <c r="B18" s="289" t="s">
        <v>108</v>
      </c>
      <c r="C18" s="295">
        <v>0</v>
      </c>
      <c r="D18" s="296">
        <v>6</v>
      </c>
      <c r="E18" s="296"/>
      <c r="F18" s="296"/>
      <c r="G18" s="296"/>
      <c r="H18" s="296">
        <v>0</v>
      </c>
      <c r="I18" s="296">
        <v>2</v>
      </c>
      <c r="J18" s="296">
        <v>8</v>
      </c>
      <c r="K18" s="296"/>
      <c r="L18" s="297"/>
      <c r="M18" s="295"/>
      <c r="N18" s="296">
        <v>5</v>
      </c>
      <c r="O18" s="296"/>
      <c r="P18" s="296"/>
      <c r="Q18" s="296"/>
      <c r="R18" s="296"/>
      <c r="S18" s="296"/>
      <c r="T18" s="296"/>
      <c r="U18" s="296"/>
      <c r="V18" s="297"/>
      <c r="W18" s="295"/>
      <c r="X18" s="296"/>
      <c r="Y18" s="296"/>
      <c r="Z18" s="296"/>
      <c r="AA18" s="296"/>
      <c r="AB18" s="296"/>
      <c r="AC18" s="296"/>
      <c r="AD18" s="296"/>
      <c r="AE18" s="296"/>
      <c r="AF18" s="297"/>
      <c r="AG18" s="295"/>
      <c r="AH18" s="296"/>
      <c r="AI18" s="296"/>
      <c r="AJ18" s="296"/>
      <c r="AK18" s="296"/>
      <c r="AL18" s="296"/>
      <c r="AM18" s="296"/>
      <c r="AN18" s="296"/>
      <c r="AO18" s="296"/>
      <c r="AP18" s="297"/>
      <c r="AQ18" s="295"/>
      <c r="AR18" s="296"/>
      <c r="AS18" s="296"/>
      <c r="AT18" s="296"/>
      <c r="AU18" s="296"/>
      <c r="AV18" s="296"/>
      <c r="AW18" s="296"/>
      <c r="AX18" s="296"/>
      <c r="AY18" s="296"/>
      <c r="AZ18" s="297"/>
      <c r="BA18" s="295"/>
      <c r="BB18" s="296"/>
      <c r="BC18" s="296"/>
      <c r="BD18" s="296"/>
      <c r="BE18" s="296"/>
      <c r="BF18" s="296"/>
      <c r="BG18" s="296"/>
      <c r="BH18" s="296"/>
      <c r="BI18" s="296"/>
      <c r="BJ18" s="297"/>
      <c r="BK18" s="295"/>
      <c r="BL18" s="296"/>
      <c r="BM18" s="296"/>
      <c r="BN18" s="296"/>
      <c r="BO18" s="296"/>
      <c r="BP18" s="296"/>
      <c r="BQ18" s="296"/>
      <c r="BR18" s="296"/>
      <c r="BS18" s="296"/>
      <c r="BT18" s="297"/>
    </row>
    <row r="19" spans="1:72" ht="32" x14ac:dyDescent="0.2">
      <c r="A19" s="552"/>
      <c r="B19" s="289" t="s">
        <v>109</v>
      </c>
      <c r="C19" s="295">
        <v>0</v>
      </c>
      <c r="D19" s="296">
        <v>5</v>
      </c>
      <c r="E19" s="296"/>
      <c r="F19" s="296"/>
      <c r="G19" s="296"/>
      <c r="H19" s="296">
        <v>0</v>
      </c>
      <c r="I19" s="296">
        <v>2</v>
      </c>
      <c r="J19" s="296">
        <v>36</v>
      </c>
      <c r="K19" s="296"/>
      <c r="L19" s="297"/>
      <c r="M19" s="295"/>
      <c r="N19" s="296">
        <v>8</v>
      </c>
      <c r="O19" s="296"/>
      <c r="P19" s="296"/>
      <c r="Q19" s="296"/>
      <c r="R19" s="296"/>
      <c r="S19" s="296"/>
      <c r="T19" s="296"/>
      <c r="U19" s="296"/>
      <c r="V19" s="297"/>
      <c r="W19" s="295"/>
      <c r="X19" s="296"/>
      <c r="Y19" s="296"/>
      <c r="Z19" s="296"/>
      <c r="AA19" s="296"/>
      <c r="AB19" s="296"/>
      <c r="AC19" s="296"/>
      <c r="AD19" s="296"/>
      <c r="AE19" s="296"/>
      <c r="AF19" s="297"/>
      <c r="AG19" s="295"/>
      <c r="AH19" s="296"/>
      <c r="AI19" s="296"/>
      <c r="AJ19" s="296"/>
      <c r="AK19" s="296"/>
      <c r="AL19" s="296"/>
      <c r="AM19" s="296"/>
      <c r="AN19" s="296"/>
      <c r="AO19" s="296"/>
      <c r="AP19" s="297"/>
      <c r="AQ19" s="295"/>
      <c r="AR19" s="296"/>
      <c r="AS19" s="296"/>
      <c r="AT19" s="296"/>
      <c r="AU19" s="296"/>
      <c r="AV19" s="296"/>
      <c r="AW19" s="296"/>
      <c r="AX19" s="296"/>
      <c r="AY19" s="296"/>
      <c r="AZ19" s="297"/>
      <c r="BA19" s="295"/>
      <c r="BB19" s="296"/>
      <c r="BC19" s="296"/>
      <c r="BD19" s="296"/>
      <c r="BE19" s="296"/>
      <c r="BF19" s="296"/>
      <c r="BG19" s="296"/>
      <c r="BH19" s="296"/>
      <c r="BI19" s="296"/>
      <c r="BJ19" s="297"/>
      <c r="BK19" s="295"/>
      <c r="BL19" s="296"/>
      <c r="BM19" s="296"/>
      <c r="BN19" s="296"/>
      <c r="BO19" s="296"/>
      <c r="BP19" s="296"/>
      <c r="BQ19" s="296"/>
      <c r="BR19" s="296"/>
      <c r="BS19" s="296"/>
      <c r="BT19" s="297"/>
    </row>
    <row r="20" spans="1:72" ht="32" x14ac:dyDescent="0.2">
      <c r="A20" s="552"/>
      <c r="B20" s="289" t="s">
        <v>110</v>
      </c>
      <c r="C20" s="295">
        <v>0</v>
      </c>
      <c r="D20" s="296">
        <v>3</v>
      </c>
      <c r="E20" s="296"/>
      <c r="F20" s="296"/>
      <c r="G20" s="296"/>
      <c r="H20" s="296">
        <v>0</v>
      </c>
      <c r="I20" s="296">
        <v>1</v>
      </c>
      <c r="J20" s="296">
        <v>31</v>
      </c>
      <c r="K20" s="296"/>
      <c r="L20" s="297"/>
      <c r="M20" s="295"/>
      <c r="N20" s="296">
        <v>5</v>
      </c>
      <c r="O20" s="296"/>
      <c r="P20" s="296"/>
      <c r="Q20" s="296"/>
      <c r="R20" s="296"/>
      <c r="S20" s="296"/>
      <c r="T20" s="296"/>
      <c r="U20" s="296"/>
      <c r="V20" s="297"/>
      <c r="W20" s="295"/>
      <c r="X20" s="296"/>
      <c r="Y20" s="296"/>
      <c r="Z20" s="296"/>
      <c r="AA20" s="296"/>
      <c r="AB20" s="296"/>
      <c r="AC20" s="296"/>
      <c r="AD20" s="296"/>
      <c r="AE20" s="296"/>
      <c r="AF20" s="297"/>
      <c r="AG20" s="295"/>
      <c r="AH20" s="296"/>
      <c r="AI20" s="296"/>
      <c r="AJ20" s="296"/>
      <c r="AK20" s="296"/>
      <c r="AL20" s="296"/>
      <c r="AM20" s="296"/>
      <c r="AN20" s="296"/>
      <c r="AO20" s="296"/>
      <c r="AP20" s="297"/>
      <c r="AQ20" s="295"/>
      <c r="AR20" s="296"/>
      <c r="AS20" s="296"/>
      <c r="AT20" s="296"/>
      <c r="AU20" s="296"/>
      <c r="AV20" s="296"/>
      <c r="AW20" s="296"/>
      <c r="AX20" s="296"/>
      <c r="AY20" s="296"/>
      <c r="AZ20" s="297"/>
      <c r="BA20" s="295"/>
      <c r="BB20" s="296"/>
      <c r="BC20" s="296"/>
      <c r="BD20" s="296"/>
      <c r="BE20" s="296"/>
      <c r="BF20" s="296"/>
      <c r="BG20" s="296"/>
      <c r="BH20" s="296"/>
      <c r="BI20" s="296"/>
      <c r="BJ20" s="297"/>
      <c r="BK20" s="295"/>
      <c r="BL20" s="296"/>
      <c r="BM20" s="296"/>
      <c r="BN20" s="296"/>
      <c r="BO20" s="296"/>
      <c r="BP20" s="296"/>
      <c r="BQ20" s="296"/>
      <c r="BR20" s="296"/>
      <c r="BS20" s="296"/>
      <c r="BT20" s="297"/>
    </row>
    <row r="21" spans="1:72" x14ac:dyDescent="0.2">
      <c r="A21" s="552"/>
      <c r="B21" s="290" t="s">
        <v>111</v>
      </c>
      <c r="C21" s="295">
        <v>2</v>
      </c>
      <c r="D21" s="296">
        <v>13</v>
      </c>
      <c r="E21" s="296"/>
      <c r="F21" s="296"/>
      <c r="G21" s="296"/>
      <c r="H21" s="296">
        <v>0</v>
      </c>
      <c r="I21" s="296">
        <v>5</v>
      </c>
      <c r="J21" s="296">
        <v>51</v>
      </c>
      <c r="K21" s="296"/>
      <c r="L21" s="297"/>
      <c r="M21" s="295"/>
      <c r="N21" s="296">
        <v>22</v>
      </c>
      <c r="O21" s="296"/>
      <c r="P21" s="296"/>
      <c r="Q21" s="296"/>
      <c r="R21" s="296"/>
      <c r="S21" s="296"/>
      <c r="T21" s="296"/>
      <c r="U21" s="296"/>
      <c r="V21" s="297"/>
      <c r="W21" s="295"/>
      <c r="X21" s="296"/>
      <c r="Y21" s="296"/>
      <c r="Z21" s="296"/>
      <c r="AA21" s="296"/>
      <c r="AB21" s="296"/>
      <c r="AC21" s="296"/>
      <c r="AD21" s="296"/>
      <c r="AE21" s="296"/>
      <c r="AF21" s="297"/>
      <c r="AG21" s="295"/>
      <c r="AH21" s="296"/>
      <c r="AI21" s="296"/>
      <c r="AJ21" s="296"/>
      <c r="AK21" s="296"/>
      <c r="AL21" s="296"/>
      <c r="AM21" s="296"/>
      <c r="AN21" s="296"/>
      <c r="AO21" s="296"/>
      <c r="AP21" s="297"/>
      <c r="AQ21" s="295"/>
      <c r="AR21" s="296"/>
      <c r="AS21" s="296"/>
      <c r="AT21" s="296"/>
      <c r="AU21" s="296"/>
      <c r="AV21" s="296"/>
      <c r="AW21" s="296"/>
      <c r="AX21" s="296"/>
      <c r="AY21" s="296"/>
      <c r="AZ21" s="297"/>
      <c r="BA21" s="295"/>
      <c r="BB21" s="296"/>
      <c r="BC21" s="296"/>
      <c r="BD21" s="296"/>
      <c r="BE21" s="296"/>
      <c r="BF21" s="296"/>
      <c r="BG21" s="296"/>
      <c r="BH21" s="296"/>
      <c r="BI21" s="296"/>
      <c r="BJ21" s="297"/>
      <c r="BK21" s="295"/>
      <c r="BL21" s="296"/>
      <c r="BM21" s="296"/>
      <c r="BN21" s="296"/>
      <c r="BO21" s="296"/>
      <c r="BP21" s="296"/>
      <c r="BQ21" s="296"/>
      <c r="BR21" s="296"/>
      <c r="BS21" s="296"/>
      <c r="BT21" s="297"/>
    </row>
    <row r="22" spans="1:72" ht="16" x14ac:dyDescent="0.2">
      <c r="A22" s="552" t="s">
        <v>120</v>
      </c>
      <c r="B22" s="291" t="s">
        <v>112</v>
      </c>
      <c r="C22" s="295">
        <v>0</v>
      </c>
      <c r="D22" s="296">
        <v>2</v>
      </c>
      <c r="E22" s="296"/>
      <c r="F22" s="296"/>
      <c r="G22" s="296"/>
      <c r="H22" s="296">
        <v>0</v>
      </c>
      <c r="I22" s="296">
        <v>2</v>
      </c>
      <c r="J22" s="296">
        <v>18</v>
      </c>
      <c r="K22" s="296"/>
      <c r="L22" s="297"/>
      <c r="M22" s="295"/>
      <c r="N22" s="296">
        <v>4</v>
      </c>
      <c r="O22" s="296"/>
      <c r="P22" s="296"/>
      <c r="Q22" s="296"/>
      <c r="R22" s="296"/>
      <c r="S22" s="296"/>
      <c r="T22" s="296"/>
      <c r="U22" s="296"/>
      <c r="V22" s="297"/>
      <c r="W22" s="295"/>
      <c r="X22" s="296"/>
      <c r="Y22" s="296"/>
      <c r="Z22" s="296"/>
      <c r="AA22" s="296"/>
      <c r="AB22" s="296"/>
      <c r="AC22" s="296"/>
      <c r="AD22" s="296"/>
      <c r="AE22" s="296"/>
      <c r="AF22" s="297"/>
      <c r="AG22" s="295"/>
      <c r="AH22" s="296"/>
      <c r="AI22" s="296"/>
      <c r="AJ22" s="296"/>
      <c r="AK22" s="296"/>
      <c r="AL22" s="296"/>
      <c r="AM22" s="296"/>
      <c r="AN22" s="296"/>
      <c r="AO22" s="296"/>
      <c r="AP22" s="297"/>
      <c r="AQ22" s="295"/>
      <c r="AR22" s="296"/>
      <c r="AS22" s="296"/>
      <c r="AT22" s="296"/>
      <c r="AU22" s="296"/>
      <c r="AV22" s="296"/>
      <c r="AW22" s="296"/>
      <c r="AX22" s="296"/>
      <c r="AY22" s="296"/>
      <c r="AZ22" s="297"/>
      <c r="BA22" s="295"/>
      <c r="BB22" s="296"/>
      <c r="BC22" s="296"/>
      <c r="BD22" s="296"/>
      <c r="BE22" s="296"/>
      <c r="BF22" s="296"/>
      <c r="BG22" s="296"/>
      <c r="BH22" s="296"/>
      <c r="BI22" s="296"/>
      <c r="BJ22" s="297"/>
      <c r="BK22" s="295"/>
      <c r="BL22" s="296"/>
      <c r="BM22" s="296"/>
      <c r="BN22" s="296"/>
      <c r="BO22" s="296"/>
      <c r="BP22" s="296"/>
      <c r="BQ22" s="296"/>
      <c r="BR22" s="296"/>
      <c r="BS22" s="296"/>
      <c r="BT22" s="297"/>
    </row>
    <row r="23" spans="1:72" ht="28.75" customHeight="1" x14ac:dyDescent="0.2">
      <c r="A23" s="552"/>
      <c r="B23" s="291" t="s">
        <v>113</v>
      </c>
      <c r="C23" s="295">
        <v>6</v>
      </c>
      <c r="D23" s="296">
        <v>16</v>
      </c>
      <c r="E23" s="296"/>
      <c r="F23" s="296"/>
      <c r="G23" s="296"/>
      <c r="H23" s="296">
        <v>3</v>
      </c>
      <c r="I23" s="296">
        <v>6</v>
      </c>
      <c r="J23" s="296">
        <v>3</v>
      </c>
      <c r="K23" s="296"/>
      <c r="L23" s="297"/>
      <c r="M23" s="295"/>
      <c r="N23" s="296">
        <v>5</v>
      </c>
      <c r="O23" s="296"/>
      <c r="P23" s="296"/>
      <c r="Q23" s="296"/>
      <c r="R23" s="296"/>
      <c r="S23" s="296"/>
      <c r="T23" s="296"/>
      <c r="U23" s="296"/>
      <c r="V23" s="297"/>
      <c r="W23" s="295"/>
      <c r="X23" s="296"/>
      <c r="Y23" s="296"/>
      <c r="Z23" s="296"/>
      <c r="AA23" s="296"/>
      <c r="AB23" s="296"/>
      <c r="AC23" s="296"/>
      <c r="AD23" s="296"/>
      <c r="AE23" s="296"/>
      <c r="AF23" s="297"/>
      <c r="AG23" s="295"/>
      <c r="AH23" s="296"/>
      <c r="AI23" s="296"/>
      <c r="AJ23" s="296"/>
      <c r="AK23" s="296"/>
      <c r="AL23" s="296"/>
      <c r="AM23" s="296"/>
      <c r="AN23" s="296"/>
      <c r="AO23" s="296"/>
      <c r="AP23" s="297"/>
      <c r="AQ23" s="295"/>
      <c r="AR23" s="296"/>
      <c r="AS23" s="296"/>
      <c r="AT23" s="296"/>
      <c r="AU23" s="296"/>
      <c r="AV23" s="296"/>
      <c r="AW23" s="296"/>
      <c r="AX23" s="296"/>
      <c r="AY23" s="296"/>
      <c r="AZ23" s="297"/>
      <c r="BA23" s="295"/>
      <c r="BB23" s="296"/>
      <c r="BC23" s="296"/>
      <c r="BD23" s="296"/>
      <c r="BE23" s="296"/>
      <c r="BF23" s="296"/>
      <c r="BG23" s="296"/>
      <c r="BH23" s="296"/>
      <c r="BI23" s="296"/>
      <c r="BJ23" s="297"/>
      <c r="BK23" s="295"/>
      <c r="BL23" s="296"/>
      <c r="BM23" s="296"/>
      <c r="BN23" s="296"/>
      <c r="BO23" s="296"/>
      <c r="BP23" s="296"/>
      <c r="BQ23" s="296"/>
      <c r="BR23" s="296"/>
      <c r="BS23" s="296"/>
      <c r="BT23" s="297"/>
    </row>
    <row r="24" spans="1:72" ht="16" x14ac:dyDescent="0.2">
      <c r="A24" s="552"/>
      <c r="B24" s="291" t="s">
        <v>114</v>
      </c>
      <c r="C24" s="295">
        <v>0</v>
      </c>
      <c r="D24" s="296">
        <v>0</v>
      </c>
      <c r="E24" s="296"/>
      <c r="F24" s="296"/>
      <c r="G24" s="296"/>
      <c r="H24" s="296">
        <v>1</v>
      </c>
      <c r="I24" s="296">
        <v>0</v>
      </c>
      <c r="J24" s="296">
        <v>0</v>
      </c>
      <c r="K24" s="296"/>
      <c r="L24" s="297"/>
      <c r="M24" s="295"/>
      <c r="N24" s="296">
        <v>0</v>
      </c>
      <c r="O24" s="296"/>
      <c r="P24" s="296"/>
      <c r="Q24" s="296"/>
      <c r="R24" s="296"/>
      <c r="S24" s="296"/>
      <c r="T24" s="296"/>
      <c r="U24" s="296"/>
      <c r="V24" s="297"/>
      <c r="W24" s="295"/>
      <c r="X24" s="296"/>
      <c r="Y24" s="296"/>
      <c r="Z24" s="296"/>
      <c r="AA24" s="296"/>
      <c r="AB24" s="296"/>
      <c r="AC24" s="296"/>
      <c r="AD24" s="296"/>
      <c r="AE24" s="296"/>
      <c r="AF24" s="297"/>
      <c r="AG24" s="295"/>
      <c r="AH24" s="296"/>
      <c r="AI24" s="296"/>
      <c r="AJ24" s="296"/>
      <c r="AK24" s="296"/>
      <c r="AL24" s="296"/>
      <c r="AM24" s="296"/>
      <c r="AN24" s="296"/>
      <c r="AO24" s="296"/>
      <c r="AP24" s="297"/>
      <c r="AQ24" s="295"/>
      <c r="AR24" s="296"/>
      <c r="AS24" s="296"/>
      <c r="AT24" s="296"/>
      <c r="AU24" s="296"/>
      <c r="AV24" s="296"/>
      <c r="AW24" s="296"/>
      <c r="AX24" s="296"/>
      <c r="AY24" s="296"/>
      <c r="AZ24" s="297"/>
      <c r="BA24" s="295"/>
      <c r="BB24" s="296"/>
      <c r="BC24" s="296"/>
      <c r="BD24" s="296"/>
      <c r="BE24" s="296"/>
      <c r="BF24" s="296"/>
      <c r="BG24" s="296"/>
      <c r="BH24" s="296"/>
      <c r="BI24" s="296"/>
      <c r="BJ24" s="297"/>
      <c r="BK24" s="295"/>
      <c r="BL24" s="296"/>
      <c r="BM24" s="296"/>
      <c r="BN24" s="296"/>
      <c r="BO24" s="296"/>
      <c r="BP24" s="296"/>
      <c r="BQ24" s="296"/>
      <c r="BR24" s="296"/>
      <c r="BS24" s="296"/>
      <c r="BT24" s="297"/>
    </row>
    <row r="25" spans="1:72" ht="16" x14ac:dyDescent="0.2">
      <c r="A25" s="552"/>
      <c r="B25" s="291" t="s">
        <v>115</v>
      </c>
      <c r="C25" s="295">
        <v>0</v>
      </c>
      <c r="D25" s="296">
        <v>0</v>
      </c>
      <c r="E25" s="296"/>
      <c r="F25" s="296"/>
      <c r="G25" s="296"/>
      <c r="H25" s="296">
        <v>0</v>
      </c>
      <c r="I25" s="296">
        <v>0</v>
      </c>
      <c r="J25" s="296">
        <v>2</v>
      </c>
      <c r="K25" s="296"/>
      <c r="L25" s="297"/>
      <c r="M25" s="295"/>
      <c r="N25" s="296">
        <v>0</v>
      </c>
      <c r="O25" s="296"/>
      <c r="P25" s="296"/>
      <c r="Q25" s="296"/>
      <c r="R25" s="296"/>
      <c r="S25" s="296"/>
      <c r="T25" s="296"/>
      <c r="U25" s="296"/>
      <c r="V25" s="297"/>
      <c r="W25" s="295"/>
      <c r="X25" s="296"/>
      <c r="Y25" s="296"/>
      <c r="Z25" s="296"/>
      <c r="AA25" s="296"/>
      <c r="AB25" s="296"/>
      <c r="AC25" s="296"/>
      <c r="AD25" s="296"/>
      <c r="AE25" s="296"/>
      <c r="AF25" s="297"/>
      <c r="AG25" s="295"/>
      <c r="AH25" s="296"/>
      <c r="AI25" s="296"/>
      <c r="AJ25" s="296"/>
      <c r="AK25" s="296"/>
      <c r="AL25" s="296"/>
      <c r="AM25" s="296"/>
      <c r="AN25" s="296"/>
      <c r="AO25" s="296"/>
      <c r="AP25" s="297"/>
      <c r="AQ25" s="295"/>
      <c r="AR25" s="296"/>
      <c r="AS25" s="296"/>
      <c r="AT25" s="296"/>
      <c r="AU25" s="296"/>
      <c r="AV25" s="296"/>
      <c r="AW25" s="296"/>
      <c r="AX25" s="296"/>
      <c r="AY25" s="296"/>
      <c r="AZ25" s="297"/>
      <c r="BA25" s="295"/>
      <c r="BB25" s="296"/>
      <c r="BC25" s="296"/>
      <c r="BD25" s="296"/>
      <c r="BE25" s="296"/>
      <c r="BF25" s="296"/>
      <c r="BG25" s="296"/>
      <c r="BH25" s="296"/>
      <c r="BI25" s="296"/>
      <c r="BJ25" s="297"/>
      <c r="BK25" s="295"/>
      <c r="BL25" s="296"/>
      <c r="BM25" s="296"/>
      <c r="BN25" s="296"/>
      <c r="BO25" s="296"/>
      <c r="BP25" s="296"/>
      <c r="BQ25" s="296"/>
      <c r="BR25" s="296"/>
      <c r="BS25" s="296"/>
      <c r="BT25" s="297"/>
    </row>
    <row r="26" spans="1:72" ht="16" x14ac:dyDescent="0.2">
      <c r="A26" s="552"/>
      <c r="B26" s="291" t="s">
        <v>116</v>
      </c>
      <c r="C26" s="295">
        <v>2</v>
      </c>
      <c r="D26" s="296">
        <v>23</v>
      </c>
      <c r="E26" s="296"/>
      <c r="F26" s="296"/>
      <c r="G26" s="296"/>
      <c r="H26" s="296">
        <v>0</v>
      </c>
      <c r="I26" s="296">
        <v>8</v>
      </c>
      <c r="J26" s="296">
        <v>108</v>
      </c>
      <c r="K26" s="296"/>
      <c r="L26" s="297"/>
      <c r="M26" s="295"/>
      <c r="N26" s="296">
        <v>25</v>
      </c>
      <c r="O26" s="296"/>
      <c r="P26" s="296"/>
      <c r="Q26" s="296"/>
      <c r="R26" s="296"/>
      <c r="S26" s="296"/>
      <c r="T26" s="296"/>
      <c r="U26" s="296"/>
      <c r="V26" s="297"/>
      <c r="W26" s="295"/>
      <c r="X26" s="296"/>
      <c r="Y26" s="296"/>
      <c r="Z26" s="296"/>
      <c r="AA26" s="296"/>
      <c r="AB26" s="296"/>
      <c r="AC26" s="296"/>
      <c r="AD26" s="296"/>
      <c r="AE26" s="296"/>
      <c r="AF26" s="297"/>
      <c r="AG26" s="295"/>
      <c r="AH26" s="296"/>
      <c r="AI26" s="296"/>
      <c r="AJ26" s="296"/>
      <c r="AK26" s="296"/>
      <c r="AL26" s="296"/>
      <c r="AM26" s="296"/>
      <c r="AN26" s="296"/>
      <c r="AO26" s="296"/>
      <c r="AP26" s="297"/>
      <c r="AQ26" s="295"/>
      <c r="AR26" s="296"/>
      <c r="AS26" s="296"/>
      <c r="AT26" s="296"/>
      <c r="AU26" s="296"/>
      <c r="AV26" s="296"/>
      <c r="AW26" s="296"/>
      <c r="AX26" s="296"/>
      <c r="AY26" s="296"/>
      <c r="AZ26" s="297"/>
      <c r="BA26" s="295"/>
      <c r="BB26" s="296"/>
      <c r="BC26" s="296"/>
      <c r="BD26" s="296"/>
      <c r="BE26" s="296"/>
      <c r="BF26" s="296"/>
      <c r="BG26" s="296"/>
      <c r="BH26" s="296"/>
      <c r="BI26" s="296"/>
      <c r="BJ26" s="297"/>
      <c r="BK26" s="295"/>
      <c r="BL26" s="296"/>
      <c r="BM26" s="296"/>
      <c r="BN26" s="296"/>
      <c r="BO26" s="296"/>
      <c r="BP26" s="296"/>
      <c r="BQ26" s="296"/>
      <c r="BR26" s="296"/>
      <c r="BS26" s="296"/>
      <c r="BT26" s="297"/>
    </row>
    <row r="27" spans="1:72" ht="16" x14ac:dyDescent="0.2">
      <c r="A27" s="552"/>
      <c r="B27" s="291" t="s">
        <v>117</v>
      </c>
      <c r="C27" s="295">
        <v>15</v>
      </c>
      <c r="D27" s="296">
        <v>80</v>
      </c>
      <c r="E27" s="296"/>
      <c r="F27" s="296"/>
      <c r="G27" s="296"/>
      <c r="H27" s="296">
        <v>34</v>
      </c>
      <c r="I27" s="296">
        <v>29</v>
      </c>
      <c r="J27" s="296">
        <v>69</v>
      </c>
      <c r="K27" s="296"/>
      <c r="L27" s="297"/>
      <c r="M27" s="295"/>
      <c r="N27" s="296">
        <v>46</v>
      </c>
      <c r="O27" s="296"/>
      <c r="P27" s="296"/>
      <c r="Q27" s="296"/>
      <c r="R27" s="296"/>
      <c r="S27" s="296"/>
      <c r="T27" s="296"/>
      <c r="U27" s="296"/>
      <c r="V27" s="297"/>
      <c r="W27" s="295"/>
      <c r="X27" s="296"/>
      <c r="Y27" s="296"/>
      <c r="Z27" s="296"/>
      <c r="AA27" s="296"/>
      <c r="AB27" s="296"/>
      <c r="AC27" s="296"/>
      <c r="AD27" s="296"/>
      <c r="AE27" s="296"/>
      <c r="AF27" s="297"/>
      <c r="AG27" s="295"/>
      <c r="AH27" s="296"/>
      <c r="AI27" s="296"/>
      <c r="AJ27" s="296"/>
      <c r="AK27" s="296"/>
      <c r="AL27" s="296"/>
      <c r="AM27" s="296"/>
      <c r="AN27" s="296"/>
      <c r="AO27" s="296"/>
      <c r="AP27" s="297"/>
      <c r="AQ27" s="295"/>
      <c r="AR27" s="296"/>
      <c r="AS27" s="296"/>
      <c r="AT27" s="296"/>
      <c r="AU27" s="296"/>
      <c r="AV27" s="296"/>
      <c r="AW27" s="296"/>
      <c r="AX27" s="296"/>
      <c r="AY27" s="296"/>
      <c r="AZ27" s="297"/>
      <c r="BA27" s="295"/>
      <c r="BB27" s="296"/>
      <c r="BC27" s="296"/>
      <c r="BD27" s="296"/>
      <c r="BE27" s="296"/>
      <c r="BF27" s="296"/>
      <c r="BG27" s="296"/>
      <c r="BH27" s="296"/>
      <c r="BI27" s="296"/>
      <c r="BJ27" s="297"/>
      <c r="BK27" s="295"/>
      <c r="BL27" s="296"/>
      <c r="BM27" s="296"/>
      <c r="BN27" s="296"/>
      <c r="BO27" s="296"/>
      <c r="BP27" s="296"/>
      <c r="BQ27" s="296"/>
      <c r="BR27" s="296"/>
      <c r="BS27" s="296"/>
      <c r="BT27" s="297"/>
    </row>
    <row r="28" spans="1:72" ht="16" x14ac:dyDescent="0.2">
      <c r="A28" s="552"/>
      <c r="B28" s="291" t="s">
        <v>118</v>
      </c>
      <c r="C28" s="295">
        <v>0</v>
      </c>
      <c r="D28" s="296">
        <v>0</v>
      </c>
      <c r="E28" s="296"/>
      <c r="F28" s="296"/>
      <c r="G28" s="296"/>
      <c r="H28" s="296">
        <v>0</v>
      </c>
      <c r="I28" s="296">
        <v>0</v>
      </c>
      <c r="J28" s="296">
        <v>0</v>
      </c>
      <c r="K28" s="296"/>
      <c r="L28" s="297"/>
      <c r="M28" s="295"/>
      <c r="N28" s="296">
        <v>0</v>
      </c>
      <c r="O28" s="296"/>
      <c r="P28" s="296"/>
      <c r="Q28" s="296"/>
      <c r="R28" s="296"/>
      <c r="S28" s="296"/>
      <c r="T28" s="296"/>
      <c r="U28" s="296"/>
      <c r="V28" s="297"/>
      <c r="W28" s="295"/>
      <c r="X28" s="296"/>
      <c r="Y28" s="296"/>
      <c r="Z28" s="296"/>
      <c r="AA28" s="296"/>
      <c r="AB28" s="296"/>
      <c r="AC28" s="296"/>
      <c r="AD28" s="296"/>
      <c r="AE28" s="296"/>
      <c r="AF28" s="297"/>
      <c r="AG28" s="295"/>
      <c r="AH28" s="296"/>
      <c r="AI28" s="296"/>
      <c r="AJ28" s="296"/>
      <c r="AK28" s="296"/>
      <c r="AL28" s="296"/>
      <c r="AM28" s="296"/>
      <c r="AN28" s="296"/>
      <c r="AO28" s="296"/>
      <c r="AP28" s="297"/>
      <c r="AQ28" s="295"/>
      <c r="AR28" s="296"/>
      <c r="AS28" s="296"/>
      <c r="AT28" s="296"/>
      <c r="AU28" s="296"/>
      <c r="AV28" s="296"/>
      <c r="AW28" s="296"/>
      <c r="AX28" s="296"/>
      <c r="AY28" s="296"/>
      <c r="AZ28" s="297"/>
      <c r="BA28" s="295"/>
      <c r="BB28" s="296"/>
      <c r="BC28" s="296"/>
      <c r="BD28" s="296"/>
      <c r="BE28" s="296"/>
      <c r="BF28" s="296"/>
      <c r="BG28" s="296"/>
      <c r="BH28" s="296"/>
      <c r="BI28" s="296"/>
      <c r="BJ28" s="297"/>
      <c r="BK28" s="295"/>
      <c r="BL28" s="296"/>
      <c r="BM28" s="296"/>
      <c r="BN28" s="296"/>
      <c r="BO28" s="296"/>
      <c r="BP28" s="296"/>
      <c r="BQ28" s="296"/>
      <c r="BR28" s="296"/>
      <c r="BS28" s="296"/>
      <c r="BT28" s="297"/>
    </row>
    <row r="29" spans="1:72" ht="17" thickBot="1" x14ac:dyDescent="0.25">
      <c r="A29" s="552"/>
      <c r="B29" s="291" t="s">
        <v>119</v>
      </c>
      <c r="C29" s="298">
        <v>0</v>
      </c>
      <c r="D29" s="299">
        <v>1</v>
      </c>
      <c r="E29" s="299"/>
      <c r="F29" s="299"/>
      <c r="G29" s="299"/>
      <c r="H29" s="299">
        <v>0</v>
      </c>
      <c r="I29" s="299">
        <v>2</v>
      </c>
      <c r="J29" s="299">
        <v>4</v>
      </c>
      <c r="K29" s="299"/>
      <c r="L29" s="300"/>
      <c r="M29" s="298"/>
      <c r="N29" s="299">
        <v>0</v>
      </c>
      <c r="O29" s="299"/>
      <c r="P29" s="299"/>
      <c r="Q29" s="299"/>
      <c r="R29" s="299"/>
      <c r="S29" s="299"/>
      <c r="T29" s="299"/>
      <c r="U29" s="299"/>
      <c r="V29" s="300"/>
      <c r="W29" s="298"/>
      <c r="X29" s="299"/>
      <c r="Y29" s="299"/>
      <c r="Z29" s="299"/>
      <c r="AA29" s="299"/>
      <c r="AB29" s="299"/>
      <c r="AC29" s="299"/>
      <c r="AD29" s="299"/>
      <c r="AE29" s="299"/>
      <c r="AF29" s="300"/>
      <c r="AG29" s="298"/>
      <c r="AH29" s="299"/>
      <c r="AI29" s="299"/>
      <c r="AJ29" s="299"/>
      <c r="AK29" s="299"/>
      <c r="AL29" s="299"/>
      <c r="AM29" s="299"/>
      <c r="AN29" s="299"/>
      <c r="AO29" s="299"/>
      <c r="AP29" s="300"/>
      <c r="AQ29" s="298"/>
      <c r="AR29" s="299"/>
      <c r="AS29" s="299"/>
      <c r="AT29" s="299"/>
      <c r="AU29" s="299"/>
      <c r="AV29" s="299"/>
      <c r="AW29" s="299"/>
      <c r="AX29" s="299"/>
      <c r="AY29" s="299"/>
      <c r="AZ29" s="300"/>
      <c r="BA29" s="298"/>
      <c r="BB29" s="299"/>
      <c r="BC29" s="299"/>
      <c r="BD29" s="299"/>
      <c r="BE29" s="299"/>
      <c r="BF29" s="299"/>
      <c r="BG29" s="299"/>
      <c r="BH29" s="299"/>
      <c r="BI29" s="299"/>
      <c r="BJ29" s="300"/>
      <c r="BK29" s="298"/>
      <c r="BL29" s="299"/>
      <c r="BM29" s="299"/>
      <c r="BN29" s="299"/>
      <c r="BO29" s="299"/>
      <c r="BP29" s="299"/>
      <c r="BQ29" s="299"/>
      <c r="BR29" s="299"/>
      <c r="BS29" s="299"/>
      <c r="BT29" s="300"/>
    </row>
  </sheetData>
  <mergeCells count="10">
    <mergeCell ref="A3:A17"/>
    <mergeCell ref="A18:A21"/>
    <mergeCell ref="A22:A29"/>
    <mergeCell ref="M1:V1"/>
    <mergeCell ref="W1:AF1"/>
    <mergeCell ref="AG1:AP1"/>
    <mergeCell ref="AQ1:AZ1"/>
    <mergeCell ref="BA1:BJ1"/>
    <mergeCell ref="BK1:BT1"/>
    <mergeCell ref="C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MOH 705 A-B</vt:lpstr>
      <vt:lpstr>MOH705A</vt:lpstr>
      <vt:lpstr>MOH705B</vt:lpstr>
      <vt:lpstr>MOH706</vt:lpstr>
      <vt:lpstr>MOH743</vt:lpstr>
      <vt:lpstr>MOH643</vt:lpstr>
      <vt:lpstr>MOH748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Paone</dc:creator>
  <cp:lastModifiedBy>Moses Chapa Kiti</cp:lastModifiedBy>
  <dcterms:created xsi:type="dcterms:W3CDTF">2015-06-05T18:17:00Z</dcterms:created>
  <dcterms:modified xsi:type="dcterms:W3CDTF">2025-05-19T20:41:17Z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2DF059B18DED49E191EF3FAA25C9054B_12</vt:lpwstr>
  </property>
  <property fmtid="{D5CDD505-2E9C-101B-9397-08002B2CF9AE}" pid="3" name="KSOProductBuildVer">
    <vt:lpwstr>1033-12.2.0.18283</vt:lpwstr>
  </property>
</Properties>
</file>