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MT" sheetId="3" r:id="rId6"/>
  </sheets>
  <definedNames/>
  <calcPr/>
  <extLst>
    <ext uri="GoogleSheetsCustomDataVersion1">
      <go:sheetsCustomData xmlns:go="http://customooxmlschemas.google.com/" r:id="rId7" roundtripDataSignature="AMtx7mgHlGG24QwwbtZVLz6kzGWOt0PTEg=="/>
    </ext>
  </extLst>
</workbook>
</file>

<file path=xl/sharedStrings.xml><?xml version="1.0" encoding="utf-8"?>
<sst xmlns="http://schemas.openxmlformats.org/spreadsheetml/2006/main" count="86" uniqueCount="73">
  <si>
    <t>PL</t>
  </si>
  <si>
    <t>შემოსავლები</t>
  </si>
  <si>
    <t>ფული</t>
  </si>
  <si>
    <t>EBITDA</t>
  </si>
  <si>
    <t>რსთ</t>
  </si>
  <si>
    <t>სავაჭრო მოთხოვნა</t>
  </si>
  <si>
    <t>WC Change</t>
  </si>
  <si>
    <t>საერთო მოგება</t>
  </si>
  <si>
    <t>მარაგები</t>
  </si>
  <si>
    <t>Operating Cash</t>
  </si>
  <si>
    <t>საერთო მოგების მარჟა</t>
  </si>
  <si>
    <t>შენობა ნაგებობები</t>
  </si>
  <si>
    <t>მიწა</t>
  </si>
  <si>
    <t>Capex</t>
  </si>
  <si>
    <t>ფიქსირებული საოპერაციო ხარჯები</t>
  </si>
  <si>
    <t>სულ აქტივები</t>
  </si>
  <si>
    <t>Investment cash flow</t>
  </si>
  <si>
    <t>ცვლადი საოპერაციო ხარჯები</t>
  </si>
  <si>
    <t>სულ საოპერაციო ხარჯები</t>
  </si>
  <si>
    <t>სავაჭრო ვალდებულებები</t>
  </si>
  <si>
    <t>Loans received</t>
  </si>
  <si>
    <t>გრძელვადიანი სესხი</t>
  </si>
  <si>
    <t>Principal payment</t>
  </si>
  <si>
    <t>სულ ვალდებულებები</t>
  </si>
  <si>
    <t>Interest payment</t>
  </si>
  <si>
    <t>EBITDA Margin</t>
  </si>
  <si>
    <t>Capital injection</t>
  </si>
  <si>
    <t>საწესდებო კაპიტალი</t>
  </si>
  <si>
    <t>Dividend</t>
  </si>
  <si>
    <t>Depreciation</t>
  </si>
  <si>
    <t>გაუნაწილებელი მოგება</t>
  </si>
  <si>
    <t>Total financial cash flow</t>
  </si>
  <si>
    <t>EBIT</t>
  </si>
  <si>
    <t>სულ კაპიტალი</t>
  </si>
  <si>
    <t>EBIT Margin</t>
  </si>
  <si>
    <t>სულ ვალდ და კაპიტალი</t>
  </si>
  <si>
    <t>Beginning cash</t>
  </si>
  <si>
    <t>Check</t>
  </si>
  <si>
    <t>Cash of the period</t>
  </si>
  <si>
    <t>Interest</t>
  </si>
  <si>
    <t>Ending Cash</t>
  </si>
  <si>
    <t>Net Income</t>
  </si>
  <si>
    <t>Receivable days</t>
  </si>
  <si>
    <t>NI Margin</t>
  </si>
  <si>
    <t>Inventory days</t>
  </si>
  <si>
    <t>Payable days</t>
  </si>
  <si>
    <t>WC for op cash</t>
  </si>
  <si>
    <t>DEBT/EBITDA</t>
  </si>
  <si>
    <t>ROE</t>
  </si>
  <si>
    <t>ROA</t>
  </si>
  <si>
    <t>ICR</t>
  </si>
  <si>
    <t>CFADS</t>
  </si>
  <si>
    <t>PMT</t>
  </si>
  <si>
    <t>DSCR</t>
  </si>
  <si>
    <t>შემოსავალი</t>
  </si>
  <si>
    <t>სავაჭ მოთ</t>
  </si>
  <si>
    <t>საერთ მოგ</t>
  </si>
  <si>
    <t>საერთ მოგ მარჟ</t>
  </si>
  <si>
    <t>ფიქს.ხარჯი</t>
  </si>
  <si>
    <t>Principal</t>
  </si>
  <si>
    <t>არ ფიქს რაჯი</t>
  </si>
  <si>
    <t>სულ ხარჯი</t>
  </si>
  <si>
    <t>Balance</t>
  </si>
  <si>
    <t>ებიტდა</t>
  </si>
  <si>
    <t>ებიტდას მარჟა</t>
  </si>
  <si>
    <t>ცვეთა</t>
  </si>
  <si>
    <t>ებიტ</t>
  </si>
  <si>
    <t>ებიტ მარჟ</t>
  </si>
  <si>
    <t>Loan</t>
  </si>
  <si>
    <t>Nper</t>
  </si>
  <si>
    <t>Grace</t>
  </si>
  <si>
    <t>Payment period</t>
  </si>
  <si>
    <t>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</si>
</sst>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(* #,##0.00_);_(* \(#,##0.00\);_(* &quot;-&quot;??_);_(@_)"/>
    <numFmt numFmtId="166" formatCode="0.0%"/>
    <numFmt numFmtId="167" formatCode="0.000"/>
    <numFmt numFmtId="168" formatCode="&quot;$&quot;#,##0_);[Red]\(&quot;$&quot;#,##0\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9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" xfId="0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11.57"/>
    <col customWidth="1" min="3" max="3" width="11.71"/>
    <col customWidth="1" min="4" max="6" width="11.57"/>
    <col customWidth="1" min="7" max="7" width="8.71"/>
    <col customWidth="1" min="8" max="8" width="26.86"/>
    <col customWidth="1" min="9" max="9" width="11.57"/>
    <col customWidth="1" min="10" max="10" width="10.71"/>
    <col customWidth="1" min="11" max="13" width="10.57"/>
    <col customWidth="1" min="14" max="14" width="11.29"/>
    <col customWidth="1" min="15" max="15" width="8.71"/>
    <col customWidth="1" min="16" max="16" width="22.57"/>
    <col customWidth="1" min="17" max="17" width="10.57"/>
    <col customWidth="1" min="18" max="18" width="9.71"/>
    <col customWidth="1" min="19" max="20" width="9.14"/>
    <col customWidth="1" min="21" max="21" width="10.57"/>
    <col customWidth="1" min="22" max="41" width="8.71"/>
  </cols>
  <sheetData>
    <row r="2">
      <c r="A2" s="1" t="s">
        <v>0</v>
      </c>
      <c r="B2" s="1">
        <v>2022.0</v>
      </c>
      <c r="C2" s="1">
        <f t="shared" ref="C2:F2" si="1">B2+1</f>
        <v>2023</v>
      </c>
      <c r="D2" s="1">
        <f t="shared" si="1"/>
        <v>2024</v>
      </c>
      <c r="E2" s="1">
        <f t="shared" si="1"/>
        <v>2025</v>
      </c>
      <c r="F2" s="1">
        <f t="shared" si="1"/>
        <v>2026</v>
      </c>
      <c r="I2" s="1">
        <v>2021.0</v>
      </c>
      <c r="J2" s="1">
        <f t="shared" ref="J2:N2" si="2">I2+1</f>
        <v>2022</v>
      </c>
      <c r="K2" s="1">
        <f t="shared" si="2"/>
        <v>2023</v>
      </c>
      <c r="L2" s="1">
        <f t="shared" si="2"/>
        <v>2024</v>
      </c>
      <c r="M2" s="1">
        <f t="shared" si="2"/>
        <v>2025</v>
      </c>
      <c r="N2" s="1">
        <f t="shared" si="2"/>
        <v>2026</v>
      </c>
      <c r="Q2" s="1">
        <f>J2</f>
        <v>2022</v>
      </c>
      <c r="R2" s="1">
        <f t="shared" ref="R2:U2" si="3">Q2+1</f>
        <v>2023</v>
      </c>
      <c r="S2" s="1">
        <f t="shared" si="3"/>
        <v>2024</v>
      </c>
      <c r="T2" s="1">
        <f t="shared" si="3"/>
        <v>2025</v>
      </c>
      <c r="U2" s="1">
        <f t="shared" si="3"/>
        <v>2026</v>
      </c>
    </row>
    <row r="3">
      <c r="A3" s="1" t="s">
        <v>1</v>
      </c>
      <c r="B3" s="2">
        <v>790400.0</v>
      </c>
      <c r="C3" s="2">
        <f t="shared" ref="C3:F3" si="4">B3*1.04</f>
        <v>822016</v>
      </c>
      <c r="D3" s="2">
        <f t="shared" si="4"/>
        <v>854896.64</v>
      </c>
      <c r="E3" s="2">
        <f t="shared" si="4"/>
        <v>889092.5056</v>
      </c>
      <c r="F3" s="2">
        <f t="shared" si="4"/>
        <v>924656.2058</v>
      </c>
      <c r="H3" s="1" t="s">
        <v>2</v>
      </c>
      <c r="I3" s="2">
        <v>35000.0</v>
      </c>
      <c r="J3" s="2">
        <f t="shared" ref="J3:N3" si="5">Q19</f>
        <v>294198.8493</v>
      </c>
      <c r="K3" s="2">
        <f t="shared" si="5"/>
        <v>453532.4588</v>
      </c>
      <c r="L3" s="2">
        <f t="shared" si="5"/>
        <v>665910.052</v>
      </c>
      <c r="M3" s="2">
        <f t="shared" si="5"/>
        <v>894190.8753</v>
      </c>
      <c r="N3" s="2">
        <f t="shared" si="5"/>
        <v>1138542.621</v>
      </c>
      <c r="P3" s="1" t="s">
        <v>3</v>
      </c>
      <c r="Q3" s="2">
        <f t="shared" ref="Q3:U3" si="6">B12</f>
        <v>254032</v>
      </c>
      <c r="R3" s="2">
        <f t="shared" si="6"/>
        <v>276013.44</v>
      </c>
      <c r="S3" s="2">
        <f t="shared" si="6"/>
        <v>299202.944</v>
      </c>
      <c r="T3" s="2">
        <f t="shared" si="6"/>
        <v>314771.0618</v>
      </c>
      <c r="U3" s="2">
        <f t="shared" si="6"/>
        <v>330961.9042</v>
      </c>
    </row>
    <row r="4">
      <c r="A4" s="1" t="s">
        <v>4</v>
      </c>
      <c r="B4" s="3">
        <f>B3*0.42</f>
        <v>331968</v>
      </c>
      <c r="C4" s="3">
        <f>C3*0.41</f>
        <v>337026.56</v>
      </c>
      <c r="D4" s="3">
        <f t="shared" ref="D4:F4" si="7">D3*0.4</f>
        <v>341958.656</v>
      </c>
      <c r="E4" s="3">
        <f t="shared" si="7"/>
        <v>355637.0022</v>
      </c>
      <c r="F4" s="3">
        <f t="shared" si="7"/>
        <v>369862.4823</v>
      </c>
      <c r="H4" s="1" t="s">
        <v>5</v>
      </c>
      <c r="I4" s="2">
        <v>114521.0</v>
      </c>
      <c r="J4" s="2">
        <f t="shared" ref="J4:N4" si="8">J20*B3/365</f>
        <v>86619.17808</v>
      </c>
      <c r="K4" s="2">
        <f t="shared" si="8"/>
        <v>90083.94521</v>
      </c>
      <c r="L4" s="2">
        <f t="shared" si="8"/>
        <v>93687.30301</v>
      </c>
      <c r="M4" s="2">
        <f t="shared" si="8"/>
        <v>97434.79513</v>
      </c>
      <c r="N4" s="2">
        <f t="shared" si="8"/>
        <v>101332.1869</v>
      </c>
      <c r="P4" s="1" t="s">
        <v>6</v>
      </c>
      <c r="Q4" s="2">
        <f t="shared" ref="Q4:U4" si="9">I24-J24</f>
        <v>22666.84932</v>
      </c>
      <c r="R4" s="2">
        <f t="shared" si="9"/>
        <v>-3187.585753</v>
      </c>
      <c r="S4" s="2">
        <f t="shared" si="9"/>
        <v>-3333.105973</v>
      </c>
      <c r="T4" s="2">
        <f t="shared" si="9"/>
        <v>-2997.993696</v>
      </c>
      <c r="U4" s="2">
        <f t="shared" si="9"/>
        <v>-3117.913444</v>
      </c>
    </row>
    <row r="5">
      <c r="A5" s="1" t="s">
        <v>7</v>
      </c>
      <c r="B5" s="3">
        <f t="shared" ref="B5:F5" si="10">B3-B4</f>
        <v>458432</v>
      </c>
      <c r="C5" s="3">
        <f t="shared" si="10"/>
        <v>484989.44</v>
      </c>
      <c r="D5" s="3">
        <f t="shared" si="10"/>
        <v>512937.984</v>
      </c>
      <c r="E5" s="3">
        <f t="shared" si="10"/>
        <v>533455.5034</v>
      </c>
      <c r="F5" s="3">
        <f t="shared" si="10"/>
        <v>554793.7235</v>
      </c>
      <c r="H5" s="1" t="s">
        <v>8</v>
      </c>
      <c r="I5" s="2">
        <v>42164.0</v>
      </c>
      <c r="J5" s="2">
        <f t="shared" ref="J5:N5" si="11">J21*B4/365</f>
        <v>54570.08219</v>
      </c>
      <c r="K5" s="2">
        <f t="shared" si="11"/>
        <v>55401.6263</v>
      </c>
      <c r="L5" s="2">
        <f t="shared" si="11"/>
        <v>56212.38181</v>
      </c>
      <c r="M5" s="2">
        <f t="shared" si="11"/>
        <v>58460.87708</v>
      </c>
      <c r="N5" s="2">
        <f t="shared" si="11"/>
        <v>60799.31216</v>
      </c>
      <c r="P5" s="1" t="s">
        <v>9</v>
      </c>
      <c r="Q5" s="2">
        <f t="shared" ref="Q5:U5" si="12">Q4+Q3</f>
        <v>276698.8493</v>
      </c>
      <c r="R5" s="2">
        <f t="shared" si="12"/>
        <v>272825.8542</v>
      </c>
      <c r="S5" s="2">
        <f t="shared" si="12"/>
        <v>295869.838</v>
      </c>
      <c r="T5" s="2">
        <f t="shared" si="12"/>
        <v>311773.0681</v>
      </c>
      <c r="U5" s="2">
        <f t="shared" si="12"/>
        <v>327843.9908</v>
      </c>
    </row>
    <row r="6">
      <c r="A6" s="1" t="s">
        <v>10</v>
      </c>
      <c r="B6" s="4">
        <f t="shared" ref="B6:F6" si="13">B5/B3</f>
        <v>0.58</v>
      </c>
      <c r="C6" s="4">
        <f t="shared" si="13"/>
        <v>0.59</v>
      </c>
      <c r="D6" s="4">
        <f t="shared" si="13"/>
        <v>0.6</v>
      </c>
      <c r="E6" s="4">
        <f t="shared" si="13"/>
        <v>0.6</v>
      </c>
      <c r="F6" s="4">
        <f t="shared" si="13"/>
        <v>0.6</v>
      </c>
      <c r="H6" s="1" t="s">
        <v>11</v>
      </c>
      <c r="I6" s="2">
        <v>350000.0</v>
      </c>
      <c r="J6" s="2">
        <f t="shared" ref="J6:N6" si="14">I6-B15</f>
        <v>330000</v>
      </c>
      <c r="K6" s="2">
        <f t="shared" si="14"/>
        <v>310000</v>
      </c>
      <c r="L6" s="2">
        <f t="shared" si="14"/>
        <v>290000</v>
      </c>
      <c r="M6" s="2">
        <f t="shared" si="14"/>
        <v>270000</v>
      </c>
      <c r="N6" s="2">
        <f t="shared" si="14"/>
        <v>250000</v>
      </c>
    </row>
    <row r="7">
      <c r="H7" s="1" t="s">
        <v>12</v>
      </c>
      <c r="I7" s="2">
        <v>0.0</v>
      </c>
      <c r="J7" s="2">
        <f>-Q7</f>
        <v>250000</v>
      </c>
      <c r="K7" s="2">
        <f t="shared" ref="K7:N7" si="15">J7</f>
        <v>250000</v>
      </c>
      <c r="L7" s="2">
        <f t="shared" si="15"/>
        <v>250000</v>
      </c>
      <c r="M7" s="2">
        <f t="shared" si="15"/>
        <v>250000</v>
      </c>
      <c r="N7" s="2">
        <f t="shared" si="15"/>
        <v>250000</v>
      </c>
      <c r="P7" s="1" t="s">
        <v>13</v>
      </c>
      <c r="Q7" s="2">
        <v>-250000.0</v>
      </c>
      <c r="R7" s="2">
        <v>0.0</v>
      </c>
      <c r="S7" s="2">
        <v>0.0</v>
      </c>
      <c r="T7" s="2">
        <v>0.0</v>
      </c>
      <c r="U7" s="2">
        <v>0.0</v>
      </c>
    </row>
    <row r="8">
      <c r="A8" s="1" t="s">
        <v>14</v>
      </c>
      <c r="B8" s="2">
        <v>90000.0</v>
      </c>
      <c r="C8" s="2">
        <v>90000.0</v>
      </c>
      <c r="D8" s="2">
        <v>90000.0</v>
      </c>
      <c r="E8" s="2">
        <v>90000.0</v>
      </c>
      <c r="F8" s="2">
        <v>90000.0</v>
      </c>
      <c r="H8" s="1" t="s">
        <v>15</v>
      </c>
      <c r="I8" s="2">
        <f t="shared" ref="I8:N8" si="16">SUM(I3:I7)</f>
        <v>541685</v>
      </c>
      <c r="J8" s="2">
        <f t="shared" si="16"/>
        <v>1015388.11</v>
      </c>
      <c r="K8" s="2">
        <f t="shared" si="16"/>
        <v>1159018.03</v>
      </c>
      <c r="L8" s="2">
        <f t="shared" si="16"/>
        <v>1355809.737</v>
      </c>
      <c r="M8" s="2">
        <f t="shared" si="16"/>
        <v>1570086.547</v>
      </c>
      <c r="N8" s="2">
        <f t="shared" si="16"/>
        <v>1800674.12</v>
      </c>
      <c r="P8" s="1" t="s">
        <v>16</v>
      </c>
      <c r="Q8" s="2">
        <f t="shared" ref="Q8:U8" si="17">Q7</f>
        <v>-250000</v>
      </c>
      <c r="R8" s="2">
        <f t="shared" si="17"/>
        <v>0</v>
      </c>
      <c r="S8" s="2">
        <f t="shared" si="17"/>
        <v>0</v>
      </c>
      <c r="T8" s="2">
        <f t="shared" si="17"/>
        <v>0</v>
      </c>
      <c r="U8" s="2">
        <f t="shared" si="17"/>
        <v>0</v>
      </c>
    </row>
    <row r="9">
      <c r="A9" s="1" t="s">
        <v>17</v>
      </c>
      <c r="B9" s="2">
        <v>114400.0</v>
      </c>
      <c r="C9" s="2">
        <f t="shared" ref="C9:F9" si="18">B9/B3*C3</f>
        <v>118976</v>
      </c>
      <c r="D9" s="2">
        <f t="shared" si="18"/>
        <v>123735.04</v>
      </c>
      <c r="E9" s="2">
        <f t="shared" si="18"/>
        <v>128684.4416</v>
      </c>
      <c r="F9" s="2">
        <f t="shared" si="18"/>
        <v>133831.8193</v>
      </c>
    </row>
    <row r="10">
      <c r="A10" s="1" t="s">
        <v>18</v>
      </c>
      <c r="B10" s="2">
        <f t="shared" ref="B10:F10" si="19">B9+B8</f>
        <v>204400</v>
      </c>
      <c r="C10" s="2">
        <f t="shared" si="19"/>
        <v>208976</v>
      </c>
      <c r="D10" s="2">
        <f t="shared" si="19"/>
        <v>213735.04</v>
      </c>
      <c r="E10" s="2">
        <f t="shared" si="19"/>
        <v>218684.4416</v>
      </c>
      <c r="F10" s="2">
        <f t="shared" si="19"/>
        <v>223831.8193</v>
      </c>
      <c r="H10" s="1" t="s">
        <v>19</v>
      </c>
      <c r="I10" s="2">
        <v>65589.0</v>
      </c>
      <c r="J10" s="2">
        <f t="shared" ref="J10:N10" si="20">J22*B4/365</f>
        <v>72760.10959</v>
      </c>
      <c r="K10" s="2">
        <f t="shared" si="20"/>
        <v>73868.83507</v>
      </c>
      <c r="L10" s="2">
        <f t="shared" si="20"/>
        <v>74949.84241</v>
      </c>
      <c r="M10" s="2">
        <f t="shared" si="20"/>
        <v>77947.83611</v>
      </c>
      <c r="N10" s="2">
        <f t="shared" si="20"/>
        <v>81065.74955</v>
      </c>
      <c r="P10" s="1" t="s">
        <v>20</v>
      </c>
      <c r="Q10" s="2">
        <f>PMT!C1</f>
        <v>250000</v>
      </c>
      <c r="R10" s="2">
        <v>0.0</v>
      </c>
      <c r="S10" s="2">
        <v>0.0</v>
      </c>
      <c r="T10" s="2">
        <v>0.0</v>
      </c>
      <c r="U10" s="2">
        <v>0.0</v>
      </c>
    </row>
    <row r="11">
      <c r="H11" s="1" t="s">
        <v>21</v>
      </c>
      <c r="I11" s="2">
        <v>0.0</v>
      </c>
      <c r="J11" s="2">
        <f>Q10+Q11</f>
        <v>250000</v>
      </c>
      <c r="K11" s="2">
        <f t="shared" ref="K11:N11" si="21">J11+R11</f>
        <v>200710.2591</v>
      </c>
      <c r="L11" s="2">
        <f t="shared" si="21"/>
        <v>143496.9697</v>
      </c>
      <c r="M11" s="2">
        <f t="shared" si="21"/>
        <v>77086.38557</v>
      </c>
      <c r="N11" s="2">
        <f t="shared" si="21"/>
        <v>-0.0000000008585629985</v>
      </c>
      <c r="P11" s="1" t="s">
        <v>22</v>
      </c>
      <c r="Q11" s="2">
        <f>-PMT!J5</f>
        <v>0</v>
      </c>
      <c r="R11" s="2">
        <f>-PMT!K5</f>
        <v>-49289.74088</v>
      </c>
      <c r="S11" s="2">
        <f>-PMT!L5</f>
        <v>-57213.2894</v>
      </c>
      <c r="T11" s="2">
        <f>-PMT!M5</f>
        <v>-66410.58415</v>
      </c>
      <c r="U11" s="2">
        <f>-PMT!N5</f>
        <v>-77086.38557</v>
      </c>
    </row>
    <row r="12">
      <c r="A12" s="1" t="s">
        <v>3</v>
      </c>
      <c r="B12" s="2">
        <f t="shared" ref="B12:F12" si="22">B5-B10</f>
        <v>254032</v>
      </c>
      <c r="C12" s="2">
        <f t="shared" si="22"/>
        <v>276013.44</v>
      </c>
      <c r="D12" s="2">
        <f t="shared" si="22"/>
        <v>299202.944</v>
      </c>
      <c r="E12" s="2">
        <f t="shared" si="22"/>
        <v>314771.0618</v>
      </c>
      <c r="F12" s="2">
        <f t="shared" si="22"/>
        <v>330961.9042</v>
      </c>
      <c r="H12" s="1" t="s">
        <v>23</v>
      </c>
      <c r="I12" s="2">
        <f t="shared" ref="I12:N12" si="23">I11+I10</f>
        <v>65589</v>
      </c>
      <c r="J12" s="2">
        <f t="shared" si="23"/>
        <v>322760.1096</v>
      </c>
      <c r="K12" s="2">
        <f t="shared" si="23"/>
        <v>274579.0942</v>
      </c>
      <c r="L12" s="2">
        <f t="shared" si="23"/>
        <v>218446.8121</v>
      </c>
      <c r="M12" s="2">
        <f t="shared" si="23"/>
        <v>155034.2217</v>
      </c>
      <c r="N12" s="2">
        <f t="shared" si="23"/>
        <v>81065.74955</v>
      </c>
      <c r="P12" s="1" t="s">
        <v>24</v>
      </c>
      <c r="Q12" s="2">
        <f>-PMT!J6</f>
        <v>-37500</v>
      </c>
      <c r="R12" s="2">
        <f>-PMT!K6</f>
        <v>-34202.50392</v>
      </c>
      <c r="S12" s="2">
        <f>-PMT!L6</f>
        <v>-26278.9554</v>
      </c>
      <c r="T12" s="2">
        <f>-PMT!M6</f>
        <v>-17081.66065</v>
      </c>
      <c r="U12" s="2">
        <f>-PMT!N6</f>
        <v>-6405.859226</v>
      </c>
    </row>
    <row r="13">
      <c r="A13" s="1" t="s">
        <v>25</v>
      </c>
      <c r="B13" s="5">
        <f t="shared" ref="B13:F13" si="24">B12/B3</f>
        <v>0.3213967611</v>
      </c>
      <c r="C13" s="5">
        <f t="shared" si="24"/>
        <v>0.3357762379</v>
      </c>
      <c r="D13" s="5">
        <f t="shared" si="24"/>
        <v>0.3499872733</v>
      </c>
      <c r="E13" s="5">
        <f t="shared" si="24"/>
        <v>0.3540363458</v>
      </c>
      <c r="F13" s="5">
        <f t="shared" si="24"/>
        <v>0.3579296847</v>
      </c>
      <c r="P13" s="1" t="s">
        <v>26</v>
      </c>
      <c r="Q13" s="2">
        <v>20000.0</v>
      </c>
      <c r="R13" s="2">
        <v>0.0</v>
      </c>
      <c r="S13" s="2">
        <v>0.0</v>
      </c>
      <c r="T13" s="2">
        <v>0.0</v>
      </c>
      <c r="U13" s="2">
        <v>0.0</v>
      </c>
    </row>
    <row r="14">
      <c r="H14" s="1" t="s">
        <v>27</v>
      </c>
      <c r="I14" s="2">
        <v>100000.0</v>
      </c>
      <c r="J14" s="2">
        <f>I14+Q13</f>
        <v>120000</v>
      </c>
      <c r="K14" s="2">
        <f t="shared" ref="K14:N14" si="25">J14</f>
        <v>120000</v>
      </c>
      <c r="L14" s="2">
        <f t="shared" si="25"/>
        <v>120000</v>
      </c>
      <c r="M14" s="2">
        <f t="shared" si="25"/>
        <v>120000</v>
      </c>
      <c r="N14" s="2">
        <f t="shared" si="25"/>
        <v>120000</v>
      </c>
      <c r="P14" s="1" t="s">
        <v>28</v>
      </c>
      <c r="Q14" s="2">
        <v>0.0</v>
      </c>
      <c r="R14" s="2">
        <v>-30000.0</v>
      </c>
      <c r="S14" s="2">
        <v>0.0</v>
      </c>
      <c r="T14" s="2">
        <v>0.0</v>
      </c>
      <c r="U14" s="2">
        <v>0.0</v>
      </c>
    </row>
    <row r="15">
      <c r="A15" s="1" t="s">
        <v>29</v>
      </c>
      <c r="B15" s="2">
        <v>20000.0</v>
      </c>
      <c r="C15" s="2">
        <v>20000.0</v>
      </c>
      <c r="D15" s="2">
        <v>20000.0</v>
      </c>
      <c r="E15" s="2">
        <v>20000.0</v>
      </c>
      <c r="F15" s="2">
        <v>20000.0</v>
      </c>
      <c r="H15" s="1" t="s">
        <v>30</v>
      </c>
      <c r="I15" s="2">
        <v>376096.0</v>
      </c>
      <c r="J15" s="2">
        <f>I15+B20</f>
        <v>572628</v>
      </c>
      <c r="K15" s="2">
        <f>J15+C20+R14</f>
        <v>764438.9361</v>
      </c>
      <c r="L15" s="2">
        <f t="shared" ref="L15:N15" si="26">K15+D20</f>
        <v>1017362.925</v>
      </c>
      <c r="M15" s="2">
        <f t="shared" si="26"/>
        <v>1295052.326</v>
      </c>
      <c r="N15" s="2">
        <f t="shared" si="26"/>
        <v>1599608.371</v>
      </c>
      <c r="P15" s="1" t="s">
        <v>31</v>
      </c>
      <c r="Q15" s="2">
        <f t="shared" ref="Q15:U15" si="27">SUM(Q10:Q14)</f>
        <v>232500</v>
      </c>
      <c r="R15" s="2">
        <f t="shared" si="27"/>
        <v>-113492.2448</v>
      </c>
      <c r="S15" s="2">
        <f t="shared" si="27"/>
        <v>-83492.2448</v>
      </c>
      <c r="T15" s="2">
        <f t="shared" si="27"/>
        <v>-83492.2448</v>
      </c>
      <c r="U15" s="2">
        <f t="shared" si="27"/>
        <v>-83492.2448</v>
      </c>
    </row>
    <row r="16">
      <c r="A16" s="1" t="s">
        <v>32</v>
      </c>
      <c r="B16" s="2">
        <f t="shared" ref="B16:F16" si="28">B12-B15</f>
        <v>234032</v>
      </c>
      <c r="C16" s="2">
        <f t="shared" si="28"/>
        <v>256013.44</v>
      </c>
      <c r="D16" s="2">
        <f t="shared" si="28"/>
        <v>279202.944</v>
      </c>
      <c r="E16" s="2">
        <f t="shared" si="28"/>
        <v>294771.0618</v>
      </c>
      <c r="F16" s="2">
        <f t="shared" si="28"/>
        <v>310961.9042</v>
      </c>
      <c r="H16" s="1" t="s">
        <v>33</v>
      </c>
      <c r="I16" s="2">
        <f t="shared" ref="I16:N16" si="29">I15+I14</f>
        <v>476096</v>
      </c>
      <c r="J16" s="2">
        <f t="shared" si="29"/>
        <v>692628</v>
      </c>
      <c r="K16" s="2">
        <f t="shared" si="29"/>
        <v>884438.9361</v>
      </c>
      <c r="L16" s="2">
        <f t="shared" si="29"/>
        <v>1137362.925</v>
      </c>
      <c r="M16" s="2">
        <f t="shared" si="29"/>
        <v>1415052.326</v>
      </c>
      <c r="N16" s="2">
        <f t="shared" si="29"/>
        <v>1719608.371</v>
      </c>
    </row>
    <row r="17">
      <c r="A17" s="1" t="s">
        <v>34</v>
      </c>
      <c r="B17" s="5">
        <f t="shared" ref="B17:F17" si="30">B16/B3</f>
        <v>0.2960931174</v>
      </c>
      <c r="C17" s="5">
        <f t="shared" si="30"/>
        <v>0.3114458113</v>
      </c>
      <c r="D17" s="5">
        <f t="shared" si="30"/>
        <v>0.3265926323</v>
      </c>
      <c r="E17" s="5">
        <f t="shared" si="30"/>
        <v>0.3315414987</v>
      </c>
      <c r="F17" s="5">
        <f t="shared" si="30"/>
        <v>0.336300024</v>
      </c>
      <c r="H17" s="1" t="s">
        <v>35</v>
      </c>
      <c r="I17" s="2">
        <f t="shared" ref="I17:N17" si="31">I16+I12</f>
        <v>541685</v>
      </c>
      <c r="J17" s="2">
        <f t="shared" si="31"/>
        <v>1015388.11</v>
      </c>
      <c r="K17" s="2">
        <f t="shared" si="31"/>
        <v>1159018.03</v>
      </c>
      <c r="L17" s="2">
        <f t="shared" si="31"/>
        <v>1355809.737</v>
      </c>
      <c r="M17" s="2">
        <f t="shared" si="31"/>
        <v>1570086.547</v>
      </c>
      <c r="N17" s="2">
        <f t="shared" si="31"/>
        <v>1800674.12</v>
      </c>
      <c r="P17" s="1" t="s">
        <v>36</v>
      </c>
      <c r="Q17" s="2">
        <f>I3</f>
        <v>35000</v>
      </c>
      <c r="R17" s="2">
        <f t="shared" ref="R17:U17" si="32">Q19</f>
        <v>294198.8493</v>
      </c>
      <c r="S17" s="2">
        <f t="shared" si="32"/>
        <v>453532.4588</v>
      </c>
      <c r="T17" s="2">
        <f t="shared" si="32"/>
        <v>665910.052</v>
      </c>
      <c r="U17" s="2">
        <f t="shared" si="32"/>
        <v>894190.8753</v>
      </c>
    </row>
    <row r="18">
      <c r="H18" s="1" t="s">
        <v>37</v>
      </c>
      <c r="I18" s="2">
        <f t="shared" ref="I18:N18" si="33">I8-I17</f>
        <v>0</v>
      </c>
      <c r="J18" s="2">
        <f t="shared" si="33"/>
        <v>0</v>
      </c>
      <c r="K18" s="2">
        <f t="shared" si="33"/>
        <v>0</v>
      </c>
      <c r="L18" s="2">
        <f t="shared" si="33"/>
        <v>0</v>
      </c>
      <c r="M18" s="2">
        <f t="shared" si="33"/>
        <v>0.0000000002328306437</v>
      </c>
      <c r="N18" s="2">
        <f t="shared" si="33"/>
        <v>0.0000000004656612873</v>
      </c>
      <c r="P18" s="1" t="s">
        <v>38</v>
      </c>
      <c r="Q18" s="2">
        <f t="shared" ref="Q18:U18" si="34">Q5+Q8+Q15</f>
        <v>259198.8493</v>
      </c>
      <c r="R18" s="2">
        <f t="shared" si="34"/>
        <v>159333.6094</v>
      </c>
      <c r="S18" s="2">
        <f t="shared" si="34"/>
        <v>212377.5932</v>
      </c>
      <c r="T18" s="2">
        <f t="shared" si="34"/>
        <v>228280.8233</v>
      </c>
      <c r="U18" s="2">
        <f t="shared" si="34"/>
        <v>244351.746</v>
      </c>
    </row>
    <row r="19">
      <c r="A19" s="1" t="s">
        <v>39</v>
      </c>
      <c r="B19" s="2">
        <f>PMT!J6</f>
        <v>37500</v>
      </c>
      <c r="C19" s="2">
        <f>PMT!K6</f>
        <v>34202.50392</v>
      </c>
      <c r="D19" s="2">
        <f>PMT!L6</f>
        <v>26278.9554</v>
      </c>
      <c r="E19" s="2">
        <f>PMT!M6</f>
        <v>17081.66065</v>
      </c>
      <c r="F19" s="2">
        <f>PMT!N6</f>
        <v>6405.859226</v>
      </c>
      <c r="P19" s="1" t="s">
        <v>40</v>
      </c>
      <c r="Q19" s="2">
        <f t="shared" ref="Q19:U19" si="35">Q17+Q18</f>
        <v>294198.8493</v>
      </c>
      <c r="R19" s="2">
        <f t="shared" si="35"/>
        <v>453532.4588</v>
      </c>
      <c r="S19" s="2">
        <f t="shared" si="35"/>
        <v>665910.052</v>
      </c>
      <c r="T19" s="2">
        <f t="shared" si="35"/>
        <v>894190.8753</v>
      </c>
      <c r="U19" s="2">
        <f t="shared" si="35"/>
        <v>1138542.621</v>
      </c>
    </row>
    <row r="20">
      <c r="A20" s="1" t="s">
        <v>41</v>
      </c>
      <c r="B20" s="2">
        <f t="shared" ref="B20:F20" si="36">B16-B19</f>
        <v>196532</v>
      </c>
      <c r="C20" s="2">
        <f t="shared" si="36"/>
        <v>221810.9361</v>
      </c>
      <c r="D20" s="2">
        <f t="shared" si="36"/>
        <v>252923.9886</v>
      </c>
      <c r="E20" s="2">
        <f t="shared" si="36"/>
        <v>277689.4011</v>
      </c>
      <c r="F20" s="2">
        <f t="shared" si="36"/>
        <v>304556.045</v>
      </c>
      <c r="H20" s="1" t="s">
        <v>42</v>
      </c>
      <c r="I20" s="1">
        <v>55.0</v>
      </c>
      <c r="J20" s="1">
        <f>I20-15</f>
        <v>40</v>
      </c>
      <c r="K20" s="1">
        <f t="shared" ref="K20:N20" si="37">J20</f>
        <v>40</v>
      </c>
      <c r="L20" s="1">
        <f t="shared" si="37"/>
        <v>40</v>
      </c>
      <c r="M20" s="1">
        <f t="shared" si="37"/>
        <v>40</v>
      </c>
      <c r="N20" s="1">
        <f t="shared" si="37"/>
        <v>40</v>
      </c>
    </row>
    <row r="21" ht="15.75" customHeight="1">
      <c r="A21" s="1" t="s">
        <v>43</v>
      </c>
      <c r="B21" s="5">
        <f t="shared" ref="B21:F21" si="38">B20/B3</f>
        <v>0.2486487854</v>
      </c>
      <c r="C21" s="5">
        <f t="shared" si="38"/>
        <v>0.2698377356</v>
      </c>
      <c r="D21" s="5">
        <f t="shared" si="38"/>
        <v>0.2958532959</v>
      </c>
      <c r="E21" s="5">
        <f t="shared" si="38"/>
        <v>0.3123290314</v>
      </c>
      <c r="F21" s="5">
        <f t="shared" si="38"/>
        <v>0.3293721959</v>
      </c>
      <c r="H21" s="1" t="s">
        <v>44</v>
      </c>
      <c r="I21" s="1">
        <v>45.0</v>
      </c>
      <c r="J21" s="1">
        <f>I21+15</f>
        <v>60</v>
      </c>
      <c r="K21" s="1">
        <f t="shared" ref="K21:N21" si="39">J21</f>
        <v>60</v>
      </c>
      <c r="L21" s="1">
        <f t="shared" si="39"/>
        <v>60</v>
      </c>
      <c r="M21" s="1">
        <f t="shared" si="39"/>
        <v>60</v>
      </c>
      <c r="N21" s="1">
        <f t="shared" si="39"/>
        <v>60</v>
      </c>
    </row>
    <row r="22" ht="15.75" customHeight="1">
      <c r="H22" s="1" t="s">
        <v>45</v>
      </c>
      <c r="I22" s="1">
        <v>70.0</v>
      </c>
      <c r="J22" s="1">
        <f>I22+10</f>
        <v>80</v>
      </c>
      <c r="K22" s="1">
        <f t="shared" ref="K22:N22" si="40">J22</f>
        <v>80</v>
      </c>
      <c r="L22" s="1">
        <f t="shared" si="40"/>
        <v>80</v>
      </c>
      <c r="M22" s="1">
        <f t="shared" si="40"/>
        <v>80</v>
      </c>
      <c r="N22" s="1">
        <f t="shared" si="40"/>
        <v>80</v>
      </c>
    </row>
    <row r="23" ht="15.75" customHeight="1"/>
    <row r="24" ht="15.75" customHeight="1">
      <c r="H24" s="1" t="s">
        <v>46</v>
      </c>
      <c r="I24" s="2">
        <f t="shared" ref="I24:N24" si="41">I4+I5-I10</f>
        <v>91096</v>
      </c>
      <c r="J24" s="2">
        <f t="shared" si="41"/>
        <v>68429.15068</v>
      </c>
      <c r="K24" s="2">
        <f t="shared" si="41"/>
        <v>71616.73644</v>
      </c>
      <c r="L24" s="2">
        <f t="shared" si="41"/>
        <v>74949.84241</v>
      </c>
      <c r="M24" s="2">
        <f t="shared" si="41"/>
        <v>77947.83611</v>
      </c>
      <c r="N24" s="2">
        <f t="shared" si="41"/>
        <v>81065.74955</v>
      </c>
    </row>
    <row r="25" ht="15.75" customHeight="1"/>
    <row r="26" ht="15.75" customHeight="1"/>
    <row r="27" ht="15.75" customHeight="1">
      <c r="A27" s="1" t="s">
        <v>47</v>
      </c>
      <c r="B27" s="3">
        <f t="shared" ref="B27:F27" si="42">J11/B12</f>
        <v>0.9841279839</v>
      </c>
      <c r="C27" s="3">
        <f t="shared" si="42"/>
        <v>0.7271756735</v>
      </c>
      <c r="D27" s="3">
        <f t="shared" si="42"/>
        <v>0.4795974525</v>
      </c>
      <c r="E27" s="3">
        <f t="shared" si="42"/>
        <v>0.2448966723</v>
      </c>
      <c r="F27" s="3">
        <f t="shared" si="42"/>
        <v>0</v>
      </c>
    </row>
    <row r="28" ht="15.75" customHeight="1">
      <c r="A28" s="1" t="s">
        <v>48</v>
      </c>
      <c r="B28" s="4">
        <f t="shared" ref="B28:F28" si="43">B20/J16</f>
        <v>0.2837482747</v>
      </c>
      <c r="C28" s="4">
        <f t="shared" si="43"/>
        <v>0.2507928213</v>
      </c>
      <c r="D28" s="4">
        <f t="shared" si="43"/>
        <v>0.222377557</v>
      </c>
      <c r="E28" s="4">
        <f t="shared" si="43"/>
        <v>0.1962396698</v>
      </c>
      <c r="F28" s="4">
        <f t="shared" si="43"/>
        <v>0.1771077939</v>
      </c>
    </row>
    <row r="29" ht="15.75" customHeight="1">
      <c r="A29" s="1" t="s">
        <v>49</v>
      </c>
      <c r="B29" s="4">
        <f t="shared" ref="B29:F29" si="44">B20/J8</f>
        <v>0.1935535764</v>
      </c>
      <c r="C29" s="4">
        <f t="shared" si="44"/>
        <v>0.1913783309</v>
      </c>
      <c r="D29" s="4">
        <f t="shared" si="44"/>
        <v>0.1865482905</v>
      </c>
      <c r="E29" s="4">
        <f t="shared" si="44"/>
        <v>0.1768624803</v>
      </c>
      <c r="F29" s="4">
        <f t="shared" si="44"/>
        <v>0.16913446</v>
      </c>
    </row>
    <row r="30" ht="15.75" customHeight="1">
      <c r="A30" s="1" t="s">
        <v>50</v>
      </c>
      <c r="B30" s="6">
        <f t="shared" ref="B30:F30" si="45">B16/B19</f>
        <v>6.240853333</v>
      </c>
      <c r="C30" s="6">
        <f t="shared" si="45"/>
        <v>7.485225076</v>
      </c>
      <c r="D30" s="6">
        <f t="shared" si="45"/>
        <v>10.62458305</v>
      </c>
      <c r="E30" s="6">
        <f t="shared" si="45"/>
        <v>17.25658106</v>
      </c>
      <c r="F30" s="6">
        <f t="shared" si="45"/>
        <v>48.54335589</v>
      </c>
    </row>
    <row r="31" ht="15.75" customHeight="1">
      <c r="A31" s="1" t="s">
        <v>51</v>
      </c>
      <c r="B31" s="2">
        <f t="shared" ref="B31:F31" si="46">Q18-Q11-Q12</f>
        <v>296698.8493</v>
      </c>
      <c r="C31" s="2">
        <f t="shared" si="46"/>
        <v>242825.8542</v>
      </c>
      <c r="D31" s="2">
        <f t="shared" si="46"/>
        <v>295869.838</v>
      </c>
      <c r="E31" s="2">
        <f t="shared" si="46"/>
        <v>311773.0681</v>
      </c>
      <c r="F31" s="2">
        <f t="shared" si="46"/>
        <v>327843.9908</v>
      </c>
    </row>
    <row r="32" ht="15.75" customHeight="1">
      <c r="A32" s="1" t="s">
        <v>52</v>
      </c>
      <c r="B32" s="2">
        <f t="shared" ref="B32:F32" si="47">-Q11-Q12</f>
        <v>37500</v>
      </c>
      <c r="C32" s="2">
        <f t="shared" si="47"/>
        <v>83492.2448</v>
      </c>
      <c r="D32" s="2">
        <f t="shared" si="47"/>
        <v>83492.2448</v>
      </c>
      <c r="E32" s="2">
        <f t="shared" si="47"/>
        <v>83492.2448</v>
      </c>
      <c r="F32" s="2">
        <f t="shared" si="47"/>
        <v>83492.2448</v>
      </c>
    </row>
    <row r="33" ht="15.75" customHeight="1">
      <c r="A33" s="1" t="s">
        <v>53</v>
      </c>
      <c r="B33" s="1">
        <f t="shared" ref="B33:F33" si="48">B31/B32</f>
        <v>7.911969315</v>
      </c>
      <c r="C33" s="1">
        <f t="shared" si="48"/>
        <v>2.908364182</v>
      </c>
      <c r="D33" s="1">
        <f t="shared" si="48"/>
        <v>3.543680479</v>
      </c>
      <c r="E33" s="1">
        <f t="shared" si="48"/>
        <v>3.734156014</v>
      </c>
      <c r="F33" s="1">
        <f t="shared" si="48"/>
        <v>3.926640032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6.29"/>
  </cols>
  <sheetData>
    <row r="1">
      <c r="A1" s="7">
        <v>110000.0</v>
      </c>
      <c r="D1" s="7">
        <v>2022.0</v>
      </c>
      <c r="E1" s="7">
        <v>2023.0</v>
      </c>
      <c r="F1" s="7">
        <v>2024.0</v>
      </c>
      <c r="G1" s="7">
        <v>2025.0</v>
      </c>
      <c r="H1" s="7">
        <v>2026.0</v>
      </c>
      <c r="K1" s="7">
        <v>2021.0</v>
      </c>
      <c r="L1" s="7">
        <v>2022.0</v>
      </c>
      <c r="M1" s="7">
        <v>2023.0</v>
      </c>
      <c r="N1" s="7">
        <v>2024.0</v>
      </c>
      <c r="O1" s="7">
        <v>2025.0</v>
      </c>
      <c r="P1" s="7">
        <v>2026.0</v>
      </c>
    </row>
    <row r="2">
      <c r="A2" s="7">
        <v>760000.0</v>
      </c>
      <c r="C2" s="7" t="s">
        <v>54</v>
      </c>
      <c r="D2" s="1">
        <f>A2*1.04</f>
        <v>790400</v>
      </c>
      <c r="E2" s="1">
        <f t="shared" ref="E2:H2" si="1">D2*1.04</f>
        <v>822016</v>
      </c>
      <c r="F2" s="1">
        <f t="shared" si="1"/>
        <v>854896.64</v>
      </c>
      <c r="G2" s="1">
        <f t="shared" si="1"/>
        <v>889092.5056</v>
      </c>
      <c r="H2" s="1">
        <f t="shared" si="1"/>
        <v>924656.2058</v>
      </c>
      <c r="J2" s="7" t="s">
        <v>2</v>
      </c>
      <c r="K2" s="7">
        <v>35000.0</v>
      </c>
    </row>
    <row r="3">
      <c r="C3" s="7" t="s">
        <v>4</v>
      </c>
      <c r="D3" s="1">
        <f>D2*0.42</f>
        <v>331968</v>
      </c>
      <c r="E3" s="1">
        <f>E2*0.41</f>
        <v>337026.56</v>
      </c>
      <c r="F3" s="1">
        <f t="shared" ref="F3:H3" si="2">F2*0.4</f>
        <v>341958.656</v>
      </c>
      <c r="G3" s="1">
        <f t="shared" si="2"/>
        <v>355637.0022</v>
      </c>
      <c r="H3" s="1">
        <f t="shared" si="2"/>
        <v>369862.4823</v>
      </c>
      <c r="J3" s="7" t="s">
        <v>55</v>
      </c>
    </row>
    <row r="4">
      <c r="C4" s="7" t="s">
        <v>56</v>
      </c>
      <c r="D4" s="1">
        <f t="shared" ref="D4:H4" si="3">D2-D3</f>
        <v>458432</v>
      </c>
      <c r="E4" s="1">
        <f t="shared" si="3"/>
        <v>484989.44</v>
      </c>
      <c r="F4" s="1">
        <f t="shared" si="3"/>
        <v>512937.984</v>
      </c>
      <c r="G4" s="1">
        <f t="shared" si="3"/>
        <v>533455.5034</v>
      </c>
      <c r="H4" s="1">
        <f t="shared" si="3"/>
        <v>554793.7235</v>
      </c>
    </row>
    <row r="5">
      <c r="C5" s="7" t="s">
        <v>57</v>
      </c>
      <c r="D5" s="8">
        <f t="shared" ref="D5:H5" si="4">D4/D2</f>
        <v>0.58</v>
      </c>
      <c r="E5" s="8">
        <f t="shared" si="4"/>
        <v>0.59</v>
      </c>
      <c r="F5" s="8">
        <f t="shared" si="4"/>
        <v>0.6</v>
      </c>
      <c r="G5" s="8">
        <f t="shared" si="4"/>
        <v>0.6</v>
      </c>
      <c r="H5" s="8">
        <f t="shared" si="4"/>
        <v>0.6</v>
      </c>
    </row>
    <row r="7">
      <c r="T7" s="7">
        <v>2022.0</v>
      </c>
      <c r="U7" s="7">
        <v>2023.0</v>
      </c>
      <c r="V7" s="7">
        <v>2024.0</v>
      </c>
      <c r="W7" s="7">
        <v>2025.0</v>
      </c>
      <c r="X7" s="7">
        <v>2026.0</v>
      </c>
    </row>
    <row r="8">
      <c r="C8" s="7" t="s">
        <v>58</v>
      </c>
      <c r="D8" s="7">
        <v>90000.0</v>
      </c>
      <c r="E8" s="7">
        <v>90000.0</v>
      </c>
      <c r="F8" s="7">
        <v>90000.0</v>
      </c>
      <c r="G8" s="7">
        <v>90000.0</v>
      </c>
      <c r="H8" s="7">
        <v>90000.0</v>
      </c>
      <c r="S8" s="1" t="s">
        <v>59</v>
      </c>
    </row>
    <row r="9">
      <c r="C9" s="7" t="s">
        <v>60</v>
      </c>
      <c r="D9" s="1">
        <f>A1/A2*D2</f>
        <v>114400</v>
      </c>
      <c r="E9" s="9">
        <f t="shared" ref="E9:H9" si="5">D9/D2*E2</f>
        <v>118976</v>
      </c>
      <c r="F9" s="9">
        <f t="shared" si="5"/>
        <v>123735.04</v>
      </c>
      <c r="G9" s="9">
        <f t="shared" si="5"/>
        <v>128684.4416</v>
      </c>
      <c r="H9" s="9">
        <f t="shared" si="5"/>
        <v>133831.8193</v>
      </c>
      <c r="S9" s="1" t="s">
        <v>39</v>
      </c>
    </row>
    <row r="10">
      <c r="C10" s="7" t="s">
        <v>61</v>
      </c>
      <c r="D10" s="1">
        <f t="shared" ref="D10:H10" si="6">D8+D9</f>
        <v>204400</v>
      </c>
      <c r="E10" s="9">
        <f t="shared" si="6"/>
        <v>208976</v>
      </c>
      <c r="F10" s="9">
        <f t="shared" si="6"/>
        <v>213735.04</v>
      </c>
      <c r="G10" s="9">
        <f t="shared" si="6"/>
        <v>218684.4416</v>
      </c>
      <c r="H10" s="9">
        <f t="shared" si="6"/>
        <v>223831.8193</v>
      </c>
      <c r="S10" s="1" t="s">
        <v>52</v>
      </c>
    </row>
    <row r="11">
      <c r="S11" s="1" t="s">
        <v>62</v>
      </c>
    </row>
    <row r="12">
      <c r="C12" s="7" t="s">
        <v>63</v>
      </c>
      <c r="D12" s="1">
        <f t="shared" ref="D12:H12" si="7">D4-D10</f>
        <v>254032</v>
      </c>
      <c r="E12" s="9">
        <f t="shared" si="7"/>
        <v>276013.44</v>
      </c>
      <c r="F12" s="9">
        <f t="shared" si="7"/>
        <v>299202.944</v>
      </c>
      <c r="G12" s="9">
        <f t="shared" si="7"/>
        <v>314771.0618</v>
      </c>
      <c r="H12" s="9">
        <f t="shared" si="7"/>
        <v>330961.9042</v>
      </c>
    </row>
    <row r="13">
      <c r="C13" s="7" t="s">
        <v>64</v>
      </c>
      <c r="D13" s="8">
        <f t="shared" ref="D13:H13" si="8">D12/D2</f>
        <v>0.3213967611</v>
      </c>
      <c r="E13" s="8">
        <f t="shared" si="8"/>
        <v>0.3357762379</v>
      </c>
      <c r="F13" s="8">
        <f t="shared" si="8"/>
        <v>0.3499872733</v>
      </c>
      <c r="G13" s="8">
        <f t="shared" si="8"/>
        <v>0.3540363458</v>
      </c>
      <c r="H13" s="8">
        <f t="shared" si="8"/>
        <v>0.3579296847</v>
      </c>
    </row>
    <row r="15">
      <c r="A15" s="7">
        <f>(350000-50000)/15</f>
        <v>20000</v>
      </c>
      <c r="C15" s="7" t="s">
        <v>65</v>
      </c>
      <c r="D15" s="7">
        <v>20000.0</v>
      </c>
      <c r="E15" s="7">
        <v>20000.0</v>
      </c>
      <c r="F15" s="7">
        <v>20000.0</v>
      </c>
      <c r="G15" s="7">
        <v>20000.0</v>
      </c>
      <c r="H15" s="7">
        <v>20000.0</v>
      </c>
    </row>
    <row r="16">
      <c r="C16" s="7" t="s">
        <v>66</v>
      </c>
      <c r="D16" s="1">
        <f t="shared" ref="D16:H16" si="9">D12-D15</f>
        <v>234032</v>
      </c>
      <c r="E16" s="9">
        <f t="shared" si="9"/>
        <v>256013.44</v>
      </c>
      <c r="F16" s="9">
        <f t="shared" si="9"/>
        <v>279202.944</v>
      </c>
      <c r="G16" s="9">
        <f t="shared" si="9"/>
        <v>294771.0618</v>
      </c>
      <c r="H16" s="9">
        <f t="shared" si="9"/>
        <v>310961.9042</v>
      </c>
    </row>
    <row r="17">
      <c r="C17" s="7" t="s">
        <v>67</v>
      </c>
      <c r="D17" s="8">
        <f>D16/D2</f>
        <v>0.2960931174</v>
      </c>
    </row>
    <row r="18">
      <c r="D18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29"/>
    <col customWidth="1" min="3" max="3" width="11.57"/>
    <col customWidth="1" min="4" max="5" width="9.86"/>
    <col customWidth="1" min="6" max="6" width="9.57"/>
    <col customWidth="1" min="7" max="7" width="11.57"/>
    <col customWidth="1" min="8" max="9" width="8.71"/>
    <col customWidth="1" min="10" max="12" width="11.57"/>
    <col customWidth="1" min="13" max="14" width="10.57"/>
    <col customWidth="1" min="15" max="26" width="8.71"/>
  </cols>
  <sheetData>
    <row r="1">
      <c r="B1" s="1" t="s">
        <v>68</v>
      </c>
      <c r="C1" s="2">
        <v>250000.0</v>
      </c>
    </row>
    <row r="2">
      <c r="B2" s="1" t="s">
        <v>69</v>
      </c>
      <c r="C2" s="1">
        <v>5.0</v>
      </c>
    </row>
    <row r="3">
      <c r="B3" s="1" t="s">
        <v>70</v>
      </c>
      <c r="C3" s="1">
        <v>1.0</v>
      </c>
    </row>
    <row r="4">
      <c r="B4" s="1" t="s">
        <v>71</v>
      </c>
      <c r="C4" s="1">
        <v>4.0</v>
      </c>
      <c r="J4" s="1">
        <v>2022.0</v>
      </c>
      <c r="K4" s="1">
        <f t="shared" ref="K4:N4" si="1">J4+1</f>
        <v>2023</v>
      </c>
      <c r="L4" s="1">
        <f t="shared" si="1"/>
        <v>2024</v>
      </c>
      <c r="M4" s="1">
        <f t="shared" si="1"/>
        <v>2025</v>
      </c>
      <c r="N4" s="1">
        <f t="shared" si="1"/>
        <v>2026</v>
      </c>
    </row>
    <row r="5">
      <c r="B5" s="1" t="s">
        <v>72</v>
      </c>
      <c r="C5" s="4">
        <v>0.15</v>
      </c>
      <c r="I5" s="1" t="s">
        <v>59</v>
      </c>
      <c r="J5" s="2">
        <f t="shared" ref="J5:N5" si="2">SUMIF($A:$A,J4,$D:$D)</f>
        <v>0</v>
      </c>
      <c r="K5" s="2">
        <f t="shared" si="2"/>
        <v>49289.74088</v>
      </c>
      <c r="L5" s="2">
        <f t="shared" si="2"/>
        <v>57213.2894</v>
      </c>
      <c r="M5" s="2">
        <f t="shared" si="2"/>
        <v>66410.58415</v>
      </c>
      <c r="N5" s="2">
        <f t="shared" si="2"/>
        <v>77086.38557</v>
      </c>
    </row>
    <row r="6">
      <c r="I6" s="1" t="s">
        <v>39</v>
      </c>
      <c r="J6" s="2">
        <f t="shared" ref="J6:N6" si="3">SUMIF($A:$A,J4,$E:$E)</f>
        <v>37500</v>
      </c>
      <c r="K6" s="2">
        <f t="shared" si="3"/>
        <v>34202.50392</v>
      </c>
      <c r="L6" s="2">
        <f t="shared" si="3"/>
        <v>26278.9554</v>
      </c>
      <c r="M6" s="2">
        <f t="shared" si="3"/>
        <v>17081.66065</v>
      </c>
      <c r="N6" s="2">
        <f t="shared" si="3"/>
        <v>6405.859226</v>
      </c>
    </row>
    <row r="7">
      <c r="D7" s="1" t="s">
        <v>59</v>
      </c>
      <c r="E7" s="1" t="s">
        <v>39</v>
      </c>
      <c r="F7" s="1" t="s">
        <v>52</v>
      </c>
      <c r="G7" s="1" t="s">
        <v>62</v>
      </c>
      <c r="I7" s="1" t="s">
        <v>52</v>
      </c>
      <c r="J7" s="2">
        <f t="shared" ref="J7:N7" si="4">J6+J5</f>
        <v>37500</v>
      </c>
      <c r="K7" s="2">
        <f t="shared" si="4"/>
        <v>83492.2448</v>
      </c>
      <c r="L7" s="2">
        <f t="shared" si="4"/>
        <v>83492.2448</v>
      </c>
      <c r="M7" s="2">
        <f t="shared" si="4"/>
        <v>83492.2448</v>
      </c>
      <c r="N7" s="2">
        <f t="shared" si="4"/>
        <v>83492.2448</v>
      </c>
    </row>
    <row r="8">
      <c r="A8" s="1">
        <v>2022.0</v>
      </c>
      <c r="C8" s="1">
        <v>1.0</v>
      </c>
      <c r="D8" s="3">
        <v>0.0</v>
      </c>
      <c r="E8" s="2">
        <f t="shared" ref="E8:E19" si="6">$C$1*$C$5/12</f>
        <v>3125</v>
      </c>
      <c r="F8" s="2">
        <f t="shared" ref="F8:F67" si="7">E8+D8</f>
        <v>3125</v>
      </c>
      <c r="G8" s="2">
        <f>C1-D8</f>
        <v>250000</v>
      </c>
      <c r="I8" s="1" t="s">
        <v>62</v>
      </c>
      <c r="J8" s="2">
        <f>C1-J5</f>
        <v>250000</v>
      </c>
      <c r="K8" s="2">
        <f t="shared" ref="K8:N8" si="5">J8-K5</f>
        <v>200710.2591</v>
      </c>
      <c r="L8" s="2">
        <f t="shared" si="5"/>
        <v>143496.9697</v>
      </c>
      <c r="M8" s="2">
        <f t="shared" si="5"/>
        <v>77086.38557</v>
      </c>
      <c r="N8" s="2">
        <f t="shared" si="5"/>
        <v>-0.0000000008585629985</v>
      </c>
    </row>
    <row r="9">
      <c r="A9" s="1">
        <v>2022.0</v>
      </c>
      <c r="C9" s="1">
        <v>2.0</v>
      </c>
      <c r="D9" s="3">
        <v>0.0</v>
      </c>
      <c r="E9" s="2">
        <f t="shared" si="6"/>
        <v>3125</v>
      </c>
      <c r="F9" s="2">
        <f t="shared" si="7"/>
        <v>3125</v>
      </c>
      <c r="G9" s="2">
        <f t="shared" ref="G9:G67" si="8">G8-D9</f>
        <v>250000</v>
      </c>
    </row>
    <row r="10">
      <c r="A10" s="1">
        <v>2022.0</v>
      </c>
      <c r="C10" s="1">
        <v>3.0</v>
      </c>
      <c r="D10" s="3">
        <v>0.0</v>
      </c>
      <c r="E10" s="2">
        <f t="shared" si="6"/>
        <v>3125</v>
      </c>
      <c r="F10" s="2">
        <f t="shared" si="7"/>
        <v>3125</v>
      </c>
      <c r="G10" s="2">
        <f t="shared" si="8"/>
        <v>250000</v>
      </c>
    </row>
    <row r="11">
      <c r="A11" s="1">
        <v>2022.0</v>
      </c>
      <c r="C11" s="1">
        <v>4.0</v>
      </c>
      <c r="D11" s="3">
        <v>0.0</v>
      </c>
      <c r="E11" s="2">
        <f t="shared" si="6"/>
        <v>3125</v>
      </c>
      <c r="F11" s="2">
        <f t="shared" si="7"/>
        <v>3125</v>
      </c>
      <c r="G11" s="2">
        <f t="shared" si="8"/>
        <v>250000</v>
      </c>
    </row>
    <row r="12">
      <c r="A12" s="1">
        <v>2022.0</v>
      </c>
      <c r="C12" s="1">
        <v>5.0</v>
      </c>
      <c r="D12" s="3">
        <v>0.0</v>
      </c>
      <c r="E12" s="2">
        <f t="shared" si="6"/>
        <v>3125</v>
      </c>
      <c r="F12" s="2">
        <f t="shared" si="7"/>
        <v>3125</v>
      </c>
      <c r="G12" s="2">
        <f t="shared" si="8"/>
        <v>250000</v>
      </c>
    </row>
    <row r="13">
      <c r="A13" s="1">
        <v>2022.0</v>
      </c>
      <c r="C13" s="1">
        <v>6.0</v>
      </c>
      <c r="D13" s="3">
        <v>0.0</v>
      </c>
      <c r="E13" s="2">
        <f t="shared" si="6"/>
        <v>3125</v>
      </c>
      <c r="F13" s="2">
        <f t="shared" si="7"/>
        <v>3125</v>
      </c>
      <c r="G13" s="2">
        <f t="shared" si="8"/>
        <v>250000</v>
      </c>
    </row>
    <row r="14">
      <c r="A14" s="1">
        <v>2022.0</v>
      </c>
      <c r="C14" s="1">
        <v>7.0</v>
      </c>
      <c r="D14" s="3">
        <v>0.0</v>
      </c>
      <c r="E14" s="2">
        <f t="shared" si="6"/>
        <v>3125</v>
      </c>
      <c r="F14" s="2">
        <f t="shared" si="7"/>
        <v>3125</v>
      </c>
      <c r="G14" s="2">
        <f t="shared" si="8"/>
        <v>250000</v>
      </c>
    </row>
    <row r="15">
      <c r="A15" s="1">
        <v>2022.0</v>
      </c>
      <c r="C15" s="1">
        <v>8.0</v>
      </c>
      <c r="D15" s="3">
        <v>0.0</v>
      </c>
      <c r="E15" s="2">
        <f t="shared" si="6"/>
        <v>3125</v>
      </c>
      <c r="F15" s="2">
        <f t="shared" si="7"/>
        <v>3125</v>
      </c>
      <c r="G15" s="2">
        <f t="shared" si="8"/>
        <v>250000</v>
      </c>
    </row>
    <row r="16">
      <c r="A16" s="1">
        <v>2022.0</v>
      </c>
      <c r="C16" s="1">
        <v>9.0</v>
      </c>
      <c r="D16" s="3">
        <v>0.0</v>
      </c>
      <c r="E16" s="2">
        <f t="shared" si="6"/>
        <v>3125</v>
      </c>
      <c r="F16" s="2">
        <f t="shared" si="7"/>
        <v>3125</v>
      </c>
      <c r="G16" s="2">
        <f t="shared" si="8"/>
        <v>250000</v>
      </c>
    </row>
    <row r="17">
      <c r="A17" s="1">
        <v>2022.0</v>
      </c>
      <c r="C17" s="1">
        <v>10.0</v>
      </c>
      <c r="D17" s="3">
        <v>0.0</v>
      </c>
      <c r="E17" s="2">
        <f t="shared" si="6"/>
        <v>3125</v>
      </c>
      <c r="F17" s="2">
        <f t="shared" si="7"/>
        <v>3125</v>
      </c>
      <c r="G17" s="2">
        <f t="shared" si="8"/>
        <v>250000</v>
      </c>
    </row>
    <row r="18">
      <c r="A18" s="1">
        <v>2022.0</v>
      </c>
      <c r="C18" s="1">
        <v>11.0</v>
      </c>
      <c r="D18" s="3">
        <v>0.0</v>
      </c>
      <c r="E18" s="2">
        <f t="shared" si="6"/>
        <v>3125</v>
      </c>
      <c r="F18" s="2">
        <f t="shared" si="7"/>
        <v>3125</v>
      </c>
      <c r="G18" s="2">
        <f t="shared" si="8"/>
        <v>250000</v>
      </c>
    </row>
    <row r="19">
      <c r="A19" s="1">
        <v>2022.0</v>
      </c>
      <c r="C19" s="1">
        <v>12.0</v>
      </c>
      <c r="D19" s="3">
        <v>0.0</v>
      </c>
      <c r="E19" s="2">
        <f t="shared" si="6"/>
        <v>3125</v>
      </c>
      <c r="F19" s="2">
        <f t="shared" si="7"/>
        <v>3125</v>
      </c>
      <c r="G19" s="2">
        <f t="shared" si="8"/>
        <v>250000</v>
      </c>
    </row>
    <row r="20">
      <c r="A20" s="1">
        <f t="shared" ref="A20:A67" si="9">A8+1</f>
        <v>2023</v>
      </c>
      <c r="B20" s="1">
        <v>1.0</v>
      </c>
      <c r="C20" s="1">
        <v>13.0</v>
      </c>
      <c r="D20" s="10">
        <f t="shared" ref="D20:D67" si="10">PPMT($C$5/12,B20,$C$4*12,-$C$1)</f>
        <v>3832.687067</v>
      </c>
      <c r="E20" s="10">
        <f t="shared" ref="E20:E67" si="11">IPMT($C$5/12,B20,$C$4*12,-$C$1)</f>
        <v>3125</v>
      </c>
      <c r="F20" s="2">
        <f t="shared" si="7"/>
        <v>6957.687067</v>
      </c>
      <c r="G20" s="2">
        <f t="shared" si="8"/>
        <v>246167.3129</v>
      </c>
    </row>
    <row r="21" ht="15.75" customHeight="1">
      <c r="A21" s="1">
        <f t="shared" si="9"/>
        <v>2023</v>
      </c>
      <c r="B21" s="1">
        <v>2.0</v>
      </c>
      <c r="C21" s="1">
        <v>14.0</v>
      </c>
      <c r="D21" s="10">
        <f t="shared" si="10"/>
        <v>3880.595655</v>
      </c>
      <c r="E21" s="10">
        <f t="shared" si="11"/>
        <v>3077.091412</v>
      </c>
      <c r="F21" s="2">
        <f t="shared" si="7"/>
        <v>6957.687067</v>
      </c>
      <c r="G21" s="2">
        <f t="shared" si="8"/>
        <v>242286.7173</v>
      </c>
    </row>
    <row r="22" ht="15.75" customHeight="1">
      <c r="A22" s="1">
        <f t="shared" si="9"/>
        <v>2023</v>
      </c>
      <c r="B22" s="1">
        <v>3.0</v>
      </c>
      <c r="C22" s="1">
        <v>15.0</v>
      </c>
      <c r="D22" s="10">
        <f t="shared" si="10"/>
        <v>3929.103101</v>
      </c>
      <c r="E22" s="10">
        <f t="shared" si="11"/>
        <v>3028.583966</v>
      </c>
      <c r="F22" s="2">
        <f t="shared" si="7"/>
        <v>6957.687067</v>
      </c>
      <c r="G22" s="2">
        <f t="shared" si="8"/>
        <v>238357.6142</v>
      </c>
    </row>
    <row r="23" ht="15.75" customHeight="1">
      <c r="A23" s="1">
        <f t="shared" si="9"/>
        <v>2023</v>
      </c>
      <c r="B23" s="1">
        <v>4.0</v>
      </c>
      <c r="C23" s="1">
        <v>16.0</v>
      </c>
      <c r="D23" s="10">
        <f t="shared" si="10"/>
        <v>3978.216889</v>
      </c>
      <c r="E23" s="10">
        <f t="shared" si="11"/>
        <v>2979.470177</v>
      </c>
      <c r="F23" s="2">
        <f t="shared" si="7"/>
        <v>6957.687067</v>
      </c>
      <c r="G23" s="2">
        <f t="shared" si="8"/>
        <v>234379.3973</v>
      </c>
    </row>
    <row r="24" ht="15.75" customHeight="1">
      <c r="A24" s="1">
        <f t="shared" si="9"/>
        <v>2023</v>
      </c>
      <c r="B24" s="1">
        <v>5.0</v>
      </c>
      <c r="C24" s="1">
        <v>17.0</v>
      </c>
      <c r="D24" s="10">
        <f t="shared" si="10"/>
        <v>4027.944601</v>
      </c>
      <c r="E24" s="10">
        <f t="shared" si="11"/>
        <v>2929.742466</v>
      </c>
      <c r="F24" s="2">
        <f t="shared" si="7"/>
        <v>6957.687067</v>
      </c>
      <c r="G24" s="2">
        <f t="shared" si="8"/>
        <v>230351.4527</v>
      </c>
    </row>
    <row r="25" ht="15.75" customHeight="1">
      <c r="A25" s="1">
        <f t="shared" si="9"/>
        <v>2023</v>
      </c>
      <c r="B25" s="1">
        <v>6.0</v>
      </c>
      <c r="C25" s="1">
        <v>18.0</v>
      </c>
      <c r="D25" s="10">
        <f t="shared" si="10"/>
        <v>4078.293908</v>
      </c>
      <c r="E25" s="10">
        <f t="shared" si="11"/>
        <v>2879.393159</v>
      </c>
      <c r="F25" s="2">
        <f t="shared" si="7"/>
        <v>6957.687067</v>
      </c>
      <c r="G25" s="2">
        <f t="shared" si="8"/>
        <v>226273.1588</v>
      </c>
    </row>
    <row r="26" ht="15.75" customHeight="1">
      <c r="A26" s="1">
        <f t="shared" si="9"/>
        <v>2023</v>
      </c>
      <c r="B26" s="1">
        <v>7.0</v>
      </c>
      <c r="C26" s="1">
        <v>19.0</v>
      </c>
      <c r="D26" s="10">
        <f t="shared" si="10"/>
        <v>4129.272582</v>
      </c>
      <c r="E26" s="10">
        <f t="shared" si="11"/>
        <v>2828.414485</v>
      </c>
      <c r="F26" s="2">
        <f t="shared" si="7"/>
        <v>6957.687067</v>
      </c>
      <c r="G26" s="2">
        <f t="shared" si="8"/>
        <v>222143.8862</v>
      </c>
    </row>
    <row r="27" ht="15.75" customHeight="1">
      <c r="A27" s="1">
        <f t="shared" si="9"/>
        <v>2023</v>
      </c>
      <c r="B27" s="1">
        <v>8.0</v>
      </c>
      <c r="C27" s="1">
        <v>20.0</v>
      </c>
      <c r="D27" s="10">
        <f t="shared" si="10"/>
        <v>4180.888489</v>
      </c>
      <c r="E27" s="10">
        <f t="shared" si="11"/>
        <v>2776.798577</v>
      </c>
      <c r="F27" s="2">
        <f t="shared" si="7"/>
        <v>6957.687067</v>
      </c>
      <c r="G27" s="2">
        <f t="shared" si="8"/>
        <v>217962.9977</v>
      </c>
    </row>
    <row r="28" ht="15.75" customHeight="1">
      <c r="A28" s="1">
        <f t="shared" si="9"/>
        <v>2023</v>
      </c>
      <c r="B28" s="1">
        <v>9.0</v>
      </c>
      <c r="C28" s="1">
        <v>21.0</v>
      </c>
      <c r="D28" s="10">
        <f t="shared" si="10"/>
        <v>4233.149595</v>
      </c>
      <c r="E28" s="10">
        <f t="shared" si="11"/>
        <v>2724.537471</v>
      </c>
      <c r="F28" s="2">
        <f t="shared" si="7"/>
        <v>6957.687067</v>
      </c>
      <c r="G28" s="2">
        <f t="shared" si="8"/>
        <v>213729.8481</v>
      </c>
    </row>
    <row r="29" ht="15.75" customHeight="1">
      <c r="A29" s="1">
        <f t="shared" si="9"/>
        <v>2023</v>
      </c>
      <c r="B29" s="1">
        <v>10.0</v>
      </c>
      <c r="C29" s="1">
        <v>22.0</v>
      </c>
      <c r="D29" s="10">
        <f t="shared" si="10"/>
        <v>4286.063965</v>
      </c>
      <c r="E29" s="10">
        <f t="shared" si="11"/>
        <v>2671.623101</v>
      </c>
      <c r="F29" s="2">
        <f t="shared" si="7"/>
        <v>6957.687067</v>
      </c>
      <c r="G29" s="2">
        <f t="shared" si="8"/>
        <v>209443.7841</v>
      </c>
    </row>
    <row r="30" ht="15.75" customHeight="1">
      <c r="A30" s="1">
        <f t="shared" si="9"/>
        <v>2023</v>
      </c>
      <c r="B30" s="1">
        <v>11.0</v>
      </c>
      <c r="C30" s="1">
        <v>23.0</v>
      </c>
      <c r="D30" s="10">
        <f t="shared" si="10"/>
        <v>4339.639765</v>
      </c>
      <c r="E30" s="10">
        <f t="shared" si="11"/>
        <v>2618.047302</v>
      </c>
      <c r="F30" s="2">
        <f t="shared" si="7"/>
        <v>6957.687067</v>
      </c>
      <c r="G30" s="2">
        <f t="shared" si="8"/>
        <v>205104.1444</v>
      </c>
    </row>
    <row r="31" ht="15.75" customHeight="1">
      <c r="A31" s="1">
        <f t="shared" si="9"/>
        <v>2023</v>
      </c>
      <c r="B31" s="1">
        <v>12.0</v>
      </c>
      <c r="C31" s="1">
        <v>24.0</v>
      </c>
      <c r="D31" s="10">
        <f t="shared" si="10"/>
        <v>4393.885262</v>
      </c>
      <c r="E31" s="10">
        <f t="shared" si="11"/>
        <v>2563.801805</v>
      </c>
      <c r="F31" s="2">
        <f t="shared" si="7"/>
        <v>6957.687067</v>
      </c>
      <c r="G31" s="2">
        <f t="shared" si="8"/>
        <v>200710.2591</v>
      </c>
    </row>
    <row r="32" ht="15.75" customHeight="1">
      <c r="A32" s="1">
        <f t="shared" si="9"/>
        <v>2024</v>
      </c>
      <c r="B32" s="1">
        <v>13.0</v>
      </c>
      <c r="C32" s="1">
        <v>25.0</v>
      </c>
      <c r="D32" s="10">
        <f t="shared" si="10"/>
        <v>4448.808828</v>
      </c>
      <c r="E32" s="10">
        <f t="shared" si="11"/>
        <v>2508.878239</v>
      </c>
      <c r="F32" s="2">
        <f t="shared" si="7"/>
        <v>6957.687067</v>
      </c>
      <c r="G32" s="2">
        <f t="shared" si="8"/>
        <v>196261.4503</v>
      </c>
    </row>
    <row r="33" ht="15.75" customHeight="1">
      <c r="A33" s="1">
        <f t="shared" si="9"/>
        <v>2024</v>
      </c>
      <c r="B33" s="1">
        <v>14.0</v>
      </c>
      <c r="C33" s="1">
        <v>26.0</v>
      </c>
      <c r="D33" s="10">
        <f t="shared" si="10"/>
        <v>4504.418938</v>
      </c>
      <c r="E33" s="10">
        <f t="shared" si="11"/>
        <v>2453.268129</v>
      </c>
      <c r="F33" s="2">
        <f t="shared" si="7"/>
        <v>6957.687067</v>
      </c>
      <c r="G33" s="2">
        <f t="shared" si="8"/>
        <v>191757.0314</v>
      </c>
    </row>
    <row r="34" ht="15.75" customHeight="1">
      <c r="A34" s="1">
        <f t="shared" si="9"/>
        <v>2024</v>
      </c>
      <c r="B34" s="1">
        <v>15.0</v>
      </c>
      <c r="C34" s="1">
        <v>27.0</v>
      </c>
      <c r="D34" s="10">
        <f t="shared" si="10"/>
        <v>4560.724175</v>
      </c>
      <c r="E34" s="10">
        <f t="shared" si="11"/>
        <v>2396.962892</v>
      </c>
      <c r="F34" s="2">
        <f t="shared" si="7"/>
        <v>6957.687067</v>
      </c>
      <c r="G34" s="2">
        <f t="shared" si="8"/>
        <v>187196.3072</v>
      </c>
    </row>
    <row r="35" ht="15.75" customHeight="1">
      <c r="A35" s="1">
        <f t="shared" si="9"/>
        <v>2024</v>
      </c>
      <c r="B35" s="1">
        <v>16.0</v>
      </c>
      <c r="C35" s="1">
        <v>28.0</v>
      </c>
      <c r="D35" s="10">
        <f t="shared" si="10"/>
        <v>4617.733227</v>
      </c>
      <c r="E35" s="10">
        <f t="shared" si="11"/>
        <v>2339.95384</v>
      </c>
      <c r="F35" s="2">
        <f t="shared" si="7"/>
        <v>6957.687067</v>
      </c>
      <c r="G35" s="2">
        <f t="shared" si="8"/>
        <v>182578.574</v>
      </c>
    </row>
    <row r="36" ht="15.75" customHeight="1">
      <c r="A36" s="1">
        <f t="shared" si="9"/>
        <v>2024</v>
      </c>
      <c r="B36" s="1">
        <v>17.0</v>
      </c>
      <c r="C36" s="1">
        <v>29.0</v>
      </c>
      <c r="D36" s="10">
        <f t="shared" si="10"/>
        <v>4675.454892</v>
      </c>
      <c r="E36" s="10">
        <f t="shared" si="11"/>
        <v>2282.232174</v>
      </c>
      <c r="F36" s="2">
        <f t="shared" si="7"/>
        <v>6957.687067</v>
      </c>
      <c r="G36" s="2">
        <f t="shared" si="8"/>
        <v>177903.1191</v>
      </c>
    </row>
    <row r="37" ht="15.75" customHeight="1">
      <c r="A37" s="1">
        <f t="shared" si="9"/>
        <v>2024</v>
      </c>
      <c r="B37" s="1">
        <v>18.0</v>
      </c>
      <c r="C37" s="1">
        <v>30.0</v>
      </c>
      <c r="D37" s="10">
        <f t="shared" si="10"/>
        <v>4733.898078</v>
      </c>
      <c r="E37" s="10">
        <f t="shared" si="11"/>
        <v>2223.788988</v>
      </c>
      <c r="F37" s="2">
        <f t="shared" si="7"/>
        <v>6957.687067</v>
      </c>
      <c r="G37" s="2">
        <f t="shared" si="8"/>
        <v>173169.221</v>
      </c>
    </row>
    <row r="38" ht="15.75" customHeight="1">
      <c r="A38" s="1">
        <f t="shared" si="9"/>
        <v>2024</v>
      </c>
      <c r="B38" s="1">
        <v>19.0</v>
      </c>
      <c r="C38" s="1">
        <v>31.0</v>
      </c>
      <c r="D38" s="10">
        <f t="shared" si="10"/>
        <v>4793.071804</v>
      </c>
      <c r="E38" s="10">
        <f t="shared" si="11"/>
        <v>2164.615262</v>
      </c>
      <c r="F38" s="2">
        <f t="shared" si="7"/>
        <v>6957.687067</v>
      </c>
      <c r="G38" s="2">
        <f t="shared" si="8"/>
        <v>168376.1492</v>
      </c>
    </row>
    <row r="39" ht="15.75" customHeight="1">
      <c r="A39" s="1">
        <f t="shared" si="9"/>
        <v>2024</v>
      </c>
      <c r="B39" s="1">
        <v>20.0</v>
      </c>
      <c r="C39" s="1">
        <v>32.0</v>
      </c>
      <c r="D39" s="10">
        <f t="shared" si="10"/>
        <v>4852.985202</v>
      </c>
      <c r="E39" s="10">
        <f t="shared" si="11"/>
        <v>2104.701865</v>
      </c>
      <c r="F39" s="2">
        <f t="shared" si="7"/>
        <v>6957.687067</v>
      </c>
      <c r="G39" s="2">
        <f t="shared" si="8"/>
        <v>163523.164</v>
      </c>
    </row>
    <row r="40" ht="15.75" customHeight="1">
      <c r="A40" s="1">
        <f t="shared" si="9"/>
        <v>2024</v>
      </c>
      <c r="B40" s="1">
        <v>21.0</v>
      </c>
      <c r="C40" s="1">
        <v>33.0</v>
      </c>
      <c r="D40" s="10">
        <f t="shared" si="10"/>
        <v>4913.647517</v>
      </c>
      <c r="E40" s="10">
        <f t="shared" si="11"/>
        <v>2044.03955</v>
      </c>
      <c r="F40" s="2">
        <f t="shared" si="7"/>
        <v>6957.687067</v>
      </c>
      <c r="G40" s="2">
        <f t="shared" si="8"/>
        <v>158609.5165</v>
      </c>
    </row>
    <row r="41" ht="15.75" customHeight="1">
      <c r="A41" s="1">
        <f t="shared" si="9"/>
        <v>2024</v>
      </c>
      <c r="B41" s="1">
        <v>22.0</v>
      </c>
      <c r="C41" s="1">
        <v>34.0</v>
      </c>
      <c r="D41" s="10">
        <f t="shared" si="10"/>
        <v>4975.068111</v>
      </c>
      <c r="E41" s="10">
        <f t="shared" si="11"/>
        <v>1982.618956</v>
      </c>
      <c r="F41" s="2">
        <f t="shared" si="7"/>
        <v>6957.687067</v>
      </c>
      <c r="G41" s="2">
        <f t="shared" si="8"/>
        <v>153634.4484</v>
      </c>
    </row>
    <row r="42" ht="15.75" customHeight="1">
      <c r="A42" s="1">
        <f t="shared" si="9"/>
        <v>2024</v>
      </c>
      <c r="B42" s="1">
        <v>23.0</v>
      </c>
      <c r="C42" s="1">
        <v>35.0</v>
      </c>
      <c r="D42" s="10">
        <f t="shared" si="10"/>
        <v>5037.256462</v>
      </c>
      <c r="E42" s="10">
        <f t="shared" si="11"/>
        <v>1920.430604</v>
      </c>
      <c r="F42" s="2">
        <f t="shared" si="7"/>
        <v>6957.687067</v>
      </c>
      <c r="G42" s="2">
        <f t="shared" si="8"/>
        <v>148597.1919</v>
      </c>
    </row>
    <row r="43" ht="15.75" customHeight="1">
      <c r="A43" s="1">
        <f t="shared" si="9"/>
        <v>2024</v>
      </c>
      <c r="B43" s="1">
        <v>24.0</v>
      </c>
      <c r="C43" s="1">
        <v>36.0</v>
      </c>
      <c r="D43" s="10">
        <f t="shared" si="10"/>
        <v>5100.222168</v>
      </c>
      <c r="E43" s="10">
        <f t="shared" si="11"/>
        <v>1857.464899</v>
      </c>
      <c r="F43" s="2">
        <f t="shared" si="7"/>
        <v>6957.687067</v>
      </c>
      <c r="G43" s="2">
        <f t="shared" si="8"/>
        <v>143496.9697</v>
      </c>
    </row>
    <row r="44" ht="15.75" customHeight="1">
      <c r="A44" s="1">
        <f t="shared" si="9"/>
        <v>2025</v>
      </c>
      <c r="B44" s="1">
        <v>25.0</v>
      </c>
      <c r="C44" s="1">
        <v>37.0</v>
      </c>
      <c r="D44" s="10">
        <f t="shared" si="10"/>
        <v>5163.974945</v>
      </c>
      <c r="E44" s="10">
        <f t="shared" si="11"/>
        <v>1793.712122</v>
      </c>
      <c r="F44" s="2">
        <f t="shared" si="7"/>
        <v>6957.687067</v>
      </c>
      <c r="G44" s="2">
        <f t="shared" si="8"/>
        <v>138332.9948</v>
      </c>
    </row>
    <row r="45" ht="15.75" customHeight="1">
      <c r="A45" s="1">
        <f t="shared" si="9"/>
        <v>2025</v>
      </c>
      <c r="B45" s="1">
        <v>26.0</v>
      </c>
      <c r="C45" s="1">
        <v>38.0</v>
      </c>
      <c r="D45" s="10">
        <f t="shared" si="10"/>
        <v>5228.524632</v>
      </c>
      <c r="E45" s="10">
        <f t="shared" si="11"/>
        <v>1729.162435</v>
      </c>
      <c r="F45" s="2">
        <f t="shared" si="7"/>
        <v>6957.687067</v>
      </c>
      <c r="G45" s="2">
        <f t="shared" si="8"/>
        <v>133104.4701</v>
      </c>
    </row>
    <row r="46" ht="15.75" customHeight="1">
      <c r="A46" s="1">
        <f t="shared" si="9"/>
        <v>2025</v>
      </c>
      <c r="B46" s="1">
        <v>27.0</v>
      </c>
      <c r="C46" s="1">
        <v>39.0</v>
      </c>
      <c r="D46" s="10">
        <f t="shared" si="10"/>
        <v>5293.88119</v>
      </c>
      <c r="E46" s="10">
        <f t="shared" si="11"/>
        <v>1663.805877</v>
      </c>
      <c r="F46" s="2">
        <f t="shared" si="7"/>
        <v>6957.687067</v>
      </c>
      <c r="G46" s="2">
        <f t="shared" si="8"/>
        <v>127810.589</v>
      </c>
    </row>
    <row r="47" ht="15.75" customHeight="1">
      <c r="A47" s="1">
        <f t="shared" si="9"/>
        <v>2025</v>
      </c>
      <c r="B47" s="1">
        <v>28.0</v>
      </c>
      <c r="C47" s="1">
        <v>40.0</v>
      </c>
      <c r="D47" s="10">
        <f t="shared" si="10"/>
        <v>5360.054705</v>
      </c>
      <c r="E47" s="10">
        <f t="shared" si="11"/>
        <v>1597.632362</v>
      </c>
      <c r="F47" s="2">
        <f t="shared" si="7"/>
        <v>6957.687067</v>
      </c>
      <c r="G47" s="2">
        <f t="shared" si="8"/>
        <v>122450.5342</v>
      </c>
    </row>
    <row r="48" ht="15.75" customHeight="1">
      <c r="A48" s="1">
        <f t="shared" si="9"/>
        <v>2025</v>
      </c>
      <c r="B48" s="1">
        <v>29.0</v>
      </c>
      <c r="C48" s="1">
        <v>41.0</v>
      </c>
      <c r="D48" s="10">
        <f t="shared" si="10"/>
        <v>5427.055389</v>
      </c>
      <c r="E48" s="10">
        <f t="shared" si="11"/>
        <v>1530.631678</v>
      </c>
      <c r="F48" s="2">
        <f t="shared" si="7"/>
        <v>6957.687067</v>
      </c>
      <c r="G48" s="2">
        <f t="shared" si="8"/>
        <v>117023.4789</v>
      </c>
    </row>
    <row r="49" ht="15.75" customHeight="1">
      <c r="A49" s="1">
        <f t="shared" si="9"/>
        <v>2025</v>
      </c>
      <c r="B49" s="1">
        <v>30.0</v>
      </c>
      <c r="C49" s="1">
        <v>42.0</v>
      </c>
      <c r="D49" s="10">
        <f t="shared" si="10"/>
        <v>5494.893581</v>
      </c>
      <c r="E49" s="10">
        <f t="shared" si="11"/>
        <v>1462.793486</v>
      </c>
      <c r="F49" s="2">
        <f t="shared" si="7"/>
        <v>6957.687067</v>
      </c>
      <c r="G49" s="2">
        <f t="shared" si="8"/>
        <v>111528.5853</v>
      </c>
    </row>
    <row r="50" ht="15.75" customHeight="1">
      <c r="A50" s="1">
        <f t="shared" si="9"/>
        <v>2025</v>
      </c>
      <c r="B50" s="1">
        <v>31.0</v>
      </c>
      <c r="C50" s="1">
        <v>43.0</v>
      </c>
      <c r="D50" s="10">
        <f t="shared" si="10"/>
        <v>5563.579751</v>
      </c>
      <c r="E50" s="10">
        <f t="shared" si="11"/>
        <v>1394.107316</v>
      </c>
      <c r="F50" s="2">
        <f t="shared" si="7"/>
        <v>6957.687067</v>
      </c>
      <c r="G50" s="2">
        <f t="shared" si="8"/>
        <v>105965.0055</v>
      </c>
    </row>
    <row r="51" ht="15.75" customHeight="1">
      <c r="A51" s="1">
        <f t="shared" si="9"/>
        <v>2025</v>
      </c>
      <c r="B51" s="1">
        <v>32.0</v>
      </c>
      <c r="C51" s="1">
        <v>44.0</v>
      </c>
      <c r="D51" s="10">
        <f t="shared" si="10"/>
        <v>5633.124498</v>
      </c>
      <c r="E51" s="10">
        <f t="shared" si="11"/>
        <v>1324.562569</v>
      </c>
      <c r="F51" s="2">
        <f t="shared" si="7"/>
        <v>6957.687067</v>
      </c>
      <c r="G51" s="2">
        <f t="shared" si="8"/>
        <v>100331.881</v>
      </c>
    </row>
    <row r="52" ht="15.75" customHeight="1">
      <c r="A52" s="1">
        <f t="shared" si="9"/>
        <v>2025</v>
      </c>
      <c r="B52" s="1">
        <v>33.0</v>
      </c>
      <c r="C52" s="1">
        <v>45.0</v>
      </c>
      <c r="D52" s="10">
        <f t="shared" si="10"/>
        <v>5703.538554</v>
      </c>
      <c r="E52" s="10">
        <f t="shared" si="11"/>
        <v>1254.148513</v>
      </c>
      <c r="F52" s="2">
        <f t="shared" si="7"/>
        <v>6957.687067</v>
      </c>
      <c r="G52" s="2">
        <f t="shared" si="8"/>
        <v>94628.34248</v>
      </c>
    </row>
    <row r="53" ht="15.75" customHeight="1">
      <c r="A53" s="1">
        <f t="shared" si="9"/>
        <v>2025</v>
      </c>
      <c r="B53" s="1">
        <v>34.0</v>
      </c>
      <c r="C53" s="1">
        <v>46.0</v>
      </c>
      <c r="D53" s="10">
        <f t="shared" si="10"/>
        <v>5774.832786</v>
      </c>
      <c r="E53" s="10">
        <f t="shared" si="11"/>
        <v>1182.854281</v>
      </c>
      <c r="F53" s="2">
        <f t="shared" si="7"/>
        <v>6957.687067</v>
      </c>
      <c r="G53" s="2">
        <f t="shared" si="8"/>
        <v>88853.50969</v>
      </c>
    </row>
    <row r="54" ht="15.75" customHeight="1">
      <c r="A54" s="1">
        <f t="shared" si="9"/>
        <v>2025</v>
      </c>
      <c r="B54" s="1">
        <v>35.0</v>
      </c>
      <c r="C54" s="1">
        <v>47.0</v>
      </c>
      <c r="D54" s="10">
        <f t="shared" si="10"/>
        <v>5847.018195</v>
      </c>
      <c r="E54" s="10">
        <f t="shared" si="11"/>
        <v>1110.668871</v>
      </c>
      <c r="F54" s="2">
        <f t="shared" si="7"/>
        <v>6957.687067</v>
      </c>
      <c r="G54" s="2">
        <f t="shared" si="8"/>
        <v>83006.4915</v>
      </c>
    </row>
    <row r="55" ht="15.75" customHeight="1">
      <c r="A55" s="1">
        <f t="shared" si="9"/>
        <v>2025</v>
      </c>
      <c r="B55" s="1">
        <v>36.0</v>
      </c>
      <c r="C55" s="1">
        <v>48.0</v>
      </c>
      <c r="D55" s="10">
        <f t="shared" si="10"/>
        <v>5920.105923</v>
      </c>
      <c r="E55" s="10">
        <f t="shared" si="11"/>
        <v>1037.581144</v>
      </c>
      <c r="F55" s="2">
        <f t="shared" si="7"/>
        <v>6957.687067</v>
      </c>
      <c r="G55" s="2">
        <f t="shared" si="8"/>
        <v>77086.38557</v>
      </c>
    </row>
    <row r="56" ht="15.75" customHeight="1">
      <c r="A56" s="1">
        <f t="shared" si="9"/>
        <v>2026</v>
      </c>
      <c r="B56" s="1">
        <v>37.0</v>
      </c>
      <c r="C56" s="1">
        <v>49.0</v>
      </c>
      <c r="D56" s="10">
        <f t="shared" si="10"/>
        <v>5994.107247</v>
      </c>
      <c r="E56" s="10">
        <f t="shared" si="11"/>
        <v>963.5798197</v>
      </c>
      <c r="F56" s="2">
        <f t="shared" si="7"/>
        <v>6957.687067</v>
      </c>
      <c r="G56" s="2">
        <f t="shared" si="8"/>
        <v>71092.27833</v>
      </c>
    </row>
    <row r="57" ht="15.75" customHeight="1">
      <c r="A57" s="1">
        <f t="shared" si="9"/>
        <v>2026</v>
      </c>
      <c r="B57" s="1">
        <v>38.0</v>
      </c>
      <c r="C57" s="1">
        <v>50.0</v>
      </c>
      <c r="D57" s="10">
        <f t="shared" si="10"/>
        <v>6069.033588</v>
      </c>
      <c r="E57" s="10">
        <f t="shared" si="11"/>
        <v>888.6534791</v>
      </c>
      <c r="F57" s="2">
        <f t="shared" si="7"/>
        <v>6957.687067</v>
      </c>
      <c r="G57" s="2">
        <f t="shared" si="8"/>
        <v>65023.24474</v>
      </c>
    </row>
    <row r="58" ht="15.75" customHeight="1">
      <c r="A58" s="1">
        <f t="shared" si="9"/>
        <v>2026</v>
      </c>
      <c r="B58" s="1">
        <v>39.0</v>
      </c>
      <c r="C58" s="1">
        <v>51.0</v>
      </c>
      <c r="D58" s="10">
        <f t="shared" si="10"/>
        <v>6144.896507</v>
      </c>
      <c r="E58" s="10">
        <f t="shared" si="11"/>
        <v>812.7905592</v>
      </c>
      <c r="F58" s="2">
        <f t="shared" si="7"/>
        <v>6957.687067</v>
      </c>
      <c r="G58" s="2">
        <f t="shared" si="8"/>
        <v>58878.34823</v>
      </c>
    </row>
    <row r="59" ht="15.75" customHeight="1">
      <c r="A59" s="1">
        <f t="shared" si="9"/>
        <v>2026</v>
      </c>
      <c r="B59" s="1">
        <v>40.0</v>
      </c>
      <c r="C59" s="1">
        <v>52.0</v>
      </c>
      <c r="D59" s="10">
        <f t="shared" si="10"/>
        <v>6221.707714</v>
      </c>
      <c r="E59" s="10">
        <f t="shared" si="11"/>
        <v>735.9793529</v>
      </c>
      <c r="F59" s="2">
        <f t="shared" si="7"/>
        <v>6957.687067</v>
      </c>
      <c r="G59" s="2">
        <f t="shared" si="8"/>
        <v>52656.64052</v>
      </c>
    </row>
    <row r="60" ht="15.75" customHeight="1">
      <c r="A60" s="1">
        <f t="shared" si="9"/>
        <v>2026</v>
      </c>
      <c r="B60" s="1">
        <v>41.0</v>
      </c>
      <c r="C60" s="1">
        <v>53.0</v>
      </c>
      <c r="D60" s="10">
        <f t="shared" si="10"/>
        <v>6299.47906</v>
      </c>
      <c r="E60" s="10">
        <f t="shared" si="11"/>
        <v>658.2080065</v>
      </c>
      <c r="F60" s="2">
        <f t="shared" si="7"/>
        <v>6957.687067</v>
      </c>
      <c r="G60" s="2">
        <f t="shared" si="8"/>
        <v>46357.16146</v>
      </c>
    </row>
    <row r="61" ht="15.75" customHeight="1">
      <c r="A61" s="1">
        <f t="shared" si="9"/>
        <v>2026</v>
      </c>
      <c r="B61" s="1">
        <v>42.0</v>
      </c>
      <c r="C61" s="1">
        <v>54.0</v>
      </c>
      <c r="D61" s="10">
        <f t="shared" si="10"/>
        <v>6378.222548</v>
      </c>
      <c r="E61" s="10">
        <f t="shared" si="11"/>
        <v>579.4645182</v>
      </c>
      <c r="F61" s="2">
        <f t="shared" si="7"/>
        <v>6957.687067</v>
      </c>
      <c r="G61" s="2">
        <f t="shared" si="8"/>
        <v>39978.93891</v>
      </c>
    </row>
    <row r="62" ht="15.75" customHeight="1">
      <c r="A62" s="1">
        <f t="shared" si="9"/>
        <v>2026</v>
      </c>
      <c r="B62" s="1">
        <v>43.0</v>
      </c>
      <c r="C62" s="1">
        <v>55.0</v>
      </c>
      <c r="D62" s="10">
        <f t="shared" si="10"/>
        <v>6457.95033</v>
      </c>
      <c r="E62" s="10">
        <f t="shared" si="11"/>
        <v>499.7367364</v>
      </c>
      <c r="F62" s="2">
        <f t="shared" si="7"/>
        <v>6957.687067</v>
      </c>
      <c r="G62" s="2">
        <f t="shared" si="8"/>
        <v>33520.98858</v>
      </c>
    </row>
    <row r="63" ht="15.75" customHeight="1">
      <c r="A63" s="1">
        <f t="shared" si="9"/>
        <v>2026</v>
      </c>
      <c r="B63" s="1">
        <v>44.0</v>
      </c>
      <c r="C63" s="1">
        <v>56.0</v>
      </c>
      <c r="D63" s="10">
        <f t="shared" si="10"/>
        <v>6538.674709</v>
      </c>
      <c r="E63" s="10">
        <f t="shared" si="11"/>
        <v>419.0123572</v>
      </c>
      <c r="F63" s="2">
        <f t="shared" si="7"/>
        <v>6957.687067</v>
      </c>
      <c r="G63" s="2">
        <f t="shared" si="8"/>
        <v>26982.31387</v>
      </c>
    </row>
    <row r="64" ht="15.75" customHeight="1">
      <c r="A64" s="1">
        <f t="shared" si="9"/>
        <v>2026</v>
      </c>
      <c r="B64" s="1">
        <v>45.0</v>
      </c>
      <c r="C64" s="1">
        <v>57.0</v>
      </c>
      <c r="D64" s="10">
        <f t="shared" si="10"/>
        <v>6620.408143</v>
      </c>
      <c r="E64" s="10">
        <f t="shared" si="11"/>
        <v>337.2789234</v>
      </c>
      <c r="F64" s="2">
        <f t="shared" si="7"/>
        <v>6957.687067</v>
      </c>
      <c r="G64" s="2">
        <f t="shared" si="8"/>
        <v>20361.90573</v>
      </c>
    </row>
    <row r="65" ht="15.75" customHeight="1">
      <c r="A65" s="1">
        <f t="shared" si="9"/>
        <v>2026</v>
      </c>
      <c r="B65" s="1">
        <v>46.0</v>
      </c>
      <c r="C65" s="1">
        <v>58.0</v>
      </c>
      <c r="D65" s="10">
        <f t="shared" si="10"/>
        <v>6703.163245</v>
      </c>
      <c r="E65" s="10">
        <f t="shared" si="11"/>
        <v>254.5238216</v>
      </c>
      <c r="F65" s="2">
        <f t="shared" si="7"/>
        <v>6957.687067</v>
      </c>
      <c r="G65" s="2">
        <f t="shared" si="8"/>
        <v>13658.74248</v>
      </c>
    </row>
    <row r="66" ht="15.75" customHeight="1">
      <c r="A66" s="1">
        <f t="shared" si="9"/>
        <v>2026</v>
      </c>
      <c r="B66" s="1">
        <v>47.0</v>
      </c>
      <c r="C66" s="1">
        <v>59.0</v>
      </c>
      <c r="D66" s="10">
        <f t="shared" si="10"/>
        <v>6786.952786</v>
      </c>
      <c r="E66" s="10">
        <f t="shared" si="11"/>
        <v>170.734281</v>
      </c>
      <c r="F66" s="2">
        <f t="shared" si="7"/>
        <v>6957.687067</v>
      </c>
      <c r="G66" s="2">
        <f t="shared" si="8"/>
        <v>6871.789695</v>
      </c>
    </row>
    <row r="67" ht="15.75" customHeight="1">
      <c r="A67" s="1">
        <f t="shared" si="9"/>
        <v>2026</v>
      </c>
      <c r="B67" s="1">
        <v>48.0</v>
      </c>
      <c r="C67" s="1">
        <v>60.0</v>
      </c>
      <c r="D67" s="10">
        <f t="shared" si="10"/>
        <v>6871.789695</v>
      </c>
      <c r="E67" s="10">
        <f t="shared" si="11"/>
        <v>85.89737119</v>
      </c>
      <c r="F67" s="2">
        <f t="shared" si="7"/>
        <v>6957.687067</v>
      </c>
      <c r="G67" s="2">
        <f t="shared" si="8"/>
        <v>-0.0000000008712959243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Thinkpad</dc:creator>
</cp:coreProperties>
</file>