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Isdsf00d03\ScotPHO\Website\Topics\Measuring inequalities\excel tool\"/>
    </mc:Choice>
  </mc:AlternateContent>
  <bookViews>
    <workbookView xWindow="2450" yWindow="3260" windowWidth="11480" windowHeight="2630" tabRatio="852"/>
  </bookViews>
  <sheets>
    <sheet name="Introduction" sheetId="1" r:id="rId1"/>
    <sheet name="Guidance" sheetId="2" r:id="rId2"/>
    <sheet name="Raw Data" sheetId="11" r:id="rId3"/>
    <sheet name="Range" sheetId="3" r:id="rId4"/>
    <sheet name="SII &amp; RII" sheetId="10" r:id="rId5"/>
    <sheet name="PAR" sheetId="14" r:id="rId6"/>
    <sheet name="Further Information" sheetId="7" r:id="rId7"/>
  </sheets>
  <definedNames>
    <definedName name="Options">Range!$C$65:$C$66</definedName>
    <definedName name="_xlnm.Print_Area" localSheetId="0">Introduction!$A$1:$P$27</definedName>
  </definedNames>
  <calcPr calcId="162913"/>
</workbook>
</file>

<file path=xl/calcChain.xml><?xml version="1.0" encoding="utf-8"?>
<calcChain xmlns="http://schemas.openxmlformats.org/spreadsheetml/2006/main">
  <c r="D29" i="10" l="1"/>
  <c r="D30" i="10"/>
  <c r="D31" i="10"/>
  <c r="D32" i="10"/>
  <c r="D33" i="10"/>
  <c r="F29" i="10"/>
  <c r="F30" i="10"/>
  <c r="F31" i="10"/>
  <c r="F32" i="10"/>
  <c r="F33" i="10"/>
  <c r="B16" i="11" l="1"/>
  <c r="C30" i="10" s="1"/>
  <c r="B17" i="11"/>
  <c r="C31" i="10" s="1"/>
  <c r="B18" i="11"/>
  <c r="C32" i="10" s="1"/>
  <c r="B19" i="11"/>
  <c r="C33" i="10" s="1"/>
  <c r="E33" i="10" s="1"/>
  <c r="B20" i="11"/>
  <c r="C34" i="10" s="1"/>
  <c r="B21" i="11"/>
  <c r="C35" i="10" s="1"/>
  <c r="B22" i="11"/>
  <c r="C36" i="10" s="1"/>
  <c r="B23" i="11"/>
  <c r="C37" i="10" s="1"/>
  <c r="F37" i="10" s="1"/>
  <c r="B24" i="11"/>
  <c r="C38" i="10" s="1"/>
  <c r="B25" i="11"/>
  <c r="C39" i="10" s="1"/>
  <c r="B26" i="11"/>
  <c r="C40" i="10" s="1"/>
  <c r="B27" i="11"/>
  <c r="C41" i="10" s="1"/>
  <c r="F41" i="10" s="1"/>
  <c r="B28" i="11"/>
  <c r="C42" i="10" s="1"/>
  <c r="B29" i="11"/>
  <c r="C43" i="10" s="1"/>
  <c r="B30" i="11"/>
  <c r="C44" i="10" s="1"/>
  <c r="B31" i="11"/>
  <c r="B32" i="11"/>
  <c r="B15" i="11"/>
  <c r="D49" i="10" s="1"/>
  <c r="I26" i="3"/>
  <c r="C29" i="10" l="1"/>
  <c r="D51" i="10"/>
  <c r="F44" i="10"/>
  <c r="F40" i="10"/>
  <c r="F36" i="10"/>
  <c r="D50" i="10"/>
  <c r="F43" i="10"/>
  <c r="E43" i="10"/>
  <c r="D43" i="10"/>
  <c r="F35" i="10"/>
  <c r="E35" i="10"/>
  <c r="D35" i="10"/>
  <c r="F42" i="10"/>
  <c r="E42" i="10"/>
  <c r="D42" i="10"/>
  <c r="F38" i="10"/>
  <c r="E38" i="10"/>
  <c r="D38" i="10"/>
  <c r="E30" i="10"/>
  <c r="F39" i="10"/>
  <c r="E39" i="10"/>
  <c r="D39" i="10"/>
  <c r="F34" i="10"/>
  <c r="E34" i="10"/>
  <c r="D34" i="10"/>
  <c r="D41" i="10"/>
  <c r="D37" i="10"/>
  <c r="E37" i="10"/>
  <c r="E49" i="10"/>
  <c r="D44" i="10"/>
  <c r="D40" i="10"/>
  <c r="D36" i="10"/>
  <c r="E44" i="10"/>
  <c r="E40" i="10"/>
  <c r="E36" i="10"/>
  <c r="E32" i="10"/>
  <c r="E51" i="10"/>
  <c r="E41" i="10"/>
  <c r="E50" i="10"/>
  <c r="C49" i="10"/>
  <c r="E29" i="10" l="1"/>
  <c r="E31" i="10"/>
  <c r="M43" i="14" l="1"/>
  <c r="L43" i="14"/>
  <c r="M42" i="14"/>
  <c r="L42" i="14"/>
  <c r="K42" i="14"/>
  <c r="J42" i="14"/>
  <c r="M41" i="14"/>
  <c r="L41" i="14"/>
  <c r="K41" i="14"/>
  <c r="J41" i="14"/>
  <c r="E41" i="14"/>
  <c r="M40" i="14"/>
  <c r="L40" i="14"/>
  <c r="K40" i="14"/>
  <c r="J40" i="14"/>
  <c r="M39" i="14"/>
  <c r="L39" i="14"/>
  <c r="K39" i="14"/>
  <c r="J39" i="14"/>
  <c r="M38" i="14"/>
  <c r="L38" i="14"/>
  <c r="K38" i="14"/>
  <c r="J38" i="14"/>
  <c r="M37" i="14"/>
  <c r="L37" i="14"/>
  <c r="K37" i="14"/>
  <c r="J37" i="14"/>
  <c r="M36" i="14"/>
  <c r="L36" i="14"/>
  <c r="K36" i="14"/>
  <c r="J36" i="14"/>
  <c r="M35" i="14"/>
  <c r="L35" i="14"/>
  <c r="K35" i="14"/>
  <c r="J35" i="14"/>
  <c r="M34" i="14"/>
  <c r="L34" i="14"/>
  <c r="K34" i="14"/>
  <c r="J34" i="14"/>
  <c r="M33" i="14"/>
  <c r="L33" i="14"/>
  <c r="K33" i="14"/>
  <c r="J33" i="14"/>
  <c r="M32" i="14"/>
  <c r="L32" i="14"/>
  <c r="K32" i="14"/>
  <c r="J32" i="14"/>
  <c r="M31" i="14"/>
  <c r="L31" i="14"/>
  <c r="K31" i="14"/>
  <c r="J31" i="14"/>
  <c r="M30" i="14"/>
  <c r="L30" i="14"/>
  <c r="K30" i="14"/>
  <c r="J30" i="14"/>
  <c r="M29" i="14"/>
  <c r="L29" i="14"/>
  <c r="K29" i="14"/>
  <c r="J29" i="14"/>
  <c r="M28" i="14"/>
  <c r="L28" i="14"/>
  <c r="K28" i="14"/>
  <c r="J28" i="14"/>
  <c r="M27" i="14"/>
  <c r="L27" i="14"/>
  <c r="K27" i="14"/>
  <c r="J27" i="14"/>
  <c r="C26" i="14"/>
  <c r="C21" i="14"/>
  <c r="F35" i="14" l="1"/>
  <c r="F31" i="14"/>
  <c r="F28" i="14"/>
  <c r="F33" i="14"/>
  <c r="K43" i="14"/>
  <c r="N28" i="14" s="1"/>
  <c r="E39" i="14" l="1"/>
  <c r="O28" i="14" s="1"/>
  <c r="N27" i="14"/>
  <c r="N30" i="14"/>
  <c r="N31" i="14"/>
  <c r="N29" i="14"/>
  <c r="L26" i="3"/>
  <c r="D38" i="11"/>
  <c r="O31" i="14" l="1"/>
  <c r="O30" i="14"/>
  <c r="O29" i="14"/>
  <c r="O27" i="14"/>
  <c r="N43" i="14"/>
  <c r="F45" i="10"/>
  <c r="O43" i="14" l="1"/>
  <c r="V25" i="14" s="1"/>
  <c r="D45" i="10"/>
  <c r="L31" i="3" l="1"/>
  <c r="L32" i="3"/>
  <c r="L33" i="3"/>
  <c r="L34" i="3"/>
  <c r="L35" i="3"/>
  <c r="L36" i="3"/>
  <c r="L37" i="3"/>
  <c r="L38" i="3"/>
  <c r="L39" i="3"/>
  <c r="L40" i="3"/>
  <c r="L41" i="3"/>
  <c r="L42" i="3"/>
  <c r="K31" i="3"/>
  <c r="K32" i="3"/>
  <c r="K33" i="3"/>
  <c r="K34" i="3"/>
  <c r="K35" i="3"/>
  <c r="K36" i="3"/>
  <c r="K37" i="3"/>
  <c r="K38" i="3"/>
  <c r="K39" i="3"/>
  <c r="K40" i="3"/>
  <c r="K41" i="3"/>
  <c r="K42" i="3"/>
  <c r="J31" i="3"/>
  <c r="J32" i="3"/>
  <c r="J33" i="3"/>
  <c r="J34" i="3"/>
  <c r="J35" i="3"/>
  <c r="J36" i="3"/>
  <c r="J37" i="3"/>
  <c r="J38" i="3"/>
  <c r="J39" i="3"/>
  <c r="J40" i="3"/>
  <c r="J41" i="3"/>
  <c r="J42" i="3"/>
  <c r="I31" i="3"/>
  <c r="I32" i="3"/>
  <c r="I33" i="3"/>
  <c r="I34" i="3"/>
  <c r="I35" i="3"/>
  <c r="I36" i="3"/>
  <c r="I37" i="3"/>
  <c r="I38" i="3"/>
  <c r="I39" i="3"/>
  <c r="I40" i="3"/>
  <c r="I41" i="3"/>
  <c r="I42" i="3"/>
  <c r="D33" i="11" l="1"/>
  <c r="K25" i="10" s="1"/>
  <c r="C45" i="10"/>
  <c r="G30" i="10" l="1"/>
  <c r="G32" i="10"/>
  <c r="G31" i="10"/>
  <c r="G34" i="10"/>
  <c r="H34" i="10" s="1"/>
  <c r="G33" i="10"/>
  <c r="J33" i="10" s="1"/>
  <c r="J30" i="10" l="1"/>
  <c r="K34" i="10"/>
  <c r="J34" i="10"/>
  <c r="G29" i="10"/>
  <c r="G35" i="10"/>
  <c r="H35" i="10" s="1"/>
  <c r="G36" i="10"/>
  <c r="H36" i="10" s="1"/>
  <c r="G37" i="10"/>
  <c r="H37" i="10" s="1"/>
  <c r="G38" i="10"/>
  <c r="H38" i="10" s="1"/>
  <c r="G39" i="10"/>
  <c r="H39" i="10" s="1"/>
  <c r="G40" i="10"/>
  <c r="H40" i="10" s="1"/>
  <c r="G41" i="10"/>
  <c r="H41" i="10" s="1"/>
  <c r="G42" i="10"/>
  <c r="H42" i="10" s="1"/>
  <c r="G43" i="10"/>
  <c r="H43" i="10" s="1"/>
  <c r="G44" i="10"/>
  <c r="H44" i="10" s="1"/>
  <c r="G45" i="10"/>
  <c r="L27" i="3"/>
  <c r="L28" i="3"/>
  <c r="L29" i="3"/>
  <c r="L30" i="3"/>
  <c r="K27" i="3"/>
  <c r="K28" i="3"/>
  <c r="K29" i="3"/>
  <c r="K30" i="3"/>
  <c r="J27" i="3"/>
  <c r="J28" i="3"/>
  <c r="J29" i="3"/>
  <c r="J30" i="3"/>
  <c r="I27" i="3"/>
  <c r="I28" i="3"/>
  <c r="I29" i="3"/>
  <c r="I30" i="3"/>
  <c r="I29" i="10" l="1"/>
  <c r="H29" i="10"/>
  <c r="I30" i="10" s="1"/>
  <c r="H30" i="10"/>
  <c r="H31" i="10" s="1"/>
  <c r="H32" i="10" s="1"/>
  <c r="H33" i="10" s="1"/>
  <c r="J45" i="10"/>
  <c r="K31" i="10"/>
  <c r="J31" i="10"/>
  <c r="K33" i="10"/>
  <c r="K30" i="10"/>
  <c r="K32" i="10"/>
  <c r="J32" i="10"/>
  <c r="L41" i="10"/>
  <c r="J41" i="10"/>
  <c r="K41" i="10"/>
  <c r="I41" i="10"/>
  <c r="L37" i="10"/>
  <c r="K37" i="10"/>
  <c r="I37" i="10"/>
  <c r="J37" i="10"/>
  <c r="K44" i="10"/>
  <c r="I44" i="10"/>
  <c r="J44" i="10"/>
  <c r="L44" i="10"/>
  <c r="K40" i="10"/>
  <c r="I40" i="10"/>
  <c r="L40" i="10"/>
  <c r="J40" i="10"/>
  <c r="K36" i="10"/>
  <c r="I36" i="10"/>
  <c r="L36" i="10"/>
  <c r="J36" i="10"/>
  <c r="J43" i="10"/>
  <c r="K43" i="10"/>
  <c r="I43" i="10"/>
  <c r="L43" i="10"/>
  <c r="J39" i="10"/>
  <c r="K39" i="10"/>
  <c r="I39" i="10"/>
  <c r="L39" i="10"/>
  <c r="J35" i="10"/>
  <c r="L35" i="10"/>
  <c r="K35" i="10"/>
  <c r="I35" i="10"/>
  <c r="K45" i="10"/>
  <c r="K42" i="10"/>
  <c r="J42" i="10"/>
  <c r="I42" i="10"/>
  <c r="L42" i="10"/>
  <c r="K38" i="10"/>
  <c r="J38" i="10"/>
  <c r="I38" i="10"/>
  <c r="L38" i="10"/>
  <c r="J29" i="10"/>
  <c r="K29" i="10"/>
  <c r="J26" i="3"/>
  <c r="I22" i="3" s="1"/>
  <c r="K26" i="3"/>
  <c r="H45" i="10" l="1"/>
  <c r="I45" i="10" s="1"/>
  <c r="L45" i="10" s="1"/>
  <c r="F27" i="3"/>
  <c r="F29" i="3"/>
  <c r="F38" i="3" s="1"/>
  <c r="F32" i="3"/>
  <c r="F34" i="3"/>
  <c r="F40" i="3" l="1"/>
  <c r="T32" i="3" s="1"/>
  <c r="I31" i="10"/>
  <c r="T24" i="3" l="1"/>
  <c r="I32" i="10"/>
  <c r="I33" i="10" l="1"/>
  <c r="L29" i="10" s="1"/>
  <c r="L30" i="10" l="1"/>
  <c r="L31" i="10"/>
  <c r="I34" i="10"/>
  <c r="L34" i="10" s="1"/>
  <c r="L32" i="10" l="1"/>
  <c r="L33" i="10"/>
  <c r="S27" i="10"/>
  <c r="S38" i="10" l="1"/>
</calcChain>
</file>

<file path=xl/comments1.xml><?xml version="1.0" encoding="utf-8"?>
<comments xmlns="http://schemas.openxmlformats.org/spreadsheetml/2006/main">
  <authors>
    <author>victoe01</author>
  </authors>
  <commentList>
    <comment ref="B14" authorId="0" shapeId="0">
      <text>
        <r>
          <rPr>
            <sz val="10"/>
            <color indexed="81"/>
            <rFont val="Tahoma"/>
            <family val="2"/>
          </rPr>
          <t>This column automatically identifies rank order of indicator values for each area
This column is used to specify ordering of areas in SII &amp; RII tab when the option for "My data is unordered measure of inequality" is selected.</t>
        </r>
      </text>
    </comment>
    <comment ref="C14" authorId="0" shapeId="0">
      <text>
        <r>
          <rPr>
            <b/>
            <sz val="12"/>
            <color indexed="81"/>
            <rFont val="Tahoma"/>
            <family val="2"/>
          </rPr>
          <t>Required (for both ordered and unordered datasets)
For a dataset which is an ordered dataset</t>
        </r>
        <r>
          <rPr>
            <sz val="12"/>
            <color indexed="81"/>
            <rFont val="Tahoma"/>
            <family val="2"/>
          </rPr>
          <t xml:space="preserve">
This might look like
 "Scotland SIMD Quintile 1",
 "Scotland SIMD Quintile 2" etc.
</t>
        </r>
        <r>
          <rPr>
            <b/>
            <sz val="12"/>
            <color indexed="81"/>
            <rFont val="Tahoma"/>
            <family val="2"/>
          </rPr>
          <t>For a dataset which is an unordered dataset</t>
        </r>
        <r>
          <rPr>
            <sz val="12"/>
            <color indexed="81"/>
            <rFont val="Tahoma"/>
            <family val="2"/>
          </rPr>
          <t xml:space="preserve">
This might look like
"Glasgow City",
"Edinburgh City" etc</t>
        </r>
        <r>
          <rPr>
            <sz val="11"/>
            <color indexed="81"/>
            <rFont val="Tahoma"/>
            <family val="2"/>
          </rPr>
          <t xml:space="preserve">
</t>
        </r>
      </text>
    </comment>
    <comment ref="D14" authorId="0" shapeId="0">
      <text>
        <r>
          <rPr>
            <b/>
            <sz val="12"/>
            <color indexed="81"/>
            <rFont val="Tahoma"/>
            <family val="2"/>
          </rPr>
          <t xml:space="preserve">Required only to allow calculation of SII or RII
</t>
        </r>
        <r>
          <rPr>
            <sz val="12"/>
            <color indexed="81"/>
            <rFont val="Tahoma"/>
            <family val="2"/>
          </rPr>
          <t xml:space="preserve">
Input the population at risk within each area</t>
        </r>
      </text>
    </comment>
    <comment ref="E14" authorId="0" shapeId="0">
      <text>
        <r>
          <rPr>
            <b/>
            <sz val="12"/>
            <color indexed="81"/>
            <rFont val="Tahoma"/>
            <family val="2"/>
          </rPr>
          <t>Required if your dataset is ordered</t>
        </r>
        <r>
          <rPr>
            <sz val="12"/>
            <color indexed="81"/>
            <rFont val="Tahoma"/>
            <family val="2"/>
          </rPr>
          <t xml:space="preserve"> 
(i.e. your data contains areas that are differentiated in to groups that are meaningful &amp; sequential e.g. Deprivation categories such as SIMD quintiles)</t>
        </r>
        <r>
          <rPr>
            <b/>
            <sz val="12"/>
            <color indexed="81"/>
            <rFont val="Tahoma"/>
            <family val="2"/>
          </rPr>
          <t xml:space="preserve">
Optional if you dataset is not ordered
</t>
        </r>
        <r>
          <rPr>
            <b/>
            <sz val="9"/>
            <color indexed="81"/>
            <rFont val="Tahoma"/>
            <family val="2"/>
          </rPr>
          <t xml:space="preserve">
</t>
        </r>
      </text>
    </comment>
    <comment ref="F14" authorId="0" shapeId="0">
      <text>
        <r>
          <rPr>
            <b/>
            <sz val="12"/>
            <color indexed="81"/>
            <rFont val="Tahoma"/>
            <family val="2"/>
          </rPr>
          <t>Required</t>
        </r>
        <r>
          <rPr>
            <sz val="12"/>
            <color indexed="81"/>
            <rFont val="Tahoma"/>
            <family val="2"/>
          </rPr>
          <t xml:space="preserve">
Input the indicator value for each area.
e.g. 
Mortality rate for Area A in first row
Mortality rate for Area B in second row.</t>
        </r>
      </text>
    </comment>
    <comment ref="D33" authorId="0" shapeId="0">
      <text>
        <r>
          <rPr>
            <sz val="9"/>
            <color indexed="81"/>
            <rFont val="Tahoma"/>
            <family val="2"/>
          </rPr>
          <t>This box should automatically contain a count of the number of distinct areas you have entered above</t>
        </r>
      </text>
    </comment>
    <comment ref="D38" authorId="0" shapeId="0">
      <text>
        <r>
          <rPr>
            <sz val="9"/>
            <color indexed="81"/>
            <rFont val="Tahoma"/>
            <family val="2"/>
          </rPr>
          <t xml:space="preserve">This box should automatically sum the populations at risk that you have entered
</t>
        </r>
      </text>
    </comment>
    <comment ref="E38" authorId="0" shapeId="0">
      <text>
        <r>
          <rPr>
            <sz val="9"/>
            <color indexed="81"/>
            <rFont val="Tahoma"/>
            <family val="2"/>
          </rPr>
          <t>This box is blank because the overall average would be the indicator value across the whole populatio at risk i.e. disregarding inequality</t>
        </r>
      </text>
    </comment>
    <comment ref="F38" authorId="0" shapeId="0">
      <text>
        <r>
          <rPr>
            <sz val="9"/>
            <color indexed="81"/>
            <rFont val="Tahoma"/>
            <family val="2"/>
          </rPr>
          <t xml:space="preserve">You will need to input the overall indicator value.
Unlike the population at risk we cannot automatically calculate this field
</t>
        </r>
      </text>
    </comment>
  </commentList>
</comments>
</file>

<file path=xl/comments2.xml><?xml version="1.0" encoding="utf-8"?>
<comments xmlns="http://schemas.openxmlformats.org/spreadsheetml/2006/main">
  <authors>
    <author>victoe01</author>
  </authors>
  <commentList>
    <comment ref="I24" authorId="0" shapeId="0">
      <text>
        <r>
          <rPr>
            <sz val="12"/>
            <color indexed="81"/>
            <rFont val="Tahoma"/>
            <family val="2"/>
          </rPr>
          <t>Past your data into the "Raw Data" tab. The "Range" tab will then automatically be populated</t>
        </r>
      </text>
    </comment>
  </commentList>
</comments>
</file>

<file path=xl/comments3.xml><?xml version="1.0" encoding="utf-8"?>
<comments xmlns="http://schemas.openxmlformats.org/spreadsheetml/2006/main">
  <authors>
    <author>victoe01</author>
  </authors>
  <commentList>
    <comment ref="C27" authorId="0" shapeId="0">
      <text>
        <r>
          <rPr>
            <sz val="12"/>
            <color indexed="81"/>
            <rFont val="Tahoma"/>
            <family val="2"/>
          </rPr>
          <t>Past your data into the "Raw Data" tab. The SII &amp; RII tab will then automatically be populated</t>
        </r>
        <r>
          <rPr>
            <b/>
            <sz val="12"/>
            <color indexed="81"/>
            <rFont val="Tahoma"/>
            <family val="2"/>
          </rPr>
          <t xml:space="preserve">
</t>
        </r>
      </text>
    </comment>
  </commentList>
</comments>
</file>

<file path=xl/comments4.xml><?xml version="1.0" encoding="utf-8"?>
<comments xmlns="http://schemas.openxmlformats.org/spreadsheetml/2006/main">
  <authors>
    <author>victoe01</author>
  </authors>
  <commentList>
    <comment ref="J25" authorId="0" shapeId="0">
      <text>
        <r>
          <rPr>
            <sz val="12"/>
            <color indexed="81"/>
            <rFont val="Tahoma"/>
            <family val="2"/>
          </rPr>
          <t>Past your data into the "Raw Data" tab. The SII &amp; RII tab will then automatically be populated</t>
        </r>
        <r>
          <rPr>
            <b/>
            <sz val="9"/>
            <color indexed="81"/>
            <rFont val="Tahoma"/>
            <family val="2"/>
          </rPr>
          <t xml:space="preserve">
</t>
        </r>
      </text>
    </comment>
  </commentList>
</comments>
</file>

<file path=xl/sharedStrings.xml><?xml version="1.0" encoding="utf-8"?>
<sst xmlns="http://schemas.openxmlformats.org/spreadsheetml/2006/main" count="208" uniqueCount="164">
  <si>
    <t>How to use this tool</t>
  </si>
  <si>
    <t xml:space="preserve">For questions or comments regarding the tool please contact us at </t>
  </si>
  <si>
    <t>Further Information</t>
  </si>
  <si>
    <t>We hope you have found the current tool useful.</t>
  </si>
  <si>
    <t>South East England's The Public Health Observatory Handbook of Health Inequalities Measurement</t>
  </si>
  <si>
    <t xml:space="preserve">Inequalities in health: definitions, concepts, and theories. </t>
  </si>
  <si>
    <t>-</t>
  </si>
  <si>
    <t>Measures of health inequalities: part 2</t>
  </si>
  <si>
    <t>Measures of health inequalities: part 1</t>
  </si>
  <si>
    <t>Measuring Socio-Economic 
Inequalities in Health:</t>
  </si>
  <si>
    <t>Relative index of inequality and the slope index of inequality</t>
  </si>
  <si>
    <t>References</t>
  </si>
  <si>
    <t>Handbook on Health Inequality Monitoring</t>
  </si>
  <si>
    <t>Inequalities in health in Scotland: what are they and what can we do about them? </t>
  </si>
  <si>
    <t>McIntyre S.</t>
  </si>
  <si>
    <t>MRC Social &amp; Public Health Sciences Unit. Occasional Paper No. 17, 2007.</t>
  </si>
  <si>
    <t>Social determinants of health inequalities.</t>
  </si>
  <si>
    <t xml:space="preserve">Marmot M. </t>
  </si>
  <si>
    <t>Lancet. 365(9464):1099-104, 2005.</t>
  </si>
  <si>
    <t>NHS Health Scotland, 2018</t>
  </si>
  <si>
    <t>The Scottish Burden of Disease Study, 2016</t>
  </si>
  <si>
    <t>World Health Organization, 2013</t>
  </si>
  <si>
    <t>Equally Well report of the ministerial task force on health inequalities</t>
  </si>
  <si>
    <t>Scottish Government, 2008</t>
  </si>
  <si>
    <r>
      <t xml:space="preserve">Arcaya, M. C., Arcaya, A. L., &amp; Subramanian, S. V. (2015). </t>
    </r>
    <r>
      <rPr>
        <i/>
        <sz val="12"/>
        <color theme="0"/>
        <rFont val="Arial"/>
        <family val="2"/>
      </rPr>
      <t>Global Health Action</t>
    </r>
    <r>
      <rPr>
        <sz val="12"/>
        <color theme="0"/>
        <rFont val="Arial"/>
        <family val="2"/>
      </rPr>
      <t xml:space="preserve">, </t>
    </r>
    <r>
      <rPr>
        <i/>
        <sz val="12"/>
        <color theme="0"/>
        <rFont val="Arial"/>
        <family val="2"/>
      </rPr>
      <t>8</t>
    </r>
    <r>
      <rPr>
        <sz val="12"/>
        <color theme="0"/>
        <rFont val="Arial"/>
        <family val="2"/>
      </rPr>
      <t>, 10.</t>
    </r>
  </si>
  <si>
    <r>
      <t xml:space="preserve">Regidor E. (2004). </t>
    </r>
    <r>
      <rPr>
        <i/>
        <sz val="12"/>
        <color theme="0"/>
        <rFont val="Arial"/>
        <family val="2"/>
      </rPr>
      <t>Journal of Epidemiology &amp; Community Health,</t>
    </r>
    <r>
      <rPr>
        <sz val="12"/>
        <color theme="0"/>
        <rFont val="Arial"/>
        <family val="2"/>
      </rPr>
      <t xml:space="preserve"> 58:858-861. </t>
    </r>
  </si>
  <si>
    <r>
      <t xml:space="preserve">Regidor E. (2004). </t>
    </r>
    <r>
      <rPr>
        <i/>
        <sz val="12"/>
        <color theme="0"/>
        <rFont val="Arial"/>
        <family val="2"/>
      </rPr>
      <t>Journal of Epidemiology &amp; Community Health</t>
    </r>
    <r>
      <rPr>
        <sz val="12"/>
        <color theme="0"/>
        <rFont val="Arial"/>
        <family val="2"/>
      </rPr>
      <t xml:space="preserve">, 58:900-903. </t>
    </r>
  </si>
  <si>
    <t>An Interactive Tool</t>
  </si>
  <si>
    <t>Your Data</t>
  </si>
  <si>
    <t>+</t>
  </si>
  <si>
    <t>As this method describes inequality across the full population in relation to the mean, it takes into account the whole of the population.</t>
  </si>
  <si>
    <t>The measure calculated using this method is comparable between different indicators, which are based on similar measures. This allows for conclusions to be drawn about which indicators have the greatest inequality.</t>
  </si>
  <si>
    <t>Results of calculation</t>
  </si>
  <si>
    <t>Equation</t>
  </si>
  <si>
    <t>Absolute Range</t>
  </si>
  <si>
    <t>Relative Range</t>
  </si>
  <si>
    <t xml:space="preserve">The Absolute measure of the range is simply the difference between the highest and the lowest subgroup and when this difference is presented as a ratio, this is termed the Relative Range. </t>
  </si>
  <si>
    <t>=</t>
  </si>
  <si>
    <t>The Absolute and Relative Range</t>
  </si>
  <si>
    <t>Area Identifier</t>
  </si>
  <si>
    <t>Index of Inequality (i.e. Deprivation by SIMD quintile or decile)</t>
  </si>
  <si>
    <r>
      <t>The values used for y</t>
    </r>
    <r>
      <rPr>
        <b/>
        <vertAlign val="subscript"/>
        <sz val="11"/>
        <color rgb="FFC00000"/>
        <rFont val="Arial"/>
        <family val="2"/>
      </rPr>
      <t>high</t>
    </r>
    <r>
      <rPr>
        <b/>
        <sz val="11"/>
        <color rgb="FFC00000"/>
        <rFont val="Arial"/>
        <family val="2"/>
      </rPr>
      <t xml:space="preserve"> and y</t>
    </r>
    <r>
      <rPr>
        <b/>
        <vertAlign val="subscript"/>
        <sz val="11"/>
        <color rgb="FFC00000"/>
        <rFont val="Arial"/>
        <family val="2"/>
      </rPr>
      <t>low</t>
    </r>
    <r>
      <rPr>
        <b/>
        <sz val="11"/>
        <color rgb="FFC00000"/>
        <rFont val="Arial"/>
        <family val="2"/>
      </rPr>
      <t xml:space="preserve"> are dependent on the characteristics of the measure of inequality used and what we are calculating it for.</t>
    </r>
  </si>
  <si>
    <t>Indicator value</t>
  </si>
  <si>
    <t>more deprived</t>
  </si>
  <si>
    <t>less deprived</t>
  </si>
  <si>
    <t>Slope Index of Inequality</t>
  </si>
  <si>
    <t>Relative Index of Inequality</t>
  </si>
  <si>
    <t>Population Attributable Risk</t>
  </si>
  <si>
    <t>(Absolute measure)</t>
  </si>
  <si>
    <t>(Relative measure)</t>
  </si>
  <si>
    <t>Complex, weighted</t>
  </si>
  <si>
    <t>Simple, unweighted</t>
  </si>
  <si>
    <t xml:space="preserve">There are a number of ways to quantitatively analyse health inequality and this tool has been created for public health practitioners and analysts to make interpreting their own data easier, by providing guidance in measuring inequalities using a number of different methods. It is difficult to recommend one measure of health inequality over another, however the interpretation of health inequality will be very different depending on what kind of measure is used to quantify it. As a result, we recommend that analysts use more than one measure to get a more in-depth understanding of the health inequality in question.
</t>
  </si>
  <si>
    <t>A measure of inequality that gives an indication of the dispersion of inequality in a population by taking into account the experiences of the highest and lowest socioeconomic groups.</t>
  </si>
  <si>
    <t>It is sensitive to subgroup sizes.</t>
  </si>
  <si>
    <t>Area identifier by name</t>
  </si>
  <si>
    <t xml:space="preserve"> =  </t>
  </si>
  <si>
    <t xml:space="preserve">Health Equity Assessment Toolkit Technical Notes </t>
  </si>
  <si>
    <t>by the World Health Organisation has been an invaluable resource in the assembly of the knowledge presented in this tool.</t>
  </si>
  <si>
    <t xml:space="preserve">and </t>
  </si>
  <si>
    <t>World Health Organization (2016-2017) Health Equity Assessment Toolkit.</t>
  </si>
  <si>
    <t>Regidor (2004) Measures of health inequalities: part 1</t>
  </si>
  <si>
    <t>Information adapted from</t>
  </si>
  <si>
    <t xml:space="preserve">Measures of health inequalities: part 2; </t>
  </si>
  <si>
    <t>Population at risk</t>
  </si>
  <si>
    <r>
      <t xml:space="preserve">How to interpret
</t>
    </r>
    <r>
      <rPr>
        <sz val="11"/>
        <color theme="0"/>
        <rFont val="Arial"/>
        <family val="2"/>
      </rPr>
      <t>The magnitude of the value represents the level of inequality. Therefore a value of zero indicates no inequality and a higher absolute value indicates greater inequality.</t>
    </r>
  </si>
  <si>
    <r>
      <rPr>
        <b/>
        <sz val="11"/>
        <color theme="4" tint="-0.249977111117893"/>
        <rFont val="Arial"/>
        <family val="2"/>
      </rPr>
      <t>Most advantaged</t>
    </r>
    <r>
      <rPr>
        <sz val="11"/>
        <color theme="4" tint="-0.249977111117893"/>
        <rFont val="Arial"/>
        <family val="2"/>
      </rPr>
      <t xml:space="preserve"> area</t>
    </r>
  </si>
  <si>
    <r>
      <rPr>
        <b/>
        <sz val="11"/>
        <color theme="4" tint="-0.249977111117893"/>
        <rFont val="Arial"/>
        <family val="2"/>
      </rPr>
      <t>Least advantaged</t>
    </r>
    <r>
      <rPr>
        <sz val="11"/>
        <color theme="4" tint="-0.249977111117893"/>
        <rFont val="Arial"/>
        <family val="2"/>
      </rPr>
      <t xml:space="preserve"> area</t>
    </r>
  </si>
  <si>
    <r>
      <t xml:space="preserve">Area with </t>
    </r>
    <r>
      <rPr>
        <b/>
        <sz val="11"/>
        <color theme="6" tint="-0.249977111117893"/>
        <rFont val="Arial"/>
        <family val="2"/>
      </rPr>
      <t>highest estimate</t>
    </r>
    <r>
      <rPr>
        <sz val="11"/>
        <color theme="6" tint="-0.249977111117893"/>
        <rFont val="Arial"/>
        <family val="2"/>
      </rPr>
      <t xml:space="preserve"> of indicator</t>
    </r>
  </si>
  <si>
    <r>
      <t xml:space="preserve">Area with </t>
    </r>
    <r>
      <rPr>
        <b/>
        <sz val="11"/>
        <color theme="6" tint="-0.249977111117893"/>
        <rFont val="Arial"/>
        <family val="2"/>
      </rPr>
      <t>lowest estimate</t>
    </r>
    <r>
      <rPr>
        <sz val="11"/>
        <color theme="6" tint="-0.249977111117893"/>
        <rFont val="Arial"/>
        <family val="2"/>
      </rPr>
      <t xml:space="preserve"> of indicator</t>
    </r>
  </si>
  <si>
    <t>Example Area A</t>
  </si>
  <si>
    <t>Example Area B</t>
  </si>
  <si>
    <t>Example Area C</t>
  </si>
  <si>
    <t>Example Area D</t>
  </si>
  <si>
    <t>Example Area E</t>
  </si>
  <si>
    <t>Overall average for the entire population</t>
  </si>
  <si>
    <t>scotpho@nhs.net</t>
  </si>
  <si>
    <t>Indicator value 
(Y)</t>
  </si>
  <si>
    <t>Relative rank
(b)</t>
  </si>
  <si>
    <t>Proportion of total population 
(a)</t>
  </si>
  <si>
    <t>Cumulative proportion</t>
  </si>
  <si>
    <t>Y*√a</t>
  </si>
  <si>
    <t>√a</t>
  </si>
  <si>
    <t>b*√a</t>
  </si>
  <si>
    <t>Where</t>
  </si>
  <si>
    <t xml:space="preserve">Y is the indicator value
√a is the square root of the population proportion in each socioeconomic group 
b is the relative rank
</t>
  </si>
  <si>
    <t>Last data row</t>
  </si>
  <si>
    <r>
      <t>Health inequality is described by the World Health organization (WHO) as “</t>
    </r>
    <r>
      <rPr>
        <b/>
        <sz val="12"/>
        <rFont val="Arial"/>
        <family val="2"/>
      </rPr>
      <t>observable health differences between subgroups within a population</t>
    </r>
    <r>
      <rPr>
        <sz val="12"/>
        <rFont val="Arial"/>
        <family val="2"/>
      </rPr>
      <t xml:space="preserve">” (Handbook on Health Inequality Monitoring). Socioeconomic health inequality relates more specifically to an inequality in health as a result of differences in exposure to environmental risk factors, such as differences in income, employment, education, gender and age. Evidence shows that these </t>
    </r>
    <r>
      <rPr>
        <b/>
        <sz val="12"/>
        <rFont val="Arial"/>
        <family val="2"/>
      </rPr>
      <t>socioeconomic determinants can affect health considerably and those disadvantaged in these ways often correlate with poorer health</t>
    </r>
    <r>
      <rPr>
        <sz val="12"/>
        <rFont val="Arial"/>
        <family val="2"/>
      </rPr>
      <t>. This is a major challenge for public health (Marmot, 2005).</t>
    </r>
  </si>
  <si>
    <r>
      <t xml:space="preserve">In order to gauge the level of success of initiatives to reduce these inequalities in the Scottish population, we need to be able to measure socioeconomic inequality in the population. </t>
    </r>
    <r>
      <rPr>
        <b/>
        <sz val="12"/>
        <rFont val="Arial"/>
        <family val="2"/>
      </rPr>
      <t xml:space="preserve">Measuring and monitoring the distribution of socioeconomic inequality is important </t>
    </r>
    <r>
      <rPr>
        <sz val="12"/>
        <rFont val="Arial"/>
        <family val="2"/>
      </rPr>
      <t xml:space="preserve">because it provides a quantitative estimate of the extent of this inequality in a population of interest. As a result, it is able to help us better understand a population’s health as opposed to a national average for example, it makes it possible to evaluate the progress of existing health interventions and inform future policies, programmes and practice in reducing the observed inequality. </t>
    </r>
  </si>
  <si>
    <t>In order to analyse your own data, copy and paste your data into the section labelled "Your Data" under the corresponding headings. Please follow more specific guidelines on the actual tab to aid you in your analysis.</t>
  </si>
  <si>
    <t>1. Consider the unit of observation used for calculations</t>
  </si>
  <si>
    <t xml:space="preserve">To evaluate health inequalities and interventions aimed at improving these in individuals, individual observations are required. To focus on areas instead of individuals (including subgroups of populations), group observations are required. Here we will focus on how to quantify inter-group differences within a population, by looking at subgroups of a population defined by their socioeconomic status, but some of the measures discussed within this workbook will also be applicable to other types of groupings. </t>
  </si>
  <si>
    <t>2. Consider what type of measure to use</t>
  </si>
  <si>
    <t>3. Deciding between absolute or relative measures</t>
  </si>
  <si>
    <t>Methods used to measure inequalities in health can be further split into absolute and relative measures, which give different interpretations of health inequalities. Absolute measures describe the size of the difference and relative measures show proportional differences between groups being compared. You will find more detail about each of these different types of measures under the appropriate methodology tab. It is usually good practice for monitoring health inequalities to calculate and report on both relative and absolute measures. It is not appropriate to use one for some measures and the other for others and then compare these.</t>
  </si>
  <si>
    <t>4. Make use of the calculation templates within this workbook</t>
  </si>
  <si>
    <t>5. Use our "How to Interpret" summary to assist with interpreting your results</t>
  </si>
  <si>
    <t xml:space="preserve">Note that some measures are weighted and some are unweighted. Weighted measures take into consideration the size of each subgroup, whereas unweighted data treat groups as equally sized groups. This will affect the overall outcome. For more information about each measure, please refer to some of the publications we have listed on the "Further Information" tab. </t>
  </si>
  <si>
    <t>Raw data</t>
  </si>
  <si>
    <t>Index of Inequality (e.g. Deprivation by SIMD quintile or decile)</t>
  </si>
  <si>
    <t>Please make sure you have selected whether your data is an ordered measure of inequality or not on the "Raw Data" tab (see radio buttons in cell</t>
  </si>
  <si>
    <t>Number of areas in your dataset:</t>
  </si>
  <si>
    <r>
      <t xml:space="preserve">A </t>
    </r>
    <r>
      <rPr>
        <b/>
        <sz val="10"/>
        <color theme="1"/>
        <rFont val="Arial"/>
        <family val="2"/>
      </rPr>
      <t>favourable outcome</t>
    </r>
    <r>
      <rPr>
        <sz val="10"/>
        <color theme="1"/>
        <rFont val="Arial"/>
        <family val="2"/>
      </rPr>
      <t xml:space="preserve"> might be something like immunisation rates - where a higher indicator value represents a greater percentage of the population immunised - which is considered favourable.</t>
    </r>
  </si>
  <si>
    <t xml:space="preserve">If you have any further questions about how to use this resource, please contact us at </t>
  </si>
  <si>
    <t>It is not a measure that can be used to compare different indicators within the same population or be used to make comparisons across populations of different socioeconomic health distributions.</t>
  </si>
  <si>
    <t>Step 1. Paste your data</t>
  </si>
  <si>
    <t>Step 2. Optional check and paste your overall population data</t>
  </si>
  <si>
    <t>Step 3. Adjust settings below to reflect your data</t>
  </si>
  <si>
    <t>Select whether your indicator represents...</t>
  </si>
  <si>
    <t>(Required fields are listed in the notes)</t>
  </si>
  <si>
    <r>
      <t xml:space="preserve">How to interpret
</t>
    </r>
    <r>
      <rPr>
        <sz val="12"/>
        <color theme="0"/>
        <rFont val="Arial"/>
        <family val="2"/>
      </rPr>
      <t>A value of one indicates no inequality and a greater magnitude away from this value (either positive or negative) indicates greater inequality.</t>
    </r>
  </si>
  <si>
    <t>O15 changes depending on higher is more or less deprived</t>
  </si>
  <si>
    <t>1 = ordered</t>
  </si>
  <si>
    <t>2= unordered</t>
  </si>
  <si>
    <t>1 favourable</t>
  </si>
  <si>
    <t>2 unfavourable</t>
  </si>
  <si>
    <r>
      <t xml:space="preserve">An </t>
    </r>
    <r>
      <rPr>
        <b/>
        <sz val="10"/>
        <color theme="1"/>
        <rFont val="Arial"/>
        <family val="2"/>
      </rPr>
      <t>unfavourable outcome</t>
    </r>
    <r>
      <rPr>
        <sz val="10"/>
        <color theme="1"/>
        <rFont val="Arial"/>
        <family val="2"/>
      </rPr>
      <t xml:space="preserve"> might be something like morality rates - where a higher indicator value represents a greater rate of deaths</t>
    </r>
  </si>
  <si>
    <r>
      <rPr>
        <b/>
        <sz val="11"/>
        <color theme="4" tint="-0.249977111117893"/>
        <rFont val="Arial"/>
        <family val="2"/>
      </rPr>
      <t>Most advantaged</t>
    </r>
    <r>
      <rPr>
        <sz val="11"/>
        <color theme="4" tint="-0.249977111117893"/>
        <rFont val="Arial"/>
        <family val="2"/>
      </rPr>
      <t xml:space="preserve"> area (least deprived)</t>
    </r>
  </si>
  <si>
    <r>
      <rPr>
        <b/>
        <sz val="11"/>
        <color theme="4" tint="-0.249977111117893"/>
        <rFont val="Arial"/>
        <family val="2"/>
      </rPr>
      <t>Least advantaged</t>
    </r>
    <r>
      <rPr>
        <sz val="11"/>
        <color theme="4" tint="-0.249977111117893"/>
        <rFont val="Arial"/>
        <family val="2"/>
      </rPr>
      <t xml:space="preserve"> area (most deprived)</t>
    </r>
  </si>
  <si>
    <r>
      <t>The values used for y</t>
    </r>
    <r>
      <rPr>
        <b/>
        <vertAlign val="subscript"/>
        <sz val="12"/>
        <color rgb="FFC00000"/>
        <rFont val="Arial"/>
        <family val="2"/>
      </rPr>
      <t>least deprived</t>
    </r>
    <r>
      <rPr>
        <b/>
        <sz val="12"/>
        <color rgb="FFC00000"/>
        <rFont val="Arial"/>
        <family val="2"/>
      </rPr>
      <t xml:space="preserve"> are dependent on the characteristics of the measure of inequality used and what we are calculating it for.</t>
    </r>
  </si>
  <si>
    <t>Sum</t>
  </si>
  <si>
    <r>
      <t xml:space="preserve">The method used to calculate measures of inequality depend on the characteristics of the indicator being looked at and the dimension of the measure of inequality. Therefore we differentiate between ordered measures of inequality, such as </t>
    </r>
    <r>
      <rPr>
        <b/>
        <sz val="11"/>
        <color theme="0"/>
        <rFont val="Arial"/>
        <family val="2"/>
      </rPr>
      <t>economic status</t>
    </r>
    <r>
      <rPr>
        <sz val="11"/>
        <color theme="0"/>
        <rFont val="Arial"/>
        <family val="2"/>
      </rPr>
      <t xml:space="preserve">, where subgroups have a natural ordering; and unordered measures of inequality, like </t>
    </r>
    <r>
      <rPr>
        <b/>
        <sz val="11"/>
        <color theme="0"/>
        <rFont val="Arial"/>
        <family val="2"/>
      </rPr>
      <t>subnational geographies</t>
    </r>
    <r>
      <rPr>
        <sz val="11"/>
        <color theme="0"/>
        <rFont val="Arial"/>
        <family val="2"/>
      </rPr>
      <t xml:space="preserve">, where there is no clear ordering between subgroups. The characteristics of an indicator, whether it represents a favourable or unfavourable outcome also influence some calculations and this should also be set before proceeding any further with this tool. </t>
    </r>
  </si>
  <si>
    <t>O28 links to whether data is ordered or unordered</t>
  </si>
  <si>
    <t>For further reading:</t>
  </si>
  <si>
    <t>*Please note that PAR should not be calculated in the following situations:  For ordered measures of inequality, if the estimate for the "γleast deprived" for at least one subgroup is missing; and for non-ordered dimensions, if at least one subgroup estimate or population at risk is missing.</t>
  </si>
  <si>
    <t>O37 links to favourable/unfavourable</t>
  </si>
  <si>
    <t>for indicators of favourable health</t>
  </si>
  <si>
    <t>for indicators of unfavourable health</t>
  </si>
  <si>
    <r>
      <rPr>
        <sz val="10"/>
        <color theme="3" tint="0.59999389629810485"/>
        <rFont val="Calibri"/>
        <family val="2"/>
      </rPr>
      <t>Ʋ</t>
    </r>
    <r>
      <rPr>
        <sz val="10"/>
        <color theme="3" tint="0.59999389629810485"/>
        <rFont val="Arial"/>
        <family val="2"/>
      </rPr>
      <t>1 is the estimated value at rank 1</t>
    </r>
  </si>
  <si>
    <t>Ʋ1 is the estimated value at rank 0</t>
  </si>
  <si>
    <r>
      <t xml:space="preserve">How to interpret
</t>
    </r>
    <r>
      <rPr>
        <sz val="12"/>
        <color theme="0"/>
        <rFont val="Arial"/>
        <family val="2"/>
      </rPr>
      <t>The magnitude of the value represents the level of inequality. A value of zero indicates no inequality and a higher absolute value indicates greater inequality.</t>
    </r>
  </si>
  <si>
    <r>
      <t xml:space="preserve">These inequalities have long existed for Scotland (McIntyre, 2007) and </t>
    </r>
    <r>
      <rPr>
        <b/>
        <sz val="12"/>
        <rFont val="Arial"/>
        <family val="2"/>
      </rPr>
      <t>continue to remain a major challenge</t>
    </r>
    <r>
      <rPr>
        <sz val="12"/>
        <rFont val="Arial"/>
        <family val="2"/>
      </rPr>
      <t xml:space="preserve">, which the Scottish Government is committed to tackling (see the Equally Well report of the ministerial task force on health inequalities). Recent evidence shows that </t>
    </r>
    <r>
      <rPr>
        <b/>
        <sz val="12"/>
        <rFont val="Arial"/>
        <family val="2"/>
      </rPr>
      <t xml:space="preserve">the scale of this problem is substantial </t>
    </r>
    <r>
      <rPr>
        <sz val="12"/>
        <rFont val="Arial"/>
        <family val="2"/>
      </rPr>
      <t>as individuals in the poorest parts of Scotland have double the rate of illness and early death (The Scottish Burden of Disease Study, 2016).</t>
    </r>
  </si>
  <si>
    <t>,</t>
  </si>
  <si>
    <t>Relative measure)</t>
  </si>
  <si>
    <t>Where pop represents the population for each group divided by the total size of the population; and RR is the value of the health indicator for that group divided by the value of the group with the best value or socioeconomic status.</t>
  </si>
  <si>
    <t>Results obtained using this methodology can be difficult to explain.</t>
  </si>
  <si>
    <t>The population attributable risk makes the assumption that all of the association between the risk factor and health indicator is causal. In reality there could a number of other factors influencing the trends observed.</t>
  </si>
  <si>
    <t>ScotPHO's measuring inequalities webpage</t>
  </si>
  <si>
    <t>The relative index of inequality (RII) and the slope index of inequality (SII) are used to quantify the relative and absolute inequality gap, respectively. They are similar to the ranges, but taking in consideration the values for all of the groups and the population size of each group. For this reason they assume the data is ranked, for example from most deprived area to the least deprived.</t>
  </si>
  <si>
    <t>These indices make assumptions about the nature of the relationship between socioeconomic measure and the health outcome. There are two main methods, one using a linear regression and assuming a linear relationship, and one using a Poisson regression and assuming a non-linear relationship. This tool calculates SII and RII using linear regression.</t>
  </si>
  <si>
    <t>The index assumes there is a linear relationship between the health measure of interest and the deprivation being assessed.</t>
  </si>
  <si>
    <t>Advantages &amp; disadvantages</t>
  </si>
  <si>
    <t>This measure is straightforward to explain and understand.</t>
  </si>
  <si>
    <t>One downside to this measure is that it concentrates on the extremes of deprivation and thus does not take into account the whole of the population. Therefore for smaller populations it is quite an unstable measure since you are using only the best and worst-off groups and are disregarding most of your data.</t>
  </si>
  <si>
    <t>Description</t>
  </si>
  <si>
    <t>The results of this measure are easy to interpret and can be used to establish reduction targets.</t>
  </si>
  <si>
    <t>Measure takes into consideration the population size of each group.</t>
  </si>
  <si>
    <t>The equation generally focuses on the most or least deprived area, this is not always desirable ( e.g. when the relationship between an indicator and the inequality groups is not linear).</t>
  </si>
  <si>
    <t>The Population Attributable Risk (PAR) is a measure of the proportion of a health indicator in the overall population which can be attributed to inequality. This is a theoretical measure that represents the potential improvement that would be seen across the entire population if there were no inequality between subgroups.</t>
  </si>
  <si>
    <t xml:space="preserve">Population Attributable Risk </t>
  </si>
  <si>
    <t>Proportion of Population</t>
  </si>
  <si>
    <t>Relative Risk</t>
  </si>
  <si>
    <r>
      <rPr>
        <b/>
        <sz val="12"/>
        <color theme="0"/>
        <rFont val="Arial"/>
        <family val="2"/>
      </rPr>
      <t>How to interpret</t>
    </r>
    <r>
      <rPr>
        <sz val="12"/>
        <color theme="0"/>
        <rFont val="Arial"/>
        <family val="2"/>
      </rPr>
      <t xml:space="preserve">
The result is a percentage that indicates how much of the measure is attributable to inequality. The larger this is, the higher the inequality. A value of zero implies that all subgroups have the same level of health as the least deprived group.You should get a positive value for a favourable outcome measure and a negative value for an unfavourable outcome measure. </t>
    </r>
  </si>
  <si>
    <t>Population Attributable Risk (%)</t>
  </si>
  <si>
    <t>Follow the 3 steps below which involve entering your data into the table below and adjusting the setting that describe the nature of your data.</t>
  </si>
  <si>
    <t>It is important to first establish what the objective in measuring health inequality is. Once this is decided, there is not necessarily a straightforward answer to which measure is most appropriate to use, but it is important to take into account that there are advantages and disadvantages to each measure. Most methods will have limitations, so it is important to know and acknowledge these in your conclusions.</t>
  </si>
  <si>
    <t>1= where higher index is less deprived</t>
  </si>
  <si>
    <t>2= where higher index is more deprived</t>
  </si>
  <si>
    <t>Once you have entered data the worksheets in this workbook will automatically calculate various measures of health inequality based on your data.</t>
  </si>
  <si>
    <t>(INDEX(L26:L42,MATCH(F27,I26:I42,0))),</t>
  </si>
  <si>
    <t>=INDEX(B29:B33,MATCH(B29,'Raw Data'!B15:B19,0))</t>
  </si>
  <si>
    <t>Rank</t>
  </si>
  <si>
    <t>phs.scotpho@phs.scot</t>
  </si>
  <si>
    <r>
      <t xml:space="preserve">How to interpret
</t>
    </r>
    <r>
      <rPr>
        <sz val="12"/>
        <color theme="0"/>
        <rFont val="Arial"/>
        <family val="2"/>
      </rPr>
      <t>A value of zero indicates no inequality and the a greater magnitude away from this value indicates greater inequality.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</si>
</sst>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
    <numFmt numFmtId="165" formatCode="0.0000"/>
    <numFmt numFmtId="166" formatCode="0.0"/>
    <numFmt numFmtId="167" formatCode="0.000"/>
  </numFmts>
  <fonts count="99" x14ac:knownFonts="1">
    <font>
      <sz val="11"/>
      <color theme="1"/>
      <name val="Calibri"/>
      <family val="2"/>
      <scheme val="minor"/>
    </font>
    <font>
      <sz val="11"/>
      <color theme="0"/>
      <name val="Calibri"/>
      <family val="2"/>
      <scheme val="minor"/>
    </font>
    <font>
      <sz val="11"/>
      <color theme="3" tint="0.39997558519241921"/>
      <name val="Calibri"/>
      <family val="2"/>
      <scheme val="minor"/>
    </font>
    <font>
      <b/>
      <sz val="22"/>
      <color theme="4" tint="-0.249977111117893"/>
      <name val="Calibri"/>
      <family val="2"/>
      <scheme val="minor"/>
    </font>
    <font>
      <b/>
      <sz val="20"/>
      <color theme="4" tint="-0.249977111117893"/>
      <name val="Calibri"/>
      <family val="2"/>
      <scheme val="minor"/>
    </font>
    <font>
      <u/>
      <sz val="11"/>
      <color theme="10"/>
      <name val="Calibri"/>
      <family val="2"/>
    </font>
    <font>
      <b/>
      <sz val="11"/>
      <color rgb="FFFA7D00"/>
      <name val="Calibri"/>
      <family val="2"/>
      <scheme val="minor"/>
    </font>
    <font>
      <sz val="11"/>
      <color theme="0"/>
      <name val="Arial"/>
      <family val="2"/>
    </font>
    <font>
      <sz val="12"/>
      <color theme="0"/>
      <name val="Arial"/>
      <family val="2"/>
    </font>
    <font>
      <b/>
      <sz val="12"/>
      <color theme="0"/>
      <name val="Arial"/>
      <family val="2"/>
    </font>
    <font>
      <u/>
      <sz val="12"/>
      <color theme="0"/>
      <name val="Arial"/>
      <family val="2"/>
    </font>
    <font>
      <i/>
      <sz val="12"/>
      <color theme="0"/>
      <name val="Arial"/>
      <family val="2"/>
    </font>
    <font>
      <sz val="12"/>
      <color theme="1"/>
      <name val="Arial"/>
      <family val="2"/>
    </font>
    <font>
      <b/>
      <sz val="20"/>
      <color theme="4" tint="-0.249977111117893"/>
      <name val="Arial"/>
      <family val="2"/>
    </font>
    <font>
      <b/>
      <sz val="22"/>
      <color theme="4" tint="-0.249977111117893"/>
      <name val="Arial"/>
      <family val="2"/>
    </font>
    <font>
      <b/>
      <sz val="36"/>
      <color theme="4" tint="-0.249977111117893"/>
      <name val="Arial"/>
      <family val="2"/>
    </font>
    <font>
      <sz val="36"/>
      <color theme="1"/>
      <name val="Arial"/>
      <family val="2"/>
    </font>
    <font>
      <b/>
      <sz val="26"/>
      <color rgb="FF002060"/>
      <name val="Arial"/>
      <family val="2"/>
    </font>
    <font>
      <b/>
      <sz val="12"/>
      <color theme="6" tint="0.39997558519241921"/>
      <name val="Arial"/>
      <family val="2"/>
    </font>
    <font>
      <b/>
      <sz val="12"/>
      <color rgb="FF002060"/>
      <name val="Arial"/>
      <family val="2"/>
    </font>
    <font>
      <sz val="12"/>
      <color theme="9" tint="0.59999389629810485"/>
      <name val="Arial"/>
      <family val="2"/>
    </font>
    <font>
      <b/>
      <sz val="11"/>
      <color theme="1"/>
      <name val="Calibri"/>
      <family val="2"/>
      <scheme val="minor"/>
    </font>
    <font>
      <vertAlign val="subscript"/>
      <sz val="12"/>
      <color theme="0"/>
      <name val="Arial"/>
      <family val="2"/>
    </font>
    <font>
      <sz val="16"/>
      <color theme="0"/>
      <name val="Arial"/>
      <family val="2"/>
    </font>
    <font>
      <sz val="11"/>
      <name val="Arial"/>
      <family val="2"/>
    </font>
    <font>
      <sz val="12"/>
      <name val="Arial"/>
      <family val="2"/>
    </font>
    <font>
      <b/>
      <sz val="12"/>
      <color rgb="FFFA7D00"/>
      <name val="Calibri"/>
      <family val="2"/>
      <scheme val="minor"/>
    </font>
    <font>
      <b/>
      <sz val="11"/>
      <color rgb="FFC00000"/>
      <name val="Arial"/>
      <family val="2"/>
    </font>
    <font>
      <b/>
      <sz val="11"/>
      <color rgb="FFFA7D00"/>
      <name val="Arial"/>
      <family val="2"/>
    </font>
    <font>
      <b/>
      <vertAlign val="subscript"/>
      <sz val="11"/>
      <color rgb="FFC00000"/>
      <name val="Arial"/>
      <family val="2"/>
    </font>
    <font>
      <sz val="11"/>
      <color theme="1"/>
      <name val="Arial"/>
      <family val="2"/>
    </font>
    <font>
      <b/>
      <i/>
      <sz val="11"/>
      <color theme="1"/>
      <name val="Arial"/>
      <family val="2"/>
    </font>
    <font>
      <b/>
      <sz val="12"/>
      <color theme="9" tint="0.59999389629810485"/>
      <name val="Arial"/>
      <family val="2"/>
    </font>
    <font>
      <b/>
      <sz val="12"/>
      <color rgb="FFFFC000"/>
      <name val="Arial"/>
      <family val="2"/>
    </font>
    <font>
      <i/>
      <sz val="14"/>
      <color theme="4" tint="-0.249977111117893"/>
      <name val="Calibri"/>
      <family val="2"/>
      <scheme val="minor"/>
    </font>
    <font>
      <i/>
      <sz val="9"/>
      <color theme="0"/>
      <name val="Arial"/>
      <family val="2"/>
    </font>
    <font>
      <i/>
      <sz val="9"/>
      <color theme="3" tint="0.59999389629810485"/>
      <name val="Arial"/>
      <family val="2"/>
    </font>
    <font>
      <vertAlign val="superscript"/>
      <sz val="11"/>
      <color theme="1"/>
      <name val="Calibri"/>
      <family val="2"/>
      <scheme val="minor"/>
    </font>
    <font>
      <i/>
      <sz val="9"/>
      <color theme="1"/>
      <name val="Calibri"/>
      <family val="2"/>
      <scheme val="minor"/>
    </font>
    <font>
      <sz val="11"/>
      <color rgb="FF002060"/>
      <name val="Calibri"/>
      <family val="2"/>
      <scheme val="minor"/>
    </font>
    <font>
      <b/>
      <sz val="20"/>
      <color rgb="FF0070C0"/>
      <name val="Arial"/>
      <family val="2"/>
    </font>
    <font>
      <b/>
      <sz val="16"/>
      <color rgb="FFFA7D00"/>
      <name val="Calibri"/>
      <family val="2"/>
      <scheme val="minor"/>
    </font>
    <font>
      <sz val="10"/>
      <color theme="1"/>
      <name val="Arial"/>
      <family val="2"/>
    </font>
    <font>
      <b/>
      <i/>
      <sz val="12"/>
      <color theme="1"/>
      <name val="Arial"/>
      <family val="2"/>
    </font>
    <font>
      <b/>
      <sz val="16"/>
      <color theme="7" tint="-0.249977111117893"/>
      <name val="Calibri"/>
      <family val="2"/>
      <scheme val="minor"/>
    </font>
    <font>
      <sz val="8.5"/>
      <color theme="1"/>
      <name val="Arial"/>
      <family val="2"/>
    </font>
    <font>
      <sz val="11"/>
      <color theme="1"/>
      <name val="Calibri"/>
      <family val="2"/>
      <scheme val="minor"/>
    </font>
    <font>
      <b/>
      <sz val="11"/>
      <color theme="1"/>
      <name val="Arial"/>
      <family val="2"/>
    </font>
    <font>
      <sz val="12"/>
      <color theme="6" tint="0.39997558519241921"/>
      <name val="Arial"/>
      <family val="2"/>
    </font>
    <font>
      <sz val="10"/>
      <color rgb="FF0070C0"/>
      <name val="Arial"/>
      <family val="2"/>
    </font>
    <font>
      <b/>
      <sz val="12"/>
      <color rgb="FFFA7D00"/>
      <name val="Arial"/>
      <family val="2"/>
    </font>
    <font>
      <sz val="11"/>
      <color theme="4" tint="-0.249977111117893"/>
      <name val="Arial"/>
      <family val="2"/>
    </font>
    <font>
      <b/>
      <sz val="11"/>
      <color theme="4" tint="-0.249977111117893"/>
      <name val="Arial"/>
      <family val="2"/>
    </font>
    <font>
      <i/>
      <sz val="11"/>
      <color theme="1"/>
      <name val="Arial"/>
      <family val="2"/>
    </font>
    <font>
      <sz val="11"/>
      <color theme="6" tint="-0.249977111117893"/>
      <name val="Arial"/>
      <family val="2"/>
    </font>
    <font>
      <b/>
      <sz val="11"/>
      <color theme="6" tint="-0.249977111117893"/>
      <name val="Arial"/>
      <family val="2"/>
    </font>
    <font>
      <b/>
      <sz val="12"/>
      <color theme="7" tint="-0.249977111117893"/>
      <name val="Arial"/>
      <family val="2"/>
    </font>
    <font>
      <b/>
      <sz val="16"/>
      <color theme="1"/>
      <name val="Arial"/>
      <family val="2"/>
    </font>
    <font>
      <b/>
      <sz val="16"/>
      <color theme="7" tint="-0.249977111117893"/>
      <name val="Arial"/>
      <family val="2"/>
    </font>
    <font>
      <b/>
      <sz val="16"/>
      <color rgb="FFFA7D00"/>
      <name val="Arial"/>
      <family val="2"/>
    </font>
    <font>
      <sz val="11"/>
      <color theme="9" tint="-0.249977111117893"/>
      <name val="Arial"/>
      <family val="2"/>
    </font>
    <font>
      <b/>
      <sz val="11"/>
      <color theme="0"/>
      <name val="Arial"/>
      <family val="2"/>
    </font>
    <font>
      <sz val="11"/>
      <name val="Calibri"/>
      <family val="2"/>
      <scheme val="minor"/>
    </font>
    <font>
      <sz val="14"/>
      <name val="Arial"/>
      <family val="2"/>
    </font>
    <font>
      <b/>
      <sz val="14"/>
      <name val="Arial"/>
      <family val="2"/>
    </font>
    <font>
      <sz val="14"/>
      <name val="Calibri"/>
      <family val="2"/>
      <scheme val="minor"/>
    </font>
    <font>
      <u/>
      <sz val="14"/>
      <name val="Arial"/>
      <family val="2"/>
    </font>
    <font>
      <u/>
      <sz val="14"/>
      <name val="Calibri"/>
      <family val="2"/>
    </font>
    <font>
      <b/>
      <sz val="12"/>
      <name val="Arial"/>
      <family val="2"/>
    </font>
    <font>
      <u/>
      <sz val="12"/>
      <color theme="10"/>
      <name val="Calibri"/>
      <family val="2"/>
    </font>
    <font>
      <u/>
      <sz val="12"/>
      <color theme="10"/>
      <name val="Arial"/>
      <family val="2"/>
    </font>
    <font>
      <sz val="12"/>
      <color theme="1"/>
      <name val="Calibri"/>
      <family val="2"/>
      <scheme val="minor"/>
    </font>
    <font>
      <sz val="10"/>
      <color rgb="FFFF0000"/>
      <name val="Arial"/>
      <family val="2"/>
    </font>
    <font>
      <sz val="9"/>
      <color indexed="81"/>
      <name val="Tahoma"/>
      <family val="2"/>
    </font>
    <font>
      <b/>
      <sz val="9"/>
      <color indexed="81"/>
      <name val="Tahoma"/>
      <family val="2"/>
    </font>
    <font>
      <b/>
      <sz val="10"/>
      <color theme="1"/>
      <name val="Arial"/>
      <family val="2"/>
    </font>
    <font>
      <b/>
      <sz val="12"/>
      <color indexed="81"/>
      <name val="Tahoma"/>
      <family val="2"/>
    </font>
    <font>
      <sz val="12"/>
      <color indexed="81"/>
      <name val="Tahoma"/>
      <family val="2"/>
    </font>
    <font>
      <sz val="11"/>
      <color indexed="81"/>
      <name val="Tahoma"/>
      <family val="2"/>
    </font>
    <font>
      <sz val="10"/>
      <color indexed="81"/>
      <name val="Tahoma"/>
      <family val="2"/>
    </font>
    <font>
      <sz val="12"/>
      <color theme="5"/>
      <name val="Arial"/>
      <family val="2"/>
    </font>
    <font>
      <sz val="12"/>
      <color theme="3" tint="0.59999389629810485"/>
      <name val="Arial"/>
      <family val="2"/>
    </font>
    <font>
      <b/>
      <sz val="12"/>
      <color rgb="FFC00000"/>
      <name val="Arial"/>
      <family val="2"/>
    </font>
    <font>
      <b/>
      <vertAlign val="subscript"/>
      <sz val="12"/>
      <color rgb="FFC00000"/>
      <name val="Arial"/>
      <family val="2"/>
    </font>
    <font>
      <sz val="11"/>
      <color rgb="FFDDDDDD"/>
      <name val="Calibri"/>
      <family val="2"/>
      <scheme val="minor"/>
    </font>
    <font>
      <i/>
      <sz val="10"/>
      <color theme="0"/>
      <name val="Arial"/>
      <family val="2"/>
    </font>
    <font>
      <i/>
      <sz val="10"/>
      <color theme="3" tint="0.59999389629810485"/>
      <name val="Arial"/>
      <family val="2"/>
    </font>
    <font>
      <sz val="11"/>
      <color theme="3" tint="0.59999389629810485"/>
      <name val="Calibri"/>
      <family val="2"/>
      <scheme val="minor"/>
    </font>
    <font>
      <sz val="12"/>
      <color theme="0"/>
      <name val="Calibri"/>
      <family val="2"/>
    </font>
    <font>
      <sz val="10"/>
      <color theme="3" tint="0.59999389629810485"/>
      <name val="Arial"/>
      <family val="2"/>
    </font>
    <font>
      <sz val="10"/>
      <color theme="3" tint="0.59999389629810485"/>
      <name val="Calibri"/>
      <family val="2"/>
    </font>
    <font>
      <sz val="11"/>
      <color theme="5"/>
      <name val="Calibri"/>
      <family val="2"/>
      <scheme val="minor"/>
    </font>
    <font>
      <b/>
      <sz val="11"/>
      <color theme="5"/>
      <name val="Calibri"/>
      <family val="2"/>
      <scheme val="minor"/>
    </font>
    <font>
      <sz val="8"/>
      <color rgb="FF000000"/>
      <name val="Tahoma"/>
      <family val="2"/>
    </font>
    <font>
      <sz val="11"/>
      <color theme="5"/>
      <name val="Arial"/>
      <family val="2"/>
    </font>
    <font>
      <sz val="11"/>
      <color rgb="FFFF0000"/>
      <name val="Calibri"/>
      <family val="2"/>
      <scheme val="minor"/>
    </font>
    <font>
      <sz val="11"/>
      <color rgb="FFFF0000"/>
      <name val="Arial"/>
      <family val="2"/>
    </font>
    <font>
      <b/>
      <i/>
      <sz val="12"/>
      <color rgb="FFFF0000"/>
      <name val="Arial"/>
      <family val="2"/>
    </font>
    <font>
      <b/>
      <i/>
      <sz val="11"/>
      <color rgb="FFFF0000"/>
      <name val="Arial"/>
      <family val="2"/>
    </font>
  </fonts>
  <fills count="14">
    <fill>
      <patternFill patternType="none"/>
    </fill>
    <fill>
      <patternFill patternType="gray125"/>
    </fill>
    <fill>
      <patternFill patternType="solid">
        <fgColor theme="0"/>
        <bgColor indexed="64"/>
      </patternFill>
    </fill>
    <fill>
      <patternFill patternType="solid">
        <fgColor rgb="FFF2F2F2"/>
      </patternFill>
    </fill>
    <fill>
      <patternFill patternType="solid">
        <fgColor theme="3" tint="-0.249977111117893"/>
        <bgColor indexed="64"/>
      </patternFill>
    </fill>
    <fill>
      <patternFill patternType="solid">
        <fgColor rgb="FF00A7E2"/>
        <bgColor indexed="64"/>
      </patternFill>
    </fill>
    <fill>
      <patternFill patternType="solid">
        <fgColor theme="4" tint="0.79998168889431442"/>
        <bgColor indexed="64"/>
      </patternFill>
    </fill>
    <fill>
      <patternFill patternType="solid">
        <fgColor rgb="FFDDDDDD"/>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0" tint="-0.14999847407452621"/>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5" fillId="0" borderId="0" applyNumberFormat="0" applyFill="0" applyBorder="0" applyAlignment="0" applyProtection="0">
      <alignment vertical="top"/>
      <protection locked="0"/>
    </xf>
    <xf numFmtId="0" fontId="6" fillId="3" borderId="1" applyNumberFormat="0" applyAlignment="0" applyProtection="0"/>
    <xf numFmtId="9" fontId="46" fillId="0" borderId="0" applyFont="0" applyFill="0" applyBorder="0" applyAlignment="0" applyProtection="0"/>
  </cellStyleXfs>
  <cellXfs count="365">
    <xf numFmtId="0" fontId="0" fillId="0" borderId="0" xfId="0"/>
    <xf numFmtId="0" fontId="0" fillId="2" borderId="0" xfId="0" applyFill="1"/>
    <xf numFmtId="0" fontId="2" fillId="2" borderId="0" xfId="0" applyFont="1" applyFill="1"/>
    <xf numFmtId="0" fontId="4" fillId="2" borderId="0" xfId="0" applyFont="1" applyFill="1"/>
    <xf numFmtId="0" fontId="1" fillId="0" borderId="0" xfId="0" applyFont="1"/>
    <xf numFmtId="0" fontId="0" fillId="4" borderId="0" xfId="0" applyFill="1"/>
    <xf numFmtId="0" fontId="1" fillId="4" borderId="0" xfId="0" applyFont="1" applyFill="1"/>
    <xf numFmtId="0" fontId="7" fillId="5" borderId="0" xfId="0" applyFont="1" applyFill="1"/>
    <xf numFmtId="0" fontId="0" fillId="5" borderId="0" xfId="0" applyFill="1"/>
    <xf numFmtId="0" fontId="8" fillId="5" borderId="0" xfId="0" applyFont="1" applyFill="1"/>
    <xf numFmtId="0" fontId="9" fillId="5" borderId="0" xfId="0" applyFont="1" applyFill="1"/>
    <xf numFmtId="0" fontId="10" fillId="5" borderId="0" xfId="1" applyFont="1" applyFill="1" applyAlignment="1" applyProtection="1"/>
    <xf numFmtId="0" fontId="0" fillId="0" borderId="0" xfId="0" applyFill="1"/>
    <xf numFmtId="0" fontId="1" fillId="0" borderId="0" xfId="0" applyFont="1" applyFill="1"/>
    <xf numFmtId="0" fontId="8" fillId="5" borderId="0" xfId="0" quotePrefix="1" applyFont="1" applyFill="1"/>
    <xf numFmtId="0" fontId="12" fillId="5" borderId="0" xfId="0" applyFont="1" applyFill="1"/>
    <xf numFmtId="0" fontId="14" fillId="2" borderId="0" xfId="0" applyFont="1" applyFill="1"/>
    <xf numFmtId="0" fontId="16" fillId="0" borderId="0" xfId="0" applyFont="1"/>
    <xf numFmtId="0" fontId="12" fillId="0" borderId="0" xfId="0" applyFont="1"/>
    <xf numFmtId="0" fontId="12" fillId="4" borderId="0" xfId="0" applyFont="1" applyFill="1"/>
    <xf numFmtId="0" fontId="8" fillId="4" borderId="0" xfId="0" applyFont="1" applyFill="1"/>
    <xf numFmtId="0" fontId="8" fillId="4" borderId="0" xfId="0" applyFont="1" applyFill="1" applyAlignment="1">
      <alignment horizontal="left" vertical="center"/>
    </xf>
    <xf numFmtId="0" fontId="12" fillId="0" borderId="0" xfId="0" applyFont="1" applyFill="1"/>
    <xf numFmtId="0" fontId="9" fillId="4" borderId="0" xfId="0" applyFont="1" applyFill="1"/>
    <xf numFmtId="0" fontId="8" fillId="4" borderId="0" xfId="0" applyFont="1" applyFill="1" applyAlignment="1">
      <alignment horizontal="left" vertical="top" wrapText="1"/>
    </xf>
    <xf numFmtId="0" fontId="9" fillId="4" borderId="0" xfId="0" applyFont="1" applyFill="1" applyAlignment="1">
      <alignment horizontal="left" vertical="top"/>
    </xf>
    <xf numFmtId="0" fontId="3" fillId="0" borderId="0" xfId="0" applyFont="1" applyFill="1" applyAlignment="1"/>
    <xf numFmtId="0" fontId="22" fillId="4" borderId="0" xfId="0" applyFont="1" applyFill="1" applyAlignment="1">
      <alignment horizontal="left" vertical="top" wrapText="1"/>
    </xf>
    <xf numFmtId="0" fontId="23" fillId="4" borderId="0" xfId="0" applyFont="1" applyFill="1" applyAlignment="1">
      <alignment horizontal="left" vertical="top" wrapText="1"/>
    </xf>
    <xf numFmtId="0" fontId="23" fillId="4" borderId="0" xfId="0" quotePrefix="1" applyFont="1" applyFill="1" applyAlignment="1">
      <alignment horizontal="center" vertical="center" wrapText="1"/>
    </xf>
    <xf numFmtId="0" fontId="23" fillId="4" borderId="0" xfId="0" applyFont="1" applyFill="1" applyAlignment="1">
      <alignment horizontal="right" vertical="top" wrapText="1"/>
    </xf>
    <xf numFmtId="0" fontId="8" fillId="4" borderId="0" xfId="0" quotePrefix="1" applyFont="1" applyFill="1" applyAlignment="1">
      <alignment horizontal="left" vertical="center" wrapText="1"/>
    </xf>
    <xf numFmtId="0" fontId="8" fillId="4" borderId="0" xfId="0" quotePrefix="1" applyFont="1" applyFill="1" applyAlignment="1">
      <alignment horizontal="center" vertical="center" wrapText="1"/>
    </xf>
    <xf numFmtId="0" fontId="20" fillId="5" borderId="0" xfId="0" applyFont="1" applyFill="1" applyAlignment="1">
      <alignment vertical="top"/>
    </xf>
    <xf numFmtId="0" fontId="32" fillId="5" borderId="0" xfId="0" applyFont="1" applyFill="1" applyAlignment="1">
      <alignment vertical="top"/>
    </xf>
    <xf numFmtId="0" fontId="0" fillId="7" borderId="0" xfId="0" applyFill="1"/>
    <xf numFmtId="0" fontId="26" fillId="7" borderId="0" xfId="2" applyFont="1" applyFill="1" applyBorder="1" applyAlignment="1">
      <alignment wrapText="1"/>
    </xf>
    <xf numFmtId="0" fontId="26" fillId="7" borderId="0" xfId="2" applyFont="1" applyFill="1" applyBorder="1"/>
    <xf numFmtId="0" fontId="19" fillId="7" borderId="0" xfId="0" applyFont="1" applyFill="1"/>
    <xf numFmtId="0" fontId="1" fillId="2" borderId="0" xfId="0" applyFont="1" applyFill="1"/>
    <xf numFmtId="0" fontId="33" fillId="4" borderId="0" xfId="0" applyFont="1" applyFill="1" applyAlignment="1">
      <alignment horizontal="left" vertical="center"/>
    </xf>
    <xf numFmtId="0" fontId="33" fillId="4" borderId="0" xfId="0" applyFont="1" applyFill="1" applyAlignment="1">
      <alignment horizontal="left" vertical="top"/>
    </xf>
    <xf numFmtId="0" fontId="8" fillId="4" borderId="0" xfId="0" applyFont="1" applyFill="1" applyAlignment="1">
      <alignment horizontal="left" vertical="top"/>
    </xf>
    <xf numFmtId="0" fontId="34" fillId="0" borderId="0" xfId="0" applyFont="1" applyFill="1" applyAlignment="1"/>
    <xf numFmtId="0" fontId="12" fillId="4" borderId="0" xfId="0" applyFont="1" applyFill="1" applyAlignment="1">
      <alignment wrapText="1"/>
    </xf>
    <xf numFmtId="0" fontId="37" fillId="0" borderId="0" xfId="0" quotePrefix="1" applyFont="1" applyAlignment="1">
      <alignment horizontal="right" vertical="top"/>
    </xf>
    <xf numFmtId="0" fontId="37" fillId="0" borderId="0" xfId="0" quotePrefix="1" applyNumberFormat="1" applyFont="1" applyAlignment="1">
      <alignment horizontal="right" vertical="top"/>
    </xf>
    <xf numFmtId="0" fontId="38" fillId="0" borderId="0" xfId="0" applyFont="1" applyAlignment="1">
      <alignment vertical="top"/>
    </xf>
    <xf numFmtId="0" fontId="38" fillId="0" borderId="0" xfId="0" applyFont="1"/>
    <xf numFmtId="0" fontId="40" fillId="0" borderId="0" xfId="0" applyFont="1"/>
    <xf numFmtId="0" fontId="8" fillId="4" borderId="0" xfId="0" applyFont="1" applyFill="1" applyAlignment="1">
      <alignment horizontal="left" vertical="top" wrapText="1"/>
    </xf>
    <xf numFmtId="0" fontId="26" fillId="2" borderId="0" xfId="2" applyFont="1" applyFill="1" applyBorder="1"/>
    <xf numFmtId="0" fontId="41" fillId="7" borderId="0" xfId="2" applyFont="1" applyFill="1" applyBorder="1"/>
    <xf numFmtId="0" fontId="41" fillId="7" borderId="0" xfId="2" applyFont="1" applyFill="1" applyBorder="1" applyAlignment="1">
      <alignment horizontal="right" indent="1"/>
    </xf>
    <xf numFmtId="0" fontId="0" fillId="0" borderId="0" xfId="0" applyAlignment="1">
      <alignment wrapText="1"/>
    </xf>
    <xf numFmtId="0" fontId="0" fillId="2" borderId="0" xfId="0" applyFill="1" applyAlignment="1">
      <alignment wrapText="1"/>
    </xf>
    <xf numFmtId="49" fontId="8" fillId="4" borderId="0" xfId="0" applyNumberFormat="1" applyFont="1" applyFill="1" applyAlignment="1">
      <alignment horizontal="left" vertical="top" wrapText="1"/>
    </xf>
    <xf numFmtId="0" fontId="8" fillId="4" borderId="0" xfId="0" quotePrefix="1" applyFont="1" applyFill="1" applyAlignment="1">
      <alignment horizontal="center" vertical="top"/>
    </xf>
    <xf numFmtId="0" fontId="36" fillId="4" borderId="0" xfId="0" applyFont="1" applyFill="1" applyAlignment="1">
      <alignment horizontal="right" vertical="top" wrapText="1"/>
    </xf>
    <xf numFmtId="0" fontId="8" fillId="4" borderId="0" xfId="0" quotePrefix="1" applyFont="1" applyFill="1" applyAlignment="1">
      <alignment horizontal="left" vertical="top"/>
    </xf>
    <xf numFmtId="0" fontId="39" fillId="0" borderId="0" xfId="0" applyFont="1" applyAlignment="1">
      <alignment horizontal="left" vertical="top" wrapText="1"/>
    </xf>
    <xf numFmtId="0" fontId="31" fillId="7" borderId="0" xfId="0" applyFont="1" applyFill="1" applyBorder="1" applyAlignment="1">
      <alignment horizontal="center" vertical="top" wrapText="1"/>
    </xf>
    <xf numFmtId="0" fontId="35" fillId="4" borderId="0" xfId="0" applyFont="1" applyFill="1" applyAlignment="1">
      <alignment horizontal="left" vertical="top" wrapText="1"/>
    </xf>
    <xf numFmtId="0" fontId="35" fillId="4" borderId="0" xfId="0" applyFont="1" applyFill="1" applyAlignment="1">
      <alignment horizontal="left" wrapText="1"/>
    </xf>
    <xf numFmtId="0" fontId="8" fillId="4" borderId="0" xfId="0" quotePrefix="1" applyFont="1" applyFill="1" applyAlignment="1">
      <alignment horizontal="left" vertical="top" wrapText="1"/>
    </xf>
    <xf numFmtId="0" fontId="39" fillId="0" borderId="0" xfId="0" applyFont="1" applyAlignment="1">
      <alignment vertical="top" wrapText="1"/>
    </xf>
    <xf numFmtId="0" fontId="13" fillId="0" borderId="0" xfId="0" applyFont="1" applyAlignment="1">
      <alignment vertical="top"/>
    </xf>
    <xf numFmtId="0" fontId="0" fillId="0" borderId="0" xfId="0" applyBorder="1"/>
    <xf numFmtId="0" fontId="42" fillId="7" borderId="0" xfId="0" applyFont="1" applyFill="1" applyBorder="1" applyAlignment="1">
      <alignment horizontal="left" vertical="top" wrapText="1"/>
    </xf>
    <xf numFmtId="0" fontId="43" fillId="7" borderId="0" xfId="0" applyFont="1" applyFill="1" applyBorder="1" applyAlignment="1">
      <alignment horizontal="center" vertical="top" wrapText="1"/>
    </xf>
    <xf numFmtId="0" fontId="0" fillId="7" borderId="0" xfId="0" applyFill="1" applyBorder="1"/>
    <xf numFmtId="0" fontId="44" fillId="7" borderId="0" xfId="2" applyFont="1" applyFill="1" applyBorder="1" applyAlignment="1">
      <alignment horizontal="right" indent="1"/>
    </xf>
    <xf numFmtId="0" fontId="28" fillId="2" borderId="0" xfId="2" applyFont="1" applyFill="1" applyBorder="1"/>
    <xf numFmtId="0" fontId="26" fillId="7" borderId="0" xfId="2" quotePrefix="1" applyFont="1" applyFill="1" applyBorder="1"/>
    <xf numFmtId="0" fontId="24" fillId="2" borderId="0" xfId="2" applyFont="1" applyFill="1" applyBorder="1"/>
    <xf numFmtId="0" fontId="42" fillId="7" borderId="0" xfId="0" applyFont="1" applyFill="1" applyBorder="1" applyAlignment="1">
      <alignment horizontal="left" vertical="top" wrapText="1"/>
    </xf>
    <xf numFmtId="0" fontId="8" fillId="4" borderId="0" xfId="0" applyFont="1" applyFill="1" applyAlignment="1">
      <alignment horizontal="left" vertical="top" wrapText="1"/>
    </xf>
    <xf numFmtId="0" fontId="9" fillId="5" borderId="0" xfId="0" applyFont="1" applyFill="1" applyAlignment="1">
      <alignment vertical="top" wrapText="1"/>
    </xf>
    <xf numFmtId="0" fontId="9" fillId="5" borderId="0" xfId="0" applyFont="1" applyFill="1" applyAlignment="1">
      <alignment horizontal="center" vertical="top" wrapText="1"/>
    </xf>
    <xf numFmtId="0" fontId="18" fillId="5" borderId="0" xfId="0" applyFont="1" applyFill="1" applyAlignment="1">
      <alignment vertical="top"/>
    </xf>
    <xf numFmtId="0" fontId="30" fillId="5" borderId="0" xfId="0" applyFont="1" applyFill="1"/>
    <xf numFmtId="0" fontId="47" fillId="5" borderId="0" xfId="0" applyFont="1" applyFill="1"/>
    <xf numFmtId="0" fontId="30" fillId="5" borderId="0" xfId="0" applyFont="1" applyFill="1" applyAlignment="1">
      <alignment vertical="top"/>
    </xf>
    <xf numFmtId="0" fontId="0" fillId="2" borderId="0" xfId="0" applyFill="1" applyBorder="1"/>
    <xf numFmtId="0" fontId="12" fillId="2" borderId="0" xfId="0" applyFont="1" applyFill="1"/>
    <xf numFmtId="0" fontId="0" fillId="2" borderId="0" xfId="0" applyFill="1" applyAlignment="1">
      <alignment horizontal="center" vertical="top" wrapText="1"/>
    </xf>
    <xf numFmtId="0" fontId="30" fillId="2" borderId="0" xfId="0" applyFont="1" applyFill="1"/>
    <xf numFmtId="0" fontId="9" fillId="2" borderId="0" xfId="0" applyFont="1" applyFill="1" applyAlignment="1">
      <alignment vertical="top" wrapText="1"/>
    </xf>
    <xf numFmtId="0" fontId="9" fillId="2" borderId="0" xfId="0" applyFont="1" applyFill="1" applyAlignment="1">
      <alignment horizontal="center" vertical="top" wrapText="1"/>
    </xf>
    <xf numFmtId="0" fontId="50" fillId="7" borderId="0" xfId="2" applyFont="1" applyFill="1" applyBorder="1" applyAlignment="1">
      <alignment wrapText="1"/>
    </xf>
    <xf numFmtId="0" fontId="30" fillId="7" borderId="0" xfId="0" applyFont="1" applyFill="1" applyAlignment="1">
      <alignment horizontal="center" vertical="top" wrapText="1"/>
    </xf>
    <xf numFmtId="0" fontId="30" fillId="7" borderId="0" xfId="0" applyFont="1" applyFill="1"/>
    <xf numFmtId="0" fontId="30" fillId="7" borderId="0" xfId="0" quotePrefix="1" applyFont="1" applyFill="1" applyAlignment="1">
      <alignment horizontal="left"/>
    </xf>
    <xf numFmtId="0" fontId="30" fillId="7" borderId="0" xfId="0" applyFont="1" applyFill="1" applyAlignment="1">
      <alignment horizontal="left"/>
    </xf>
    <xf numFmtId="0" fontId="50" fillId="7" borderId="0" xfId="2" applyFont="1" applyFill="1" applyBorder="1"/>
    <xf numFmtId="0" fontId="56" fillId="3" borderId="7" xfId="2" applyFont="1" applyBorder="1"/>
    <xf numFmtId="0" fontId="30" fillId="0" borderId="0" xfId="0" applyFont="1"/>
    <xf numFmtId="0" fontId="57" fillId="0" borderId="0" xfId="0" applyFont="1"/>
    <xf numFmtId="0" fontId="30" fillId="0" borderId="0" xfId="0" applyFont="1" applyAlignment="1">
      <alignment wrapText="1"/>
    </xf>
    <xf numFmtId="0" fontId="30" fillId="7" borderId="0" xfId="0" applyFont="1" applyFill="1" applyBorder="1"/>
    <xf numFmtId="0" fontId="7" fillId="8" borderId="3" xfId="0" applyFont="1" applyFill="1" applyBorder="1" applyAlignment="1">
      <alignment horizontal="center" vertical="center" wrapText="1"/>
    </xf>
    <xf numFmtId="0" fontId="30" fillId="9" borderId="3" xfId="0" applyFont="1" applyFill="1" applyBorder="1"/>
    <xf numFmtId="0" fontId="51" fillId="7" borderId="0" xfId="0" applyFont="1" applyFill="1" applyAlignment="1"/>
    <xf numFmtId="0" fontId="54" fillId="7" borderId="0" xfId="0" applyFont="1" applyFill="1" applyAlignment="1">
      <alignment wrapText="1"/>
    </xf>
    <xf numFmtId="0" fontId="58" fillId="7" borderId="0" xfId="2" applyFont="1" applyFill="1" applyBorder="1" applyAlignment="1">
      <alignment horizontal="right" indent="1"/>
    </xf>
    <xf numFmtId="0" fontId="50" fillId="7" borderId="0" xfId="2" quotePrefix="1" applyFont="1" applyFill="1" applyBorder="1"/>
    <xf numFmtId="0" fontId="59" fillId="7" borderId="0" xfId="2" applyFont="1" applyFill="1" applyBorder="1"/>
    <xf numFmtId="0" fontId="0" fillId="2" borderId="0" xfId="0" applyFill="1" applyAlignment="1">
      <alignment vertical="top" wrapText="1"/>
    </xf>
    <xf numFmtId="0" fontId="30" fillId="10" borderId="3" xfId="0" applyFont="1" applyFill="1" applyBorder="1"/>
    <xf numFmtId="0" fontId="30" fillId="10" borderId="3" xfId="0" applyFont="1" applyFill="1" applyBorder="1" applyAlignment="1">
      <alignment vertical="center" wrapText="1"/>
    </xf>
    <xf numFmtId="0" fontId="30" fillId="7" borderId="0" xfId="0" applyFont="1" applyFill="1" applyAlignment="1"/>
    <xf numFmtId="0" fontId="5" fillId="5" borderId="0" xfId="1" applyFill="1" applyAlignment="1" applyProtection="1"/>
    <xf numFmtId="0" fontId="30" fillId="2" borderId="0" xfId="0" applyFont="1" applyFill="1" applyBorder="1"/>
    <xf numFmtId="0" fontId="35" fillId="4" borderId="0" xfId="0" applyFont="1" applyFill="1" applyAlignment="1"/>
    <xf numFmtId="0" fontId="35" fillId="4" borderId="0" xfId="0" applyFont="1" applyFill="1" applyAlignment="1">
      <alignment horizontal="left"/>
    </xf>
    <xf numFmtId="0" fontId="32" fillId="5" borderId="0" xfId="0" applyFont="1" applyFill="1" applyAlignment="1">
      <alignment vertical="center"/>
    </xf>
    <xf numFmtId="0" fontId="12" fillId="2" borderId="0" xfId="0" applyFont="1" applyFill="1" applyAlignment="1">
      <alignment vertical="center"/>
    </xf>
    <xf numFmtId="0" fontId="9" fillId="5" borderId="0" xfId="0" applyFont="1" applyFill="1" applyAlignment="1">
      <alignment horizontal="center" vertical="center" wrapText="1"/>
    </xf>
    <xf numFmtId="0" fontId="12" fillId="5" borderId="0" xfId="0" applyFont="1" applyFill="1" applyAlignment="1">
      <alignment horizontal="left" vertical="top"/>
    </xf>
    <xf numFmtId="0" fontId="8" fillId="5" borderId="0" xfId="0" applyFont="1" applyFill="1" applyAlignment="1">
      <alignment horizontal="left" vertical="top" wrapText="1"/>
    </xf>
    <xf numFmtId="0" fontId="56" fillId="6" borderId="3" xfId="2" applyFont="1" applyFill="1" applyBorder="1"/>
    <xf numFmtId="164" fontId="56" fillId="6" borderId="3" xfId="2" applyNumberFormat="1" applyFont="1" applyFill="1" applyBorder="1"/>
    <xf numFmtId="0" fontId="42" fillId="7" borderId="0" xfId="0" applyFont="1" applyFill="1" applyBorder="1" applyAlignment="1">
      <alignment vertical="top" wrapText="1"/>
    </xf>
    <xf numFmtId="0" fontId="53" fillId="0" borderId="0" xfId="0" applyFont="1" applyBorder="1" applyAlignment="1">
      <alignment vertical="top" wrapText="1"/>
    </xf>
    <xf numFmtId="0" fontId="21" fillId="2" borderId="0" xfId="0" applyFont="1" applyFill="1" applyAlignment="1">
      <alignment vertical="top" wrapText="1"/>
    </xf>
    <xf numFmtId="0" fontId="9" fillId="5" borderId="0" xfId="0" applyFont="1" applyFill="1" applyAlignment="1">
      <alignment wrapText="1"/>
    </xf>
    <xf numFmtId="0" fontId="50" fillId="0" borderId="0" xfId="2" applyFont="1" applyFill="1" applyBorder="1"/>
    <xf numFmtId="0" fontId="60" fillId="0" borderId="0" xfId="2" applyFont="1" applyFill="1" applyBorder="1" applyAlignment="1">
      <alignment horizontal="left" wrapText="1"/>
    </xf>
    <xf numFmtId="0" fontId="0" fillId="0" borderId="0" xfId="0" applyFill="1" applyBorder="1"/>
    <xf numFmtId="0" fontId="30" fillId="0" borderId="0" xfId="0" applyFont="1" applyFill="1"/>
    <xf numFmtId="0" fontId="47" fillId="5" borderId="0" xfId="0" applyFont="1" applyFill="1" applyAlignment="1">
      <alignment vertical="top" wrapText="1"/>
    </xf>
    <xf numFmtId="0" fontId="30" fillId="5" borderId="0" xfId="0" applyFont="1" applyFill="1" applyAlignment="1">
      <alignment vertical="center"/>
    </xf>
    <xf numFmtId="0" fontId="30" fillId="5" borderId="0" xfId="0" applyFont="1" applyFill="1" applyAlignment="1">
      <alignment vertical="top" wrapText="1"/>
    </xf>
    <xf numFmtId="0" fontId="9" fillId="0" borderId="0" xfId="0" applyFont="1" applyFill="1" applyAlignment="1">
      <alignment horizontal="center" vertical="center" wrapText="1"/>
    </xf>
    <xf numFmtId="0" fontId="0" fillId="0" borderId="0" xfId="0" applyFill="1" applyAlignment="1">
      <alignment horizontal="center" vertical="top" wrapText="1"/>
    </xf>
    <xf numFmtId="0" fontId="20" fillId="0" borderId="0" xfId="0" quotePrefix="1" applyFont="1" applyFill="1" applyAlignment="1">
      <alignment vertical="center"/>
    </xf>
    <xf numFmtId="0" fontId="21" fillId="0" borderId="0" xfId="0" applyFont="1" applyFill="1" applyAlignment="1">
      <alignment horizontal="center" vertical="top" wrapText="1"/>
    </xf>
    <xf numFmtId="0" fontId="26" fillId="0" borderId="0" xfId="2" applyFont="1" applyFill="1" applyBorder="1"/>
    <xf numFmtId="0" fontId="41" fillId="0" borderId="0" xfId="2" applyFont="1" applyFill="1" applyBorder="1" applyAlignment="1">
      <alignment horizontal="right" indent="1"/>
    </xf>
    <xf numFmtId="0" fontId="53" fillId="0" borderId="14" xfId="0" applyFont="1" applyBorder="1" applyAlignment="1">
      <alignment horizontal="left" vertical="top" wrapText="1"/>
    </xf>
    <xf numFmtId="0" fontId="31" fillId="7" borderId="0" xfId="0" applyFont="1" applyFill="1" applyBorder="1" applyAlignment="1">
      <alignment horizontal="center" vertical="top" wrapText="1"/>
    </xf>
    <xf numFmtId="0" fontId="8" fillId="4" borderId="0" xfId="0" applyFont="1" applyFill="1" applyAlignment="1">
      <alignment horizontal="left" vertical="center"/>
    </xf>
    <xf numFmtId="0" fontId="62" fillId="2" borderId="0" xfId="0" applyFont="1" applyFill="1"/>
    <xf numFmtId="0" fontId="63" fillId="2" borderId="0" xfId="0" applyFont="1" applyFill="1"/>
    <xf numFmtId="0" fontId="24" fillId="2" borderId="0" xfId="0" applyFont="1" applyFill="1"/>
    <xf numFmtId="0" fontId="25" fillId="2" borderId="0" xfId="0" applyFont="1" applyFill="1"/>
    <xf numFmtId="0" fontId="65" fillId="2" borderId="0" xfId="0" applyFont="1" applyFill="1"/>
    <xf numFmtId="0" fontId="66" fillId="2" borderId="0" xfId="1" applyFont="1" applyFill="1" applyAlignment="1" applyProtection="1"/>
    <xf numFmtId="0" fontId="64" fillId="2" borderId="0" xfId="0" applyFont="1" applyFill="1" applyAlignment="1">
      <alignment vertical="top" wrapText="1"/>
    </xf>
    <xf numFmtId="0" fontId="67" fillId="2" borderId="0" xfId="1" applyFont="1" applyFill="1" applyAlignment="1" applyProtection="1">
      <alignment horizontal="left" vertical="top"/>
    </xf>
    <xf numFmtId="0" fontId="64" fillId="2" borderId="0" xfId="0" applyFont="1" applyFill="1" applyAlignment="1">
      <alignment horizontal="left" vertical="top" wrapText="1"/>
    </xf>
    <xf numFmtId="0" fontId="63" fillId="2" borderId="0" xfId="0" applyFont="1" applyFill="1" applyAlignment="1">
      <alignment horizontal="left" vertical="top" wrapText="1"/>
    </xf>
    <xf numFmtId="0" fontId="30" fillId="6" borderId="3" xfId="0" applyFont="1" applyFill="1" applyBorder="1"/>
    <xf numFmtId="0" fontId="30" fillId="6" borderId="3" xfId="0" quotePrefix="1" applyFont="1" applyFill="1" applyBorder="1"/>
    <xf numFmtId="0" fontId="25" fillId="2" borderId="0" xfId="0" applyFont="1" applyFill="1" applyAlignment="1">
      <alignment vertical="top" wrapText="1"/>
    </xf>
    <xf numFmtId="0" fontId="63" fillId="2" borderId="0" xfId="0" applyFont="1" applyFill="1" applyAlignment="1">
      <alignment vertical="top" wrapText="1"/>
    </xf>
    <xf numFmtId="0" fontId="70" fillId="2" borderId="0" xfId="1" applyFont="1" applyFill="1" applyAlignment="1" applyProtection="1"/>
    <xf numFmtId="0" fontId="68" fillId="2" borderId="0" xfId="0" applyFont="1" applyFill="1"/>
    <xf numFmtId="0" fontId="25" fillId="2" borderId="0" xfId="0" applyFont="1" applyFill="1" applyAlignment="1">
      <alignment horizontal="left"/>
    </xf>
    <xf numFmtId="0" fontId="25" fillId="2" borderId="0" xfId="0" applyFont="1" applyFill="1" applyAlignment="1"/>
    <xf numFmtId="0" fontId="25" fillId="2" borderId="0" xfId="0" applyFont="1" applyFill="1" applyAlignment="1">
      <alignment vertical="top"/>
    </xf>
    <xf numFmtId="0" fontId="71" fillId="0" borderId="0" xfId="0" applyFont="1"/>
    <xf numFmtId="0" fontId="19" fillId="0" borderId="0" xfId="0" applyFont="1" applyAlignment="1">
      <alignment horizontal="left"/>
    </xf>
    <xf numFmtId="0" fontId="25" fillId="2" borderId="0" xfId="0" applyFont="1" applyFill="1" applyAlignment="1">
      <alignment horizontal="left" vertical="top" wrapText="1"/>
    </xf>
    <xf numFmtId="0" fontId="9" fillId="5" borderId="0" xfId="0" applyFont="1" applyFill="1" applyAlignment="1">
      <alignment horizontal="left" vertical="top"/>
    </xf>
    <xf numFmtId="0" fontId="42" fillId="7" borderId="0" xfId="0" applyFont="1" applyFill="1" applyBorder="1" applyAlignment="1">
      <alignment horizontal="left" vertical="top" wrapText="1"/>
    </xf>
    <xf numFmtId="0" fontId="30" fillId="0" borderId="3" xfId="0" applyFont="1" applyFill="1" applyBorder="1"/>
    <xf numFmtId="0" fontId="53" fillId="0" borderId="0" xfId="0" applyFont="1" applyBorder="1" applyAlignment="1">
      <alignment horizontal="left" vertical="top" wrapText="1"/>
    </xf>
    <xf numFmtId="0" fontId="30" fillId="7" borderId="0" xfId="0" applyFont="1" applyFill="1" applyBorder="1" applyAlignment="1"/>
    <xf numFmtId="0" fontId="47" fillId="7" borderId="0" xfId="0" applyFont="1" applyFill="1" applyBorder="1"/>
    <xf numFmtId="0" fontId="43" fillId="7" borderId="0" xfId="0" applyFont="1" applyFill="1" applyBorder="1" applyAlignment="1">
      <alignment vertical="top" wrapText="1"/>
    </xf>
    <xf numFmtId="0" fontId="45" fillId="7" borderId="0" xfId="0" applyFont="1" applyFill="1" applyBorder="1" applyAlignment="1">
      <alignment wrapText="1"/>
    </xf>
    <xf numFmtId="0" fontId="31" fillId="7" borderId="0" xfId="0" applyFont="1" applyFill="1" applyBorder="1" applyAlignment="1">
      <alignment vertical="top" wrapText="1"/>
    </xf>
    <xf numFmtId="0" fontId="45" fillId="7" borderId="0" xfId="0" applyFont="1" applyFill="1" applyBorder="1" applyAlignment="1">
      <alignment horizontal="left"/>
    </xf>
    <xf numFmtId="0" fontId="49" fillId="7" borderId="0" xfId="2" applyFont="1" applyFill="1" applyBorder="1" applyAlignment="1">
      <alignment vertical="top"/>
    </xf>
    <xf numFmtId="0" fontId="80" fillId="0" borderId="0" xfId="0" applyFont="1" applyFill="1"/>
    <xf numFmtId="0" fontId="57" fillId="7" borderId="0" xfId="0" applyFont="1" applyFill="1" applyAlignment="1"/>
    <xf numFmtId="0" fontId="42" fillId="0" borderId="0" xfId="0" applyFont="1" applyFill="1" applyBorder="1" applyAlignment="1">
      <alignment vertical="top"/>
    </xf>
    <xf numFmtId="0" fontId="0" fillId="13" borderId="0" xfId="0" applyFill="1"/>
    <xf numFmtId="0" fontId="30" fillId="13" borderId="0" xfId="0" applyFont="1" applyFill="1"/>
    <xf numFmtId="0" fontId="30" fillId="13" borderId="0" xfId="0" applyFont="1" applyFill="1" applyAlignment="1"/>
    <xf numFmtId="0" fontId="42" fillId="13" borderId="0" xfId="0" applyFont="1" applyFill="1" applyBorder="1" applyAlignment="1">
      <alignment vertical="center" wrapText="1"/>
    </xf>
    <xf numFmtId="0" fontId="30" fillId="13" borderId="0" xfId="0" applyFont="1" applyFill="1" applyBorder="1"/>
    <xf numFmtId="0" fontId="0" fillId="4" borderId="0" xfId="0" applyFont="1" applyFill="1"/>
    <xf numFmtId="0" fontId="30" fillId="7" borderId="0" xfId="0" applyFont="1" applyFill="1" applyAlignment="1">
      <alignment horizontal="center" vertical="top"/>
    </xf>
    <xf numFmtId="0" fontId="0" fillId="2" borderId="0" xfId="0" applyFill="1" applyAlignment="1">
      <alignment horizontal="left" vertical="top" wrapText="1"/>
    </xf>
    <xf numFmtId="0" fontId="30" fillId="11" borderId="3" xfId="0" applyFont="1" applyFill="1" applyBorder="1" applyAlignment="1">
      <alignment horizontal="center" vertical="center"/>
    </xf>
    <xf numFmtId="0" fontId="7" fillId="0" borderId="0" xfId="0" applyFont="1" applyFill="1"/>
    <xf numFmtId="2" fontId="32" fillId="5" borderId="0" xfId="0" applyNumberFormat="1" applyFont="1" applyFill="1" applyAlignment="1">
      <alignment vertical="top"/>
    </xf>
    <xf numFmtId="2" fontId="32" fillId="5" borderId="0" xfId="0" applyNumberFormat="1" applyFont="1" applyFill="1" applyAlignment="1">
      <alignment vertical="center"/>
    </xf>
    <xf numFmtId="0" fontId="0" fillId="0" borderId="0" xfId="0" applyAlignment="1">
      <alignment horizontal="center"/>
    </xf>
    <xf numFmtId="0" fontId="0" fillId="0" borderId="0" xfId="0" applyFill="1" applyAlignment="1">
      <alignment horizontal="center"/>
    </xf>
    <xf numFmtId="165" fontId="0" fillId="2" borderId="0" xfId="0" applyNumberFormat="1" applyFill="1"/>
    <xf numFmtId="0" fontId="1" fillId="0" borderId="0" xfId="0" applyFont="1" applyFill="1" applyAlignment="1">
      <alignment wrapText="1"/>
    </xf>
    <xf numFmtId="0" fontId="7" fillId="2" borderId="0" xfId="0" applyFont="1" applyFill="1" applyBorder="1"/>
    <xf numFmtId="0" fontId="0" fillId="0" borderId="0" xfId="0" applyBorder="1" applyAlignment="1">
      <alignment horizontal="center"/>
    </xf>
    <xf numFmtId="0" fontId="84" fillId="7" borderId="0" xfId="0" applyFont="1" applyFill="1"/>
    <xf numFmtId="0" fontId="85" fillId="4" borderId="0" xfId="0" applyFont="1" applyFill="1" applyAlignment="1">
      <alignment horizontal="left" vertical="top"/>
    </xf>
    <xf numFmtId="0" fontId="85" fillId="4" borderId="0" xfId="0" applyFont="1" applyFill="1" applyAlignment="1">
      <alignment horizontal="left"/>
    </xf>
    <xf numFmtId="0" fontId="87" fillId="4" borderId="0" xfId="0" applyFont="1" applyFill="1"/>
    <xf numFmtId="0" fontId="88" fillId="4" borderId="0" xfId="0" applyFont="1" applyFill="1" applyAlignment="1">
      <alignment horizontal="left" vertical="top" wrapText="1"/>
    </xf>
    <xf numFmtId="0" fontId="86" fillId="4" borderId="0" xfId="0" applyFont="1" applyFill="1" applyAlignment="1">
      <alignment horizontal="left" vertical="top" wrapText="1"/>
    </xf>
    <xf numFmtId="0" fontId="89" fillId="4" borderId="0" xfId="0" applyFont="1" applyFill="1" applyAlignment="1">
      <alignment horizontal="right" vertical="top"/>
    </xf>
    <xf numFmtId="0" fontId="89" fillId="4" borderId="0" xfId="0" applyFont="1" applyFill="1" applyAlignment="1">
      <alignment vertical="top"/>
    </xf>
    <xf numFmtId="0" fontId="86" fillId="4" borderId="0" xfId="0" applyFont="1" applyFill="1" applyAlignment="1">
      <alignment vertical="top"/>
    </xf>
    <xf numFmtId="0" fontId="0" fillId="0" borderId="0" xfId="0" applyAlignment="1">
      <alignment horizontal="right"/>
    </xf>
    <xf numFmtId="0" fontId="0" fillId="2" borderId="0" xfId="0" applyFill="1" applyAlignment="1">
      <alignment horizontal="right"/>
    </xf>
    <xf numFmtId="0" fontId="91" fillId="0" borderId="0" xfId="0" applyFont="1"/>
    <xf numFmtId="0" fontId="92" fillId="0" borderId="0" xfId="0" applyFont="1"/>
    <xf numFmtId="0" fontId="8" fillId="4" borderId="0" xfId="0" applyFont="1" applyFill="1" applyAlignment="1">
      <alignment horizontal="left" vertical="center"/>
    </xf>
    <xf numFmtId="0" fontId="8" fillId="4" borderId="0" xfId="0" applyFont="1" applyFill="1" applyAlignment="1">
      <alignment horizontal="left" vertical="top" wrapText="1"/>
    </xf>
    <xf numFmtId="0" fontId="9" fillId="5" borderId="0" xfId="0" applyFont="1" applyFill="1" applyAlignment="1">
      <alignment horizontal="center" vertical="top" wrapText="1"/>
    </xf>
    <xf numFmtId="0" fontId="8" fillId="4" borderId="0" xfId="0" applyFont="1" applyFill="1" applyAlignment="1">
      <alignment horizontal="left" vertical="top"/>
    </xf>
    <xf numFmtId="0" fontId="30" fillId="7" borderId="0" xfId="0" quotePrefix="1" applyFont="1" applyFill="1" applyAlignment="1">
      <alignment horizontal="left"/>
    </xf>
    <xf numFmtId="0" fontId="30" fillId="7" borderId="0" xfId="0" applyFont="1" applyFill="1" applyAlignment="1">
      <alignment horizontal="center" vertical="top" wrapText="1"/>
    </xf>
    <xf numFmtId="0" fontId="8" fillId="4" borderId="0" xfId="0" quotePrefix="1" applyFont="1" applyFill="1" applyAlignment="1">
      <alignment horizontal="left" vertical="top" wrapText="1"/>
    </xf>
    <xf numFmtId="0" fontId="0" fillId="0" borderId="0" xfId="0" applyAlignment="1">
      <alignment horizontal="left"/>
    </xf>
    <xf numFmtId="0" fontId="0" fillId="0" borderId="0" xfId="0" applyFill="1" applyAlignment="1">
      <alignment horizontal="left"/>
    </xf>
    <xf numFmtId="0" fontId="0" fillId="0" borderId="0" xfId="0" applyBorder="1" applyAlignment="1">
      <alignment horizontal="left"/>
    </xf>
    <xf numFmtId="2" fontId="91" fillId="0" borderId="0" xfId="0" applyNumberFormat="1" applyFont="1"/>
    <xf numFmtId="0" fontId="21" fillId="0" borderId="0" xfId="0" applyFont="1"/>
    <xf numFmtId="0" fontId="8" fillId="4" borderId="0" xfId="0" applyFont="1" applyFill="1" applyAlignment="1">
      <alignment horizontal="left" vertical="center"/>
    </xf>
    <xf numFmtId="0" fontId="8" fillId="4" borderId="0" xfId="0" applyFont="1" applyFill="1" applyAlignment="1">
      <alignment horizontal="left" vertical="top" wrapText="1"/>
    </xf>
    <xf numFmtId="0" fontId="8" fillId="4" borderId="0" xfId="0" applyFont="1" applyFill="1" applyAlignment="1">
      <alignment horizontal="left" vertical="center" wrapText="1"/>
    </xf>
    <xf numFmtId="0" fontId="0" fillId="2" borderId="0" xfId="0" applyFill="1" applyAlignment="1">
      <alignment horizontal="center" vertical="top" wrapText="1"/>
    </xf>
    <xf numFmtId="0" fontId="9" fillId="4" borderId="0" xfId="0" quotePrefix="1" applyFont="1" applyFill="1" applyAlignment="1">
      <alignment horizontal="left" vertical="top" wrapText="1" indent="10"/>
    </xf>
    <xf numFmtId="0" fontId="9" fillId="4" borderId="0" xfId="0" quotePrefix="1" applyFont="1" applyFill="1" applyAlignment="1">
      <alignment horizontal="left" vertical="top" indent="10"/>
    </xf>
    <xf numFmtId="0" fontId="9" fillId="4" borderId="0" xfId="0" quotePrefix="1" applyFont="1" applyFill="1" applyAlignment="1">
      <alignment horizontal="center" vertical="top" wrapText="1"/>
    </xf>
    <xf numFmtId="0" fontId="9" fillId="4" borderId="0" xfId="0" quotePrefix="1" applyFont="1" applyFill="1" applyAlignment="1">
      <alignment horizontal="center" vertical="center"/>
    </xf>
    <xf numFmtId="0" fontId="9" fillId="4" borderId="0" xfId="0" quotePrefix="1" applyFont="1" applyFill="1" applyAlignment="1">
      <alignment horizontal="center" wrapText="1"/>
    </xf>
    <xf numFmtId="0" fontId="56" fillId="3" borderId="7" xfId="2" applyFont="1" applyBorder="1" applyAlignment="1">
      <alignment horizontal="right"/>
    </xf>
    <xf numFmtId="0" fontId="0" fillId="7" borderId="0" xfId="0" applyFill="1" applyAlignment="1">
      <alignment wrapText="1"/>
    </xf>
    <xf numFmtId="165" fontId="0" fillId="7" borderId="0" xfId="0" applyNumberFormat="1" applyFill="1"/>
    <xf numFmtId="0" fontId="0" fillId="7" borderId="0" xfId="0" applyFill="1" applyAlignment="1">
      <alignment vertical="top" wrapText="1"/>
    </xf>
    <xf numFmtId="2" fontId="56" fillId="6" borderId="7" xfId="2" applyNumberFormat="1" applyFont="1" applyFill="1" applyBorder="1" applyAlignment="1">
      <alignment horizontal="right"/>
    </xf>
    <xf numFmtId="166" fontId="32" fillId="5" borderId="0" xfId="0" applyNumberFormat="1" applyFont="1" applyFill="1" applyAlignment="1">
      <alignment vertical="top"/>
    </xf>
    <xf numFmtId="167" fontId="56" fillId="6" borderId="3" xfId="2" applyNumberFormat="1" applyFont="1" applyFill="1" applyBorder="1"/>
    <xf numFmtId="166" fontId="56" fillId="3" borderId="7" xfId="2" applyNumberFormat="1" applyFont="1" applyBorder="1"/>
    <xf numFmtId="0" fontId="72" fillId="0" borderId="0" xfId="0" applyFont="1" applyFill="1" applyBorder="1" applyAlignment="1">
      <alignment horizontal="left" vertical="top" wrapText="1"/>
    </xf>
    <xf numFmtId="0" fontId="96" fillId="2" borderId="0" xfId="0" applyFont="1" applyFill="1" applyBorder="1"/>
    <xf numFmtId="0" fontId="96" fillId="0" borderId="0" xfId="0" applyFont="1" applyFill="1" applyBorder="1" applyAlignment="1">
      <alignment wrapText="1"/>
    </xf>
    <xf numFmtId="0" fontId="97" fillId="0" borderId="0" xfId="0" applyFont="1" applyFill="1" applyBorder="1" applyAlignment="1">
      <alignment horizontal="center" vertical="top" wrapText="1"/>
    </xf>
    <xf numFmtId="0" fontId="96" fillId="0" borderId="0" xfId="0" applyFont="1" applyFill="1" applyBorder="1"/>
    <xf numFmtId="0" fontId="95" fillId="0" borderId="0" xfId="0" applyFont="1" applyFill="1"/>
    <xf numFmtId="0" fontId="98" fillId="0" borderId="0" xfId="0" applyFont="1" applyFill="1" applyBorder="1" applyAlignment="1">
      <alignment horizontal="center" vertical="top" wrapText="1"/>
    </xf>
    <xf numFmtId="0" fontId="96" fillId="0" borderId="0" xfId="0" applyFont="1" applyFill="1"/>
    <xf numFmtId="0" fontId="95" fillId="0" borderId="0" xfId="0" applyFont="1" applyFill="1" applyBorder="1"/>
    <xf numFmtId="0" fontId="96" fillId="0" borderId="0" xfId="0" applyFont="1" applyFill="1" applyAlignment="1"/>
    <xf numFmtId="0" fontId="72" fillId="0" borderId="0" xfId="0" applyFont="1" applyFill="1" applyBorder="1" applyAlignment="1">
      <alignment vertical="center" wrapText="1"/>
    </xf>
    <xf numFmtId="0" fontId="72" fillId="0" borderId="0" xfId="0" applyFont="1" applyFill="1" applyBorder="1" applyAlignment="1">
      <alignment horizontal="right" wrapText="1"/>
    </xf>
    <xf numFmtId="0" fontId="95" fillId="2" borderId="0" xfId="0" applyFont="1" applyFill="1"/>
    <xf numFmtId="0" fontId="0" fillId="0" borderId="0" xfId="0" applyFill="1" applyAlignment="1">
      <alignment wrapText="1"/>
    </xf>
    <xf numFmtId="0" fontId="30" fillId="2" borderId="0" xfId="0" applyFont="1" applyFill="1" applyAlignment="1">
      <alignment horizontal="left"/>
    </xf>
    <xf numFmtId="0" fontId="7" fillId="2" borderId="0" xfId="0" applyFont="1" applyFill="1" applyAlignment="1">
      <alignment horizontal="left"/>
    </xf>
    <xf numFmtId="0" fontId="96" fillId="2" borderId="0" xfId="0" applyFont="1" applyFill="1" applyAlignment="1">
      <alignment horizontal="left"/>
    </xf>
    <xf numFmtId="0" fontId="96" fillId="2" borderId="0" xfId="0" applyFont="1" applyFill="1" applyBorder="1" applyAlignment="1">
      <alignment horizontal="left"/>
    </xf>
    <xf numFmtId="0" fontId="95" fillId="0" borderId="0" xfId="0" applyFont="1" applyFill="1" applyAlignment="1">
      <alignment horizontal="left" wrapText="1"/>
    </xf>
    <xf numFmtId="0" fontId="95" fillId="0" borderId="0" xfId="0" applyFont="1" applyFill="1" applyAlignment="1">
      <alignment horizontal="left"/>
    </xf>
    <xf numFmtId="0" fontId="96" fillId="0" borderId="0" xfId="0" applyFont="1" applyFill="1" applyAlignment="1">
      <alignment horizontal="left"/>
    </xf>
    <xf numFmtId="0" fontId="72" fillId="0" borderId="0" xfId="0" applyFont="1" applyFill="1" applyBorder="1" applyAlignment="1">
      <alignment vertical="top"/>
    </xf>
    <xf numFmtId="0" fontId="96" fillId="0" borderId="0" xfId="0" applyFont="1" applyAlignment="1"/>
    <xf numFmtId="0" fontId="95" fillId="0" borderId="0" xfId="0" applyFont="1"/>
    <xf numFmtId="0" fontId="95" fillId="0" borderId="0" xfId="0" applyFont="1" applyAlignment="1">
      <alignment horizontal="left"/>
    </xf>
    <xf numFmtId="2" fontId="30" fillId="6" borderId="3" xfId="0" applyNumberFormat="1" applyFont="1" applyFill="1" applyBorder="1"/>
    <xf numFmtId="2" fontId="30" fillId="6" borderId="3" xfId="0" quotePrefix="1" applyNumberFormat="1" applyFont="1" applyFill="1" applyBorder="1"/>
    <xf numFmtId="0" fontId="9" fillId="0" borderId="0" xfId="0" applyFont="1" applyFill="1" applyAlignment="1">
      <alignment vertical="top" wrapText="1"/>
    </xf>
    <xf numFmtId="0" fontId="48" fillId="0" borderId="0" xfId="0" applyFont="1" applyFill="1" applyAlignment="1">
      <alignment vertical="top"/>
    </xf>
    <xf numFmtId="0" fontId="30" fillId="0" borderId="0" xfId="0" applyFont="1" applyFill="1" applyAlignment="1">
      <alignment vertical="top"/>
    </xf>
    <xf numFmtId="0" fontId="0" fillId="2" borderId="0" xfId="0" quotePrefix="1" applyFill="1" applyBorder="1"/>
    <xf numFmtId="0" fontId="0" fillId="0" borderId="0" xfId="0" quotePrefix="1" applyFill="1" applyBorder="1"/>
    <xf numFmtId="0" fontId="30" fillId="0" borderId="3" xfId="0" applyFont="1" applyFill="1" applyBorder="1" applyAlignment="1">
      <alignment horizontal="left"/>
    </xf>
    <xf numFmtId="0" fontId="25" fillId="2" borderId="0" xfId="0" applyFont="1" applyFill="1" applyAlignment="1">
      <alignment horizontal="left" vertical="center" wrapText="1"/>
    </xf>
    <xf numFmtId="0" fontId="15" fillId="0" borderId="0" xfId="0" applyFont="1" applyAlignment="1">
      <alignment horizontal="left" wrapText="1"/>
    </xf>
    <xf numFmtId="0" fontId="15" fillId="0" borderId="0" xfId="0" applyFont="1" applyAlignment="1">
      <alignment horizontal="left"/>
    </xf>
    <xf numFmtId="0" fontId="69" fillId="2" borderId="0" xfId="1" applyFont="1" applyFill="1" applyAlignment="1" applyProtection="1">
      <alignment horizontal="left"/>
    </xf>
    <xf numFmtId="0" fontId="17" fillId="0" borderId="0" xfId="0" applyFont="1" applyAlignment="1">
      <alignment horizontal="left"/>
    </xf>
    <xf numFmtId="0" fontId="69" fillId="2" borderId="0" xfId="1" applyFont="1" applyFill="1" applyAlignment="1" applyProtection="1">
      <alignment horizontal="left" vertical="center" wrapText="1"/>
    </xf>
    <xf numFmtId="0" fontId="25" fillId="2" borderId="0" xfId="0" applyFont="1" applyFill="1" applyAlignment="1">
      <alignment horizontal="left" vertical="top" wrapText="1"/>
    </xf>
    <xf numFmtId="0" fontId="69" fillId="2" borderId="0" xfId="1" applyFont="1" applyFill="1" applyAlignment="1" applyProtection="1">
      <alignment horizontal="left" vertical="top" wrapText="1"/>
    </xf>
    <xf numFmtId="0" fontId="38" fillId="0" borderId="0" xfId="0" applyFont="1" applyAlignment="1">
      <alignment horizontal="left" vertical="top" wrapText="1"/>
    </xf>
    <xf numFmtId="0" fontId="5" fillId="0" borderId="0" xfId="1" applyAlignment="1" applyProtection="1">
      <alignment horizontal="left" vertical="top" wrapText="1"/>
    </xf>
    <xf numFmtId="0" fontId="39" fillId="0" borderId="0" xfId="0" applyFont="1" applyAlignment="1">
      <alignment horizontal="left" vertical="top" wrapText="1"/>
    </xf>
    <xf numFmtId="0" fontId="8" fillId="5" borderId="0" xfId="0" applyFont="1" applyFill="1" applyAlignment="1">
      <alignment horizontal="left" vertical="top" wrapText="1"/>
    </xf>
    <xf numFmtId="0" fontId="12" fillId="5" borderId="0" xfId="0" applyFont="1" applyFill="1" applyAlignment="1">
      <alignment horizontal="left" vertical="top"/>
    </xf>
    <xf numFmtId="0" fontId="8" fillId="5" borderId="0" xfId="0" applyFont="1" applyFill="1" applyAlignment="1">
      <alignment horizontal="left" wrapText="1"/>
    </xf>
    <xf numFmtId="0" fontId="9" fillId="5" borderId="0" xfId="0" applyFont="1" applyFill="1" applyAlignment="1">
      <alignment horizontal="left" vertical="top" wrapText="1"/>
    </xf>
    <xf numFmtId="0" fontId="7" fillId="5" borderId="0" xfId="0" applyFont="1" applyFill="1" applyAlignment="1">
      <alignment horizontal="left" vertical="top" wrapText="1"/>
    </xf>
    <xf numFmtId="0" fontId="42" fillId="13" borderId="0" xfId="0" applyFont="1" applyFill="1" applyBorder="1" applyAlignment="1">
      <alignment horizontal="left" vertical="center" wrapText="1"/>
    </xf>
    <xf numFmtId="0" fontId="53" fillId="0" borderId="0" xfId="0" applyFont="1" applyBorder="1" applyAlignment="1">
      <alignment horizontal="left" vertical="top" wrapText="1"/>
    </xf>
    <xf numFmtId="0" fontId="42" fillId="6" borderId="15" xfId="0" applyFont="1" applyFill="1" applyBorder="1" applyAlignment="1">
      <alignment horizontal="left" wrapText="1"/>
    </xf>
    <xf numFmtId="0" fontId="42" fillId="6" borderId="17" xfId="0" applyFont="1" applyFill="1" applyBorder="1" applyAlignment="1">
      <alignment horizontal="left" wrapText="1"/>
    </xf>
    <xf numFmtId="0" fontId="42" fillId="6" borderId="18" xfId="0" applyFont="1" applyFill="1" applyBorder="1" applyAlignment="1">
      <alignment horizontal="left" wrapText="1"/>
    </xf>
    <xf numFmtId="0" fontId="42" fillId="6" borderId="19" xfId="0" applyFont="1" applyFill="1" applyBorder="1" applyAlignment="1">
      <alignment horizontal="left" wrapText="1"/>
    </xf>
    <xf numFmtId="0" fontId="30" fillId="6" borderId="2" xfId="0" applyFont="1" applyFill="1" applyBorder="1" applyAlignment="1">
      <alignment horizontal="center"/>
    </xf>
    <xf numFmtId="0" fontId="30" fillId="6" borderId="7" xfId="0" applyFont="1" applyFill="1" applyBorder="1" applyAlignment="1">
      <alignment horizontal="center"/>
    </xf>
    <xf numFmtId="0" fontId="21" fillId="5" borderId="0" xfId="0" applyFont="1" applyFill="1" applyAlignment="1">
      <alignment horizontal="center" vertical="top" wrapText="1"/>
    </xf>
    <xf numFmtId="0" fontId="8" fillId="4" borderId="0" xfId="0" applyFont="1" applyFill="1" applyAlignment="1">
      <alignment horizontal="left" vertical="top" wrapText="1"/>
    </xf>
    <xf numFmtId="0" fontId="27" fillId="7" borderId="0" xfId="0" applyFont="1" applyFill="1" applyBorder="1" applyAlignment="1">
      <alignment horizontal="center" vertical="top" wrapText="1"/>
    </xf>
    <xf numFmtId="0" fontId="53" fillId="7" borderId="0" xfId="0" quotePrefix="1" applyFont="1" applyFill="1" applyAlignment="1">
      <alignment horizontal="left"/>
    </xf>
    <xf numFmtId="0" fontId="53" fillId="7" borderId="0" xfId="0" applyFont="1" applyFill="1" applyAlignment="1">
      <alignment horizontal="left"/>
    </xf>
    <xf numFmtId="0" fontId="49" fillId="2" borderId="12" xfId="0" applyFont="1" applyFill="1" applyBorder="1" applyAlignment="1">
      <alignment horizontal="center"/>
    </xf>
    <xf numFmtId="0" fontId="49" fillId="2" borderId="13" xfId="0" applyFont="1" applyFill="1" applyBorder="1" applyAlignment="1">
      <alignment horizontal="center"/>
    </xf>
    <xf numFmtId="0" fontId="9" fillId="5" borderId="0" xfId="0" applyFont="1" applyFill="1" applyAlignment="1">
      <alignment horizontal="center" vertical="top" wrapText="1"/>
    </xf>
    <xf numFmtId="166" fontId="48" fillId="5" borderId="0" xfId="0" applyNumberFormat="1" applyFont="1" applyFill="1" applyAlignment="1">
      <alignment horizontal="center" vertical="top"/>
    </xf>
    <xf numFmtId="0" fontId="53" fillId="7" borderId="0" xfId="0" applyFont="1" applyFill="1" applyAlignment="1">
      <alignment horizontal="left" vertical="center"/>
    </xf>
    <xf numFmtId="0" fontId="72" fillId="2" borderId="12" xfId="0" quotePrefix="1" applyFont="1" applyFill="1" applyBorder="1" applyAlignment="1">
      <alignment horizontal="center"/>
    </xf>
    <xf numFmtId="0" fontId="72" fillId="2" borderId="13" xfId="0" applyFont="1" applyFill="1" applyBorder="1" applyAlignment="1">
      <alignment horizontal="center"/>
    </xf>
    <xf numFmtId="0" fontId="54" fillId="7" borderId="0" xfId="0" applyFont="1" applyFill="1" applyAlignment="1">
      <alignment horizontal="right" wrapText="1"/>
    </xf>
    <xf numFmtId="0" fontId="51" fillId="7" borderId="0" xfId="0" applyFont="1" applyFill="1" applyAlignment="1">
      <alignment horizontal="right"/>
    </xf>
    <xf numFmtId="0" fontId="25" fillId="0" borderId="6"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11" xfId="0" applyFont="1" applyBorder="1" applyAlignment="1">
      <alignment horizontal="center" vertical="center" wrapText="1"/>
    </xf>
    <xf numFmtId="0" fontId="25" fillId="2" borderId="8" xfId="2" applyFont="1" applyFill="1" applyBorder="1" applyAlignment="1">
      <alignment horizontal="center" vertical="center" wrapText="1"/>
    </xf>
    <xf numFmtId="0" fontId="25" fillId="2" borderId="5" xfId="2" applyFont="1" applyFill="1" applyBorder="1" applyAlignment="1">
      <alignment horizontal="center" vertical="center" wrapText="1"/>
    </xf>
    <xf numFmtId="0" fontId="9" fillId="5" borderId="0" xfId="0" applyFont="1" applyFill="1" applyAlignment="1">
      <alignment horizontal="left"/>
    </xf>
    <xf numFmtId="0" fontId="12" fillId="0" borderId="2"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30" fillId="7" borderId="0" xfId="0" applyFont="1" applyFill="1" applyAlignment="1">
      <alignment horizontal="left" vertical="top" wrapText="1"/>
    </xf>
    <xf numFmtId="0" fontId="20" fillId="5" borderId="0" xfId="0" applyFont="1" applyFill="1" applyAlignment="1">
      <alignment horizontal="center" vertical="top"/>
    </xf>
    <xf numFmtId="0" fontId="60" fillId="0" borderId="0" xfId="2" applyFont="1" applyFill="1" applyBorder="1" applyAlignment="1">
      <alignment horizontal="left" wrapText="1"/>
    </xf>
    <xf numFmtId="0" fontId="9" fillId="5" borderId="0" xfId="0" applyFont="1" applyFill="1" applyAlignment="1">
      <alignment horizontal="center" vertical="center" wrapText="1"/>
    </xf>
    <xf numFmtId="0" fontId="9" fillId="5" borderId="0" xfId="0" applyFont="1" applyFill="1" applyAlignment="1">
      <alignment horizontal="center" vertical="top"/>
    </xf>
    <xf numFmtId="0" fontId="25" fillId="0" borderId="15" xfId="0" applyFont="1" applyBorder="1" applyAlignment="1">
      <alignment horizontal="center" vertical="center" wrapText="1"/>
    </xf>
    <xf numFmtId="0" fontId="25" fillId="0" borderId="16" xfId="0" applyFont="1" applyBorder="1" applyAlignment="1">
      <alignment horizontal="center" vertical="center" wrapText="1"/>
    </xf>
    <xf numFmtId="0" fontId="25" fillId="12" borderId="3" xfId="0" applyFont="1" applyFill="1" applyBorder="1" applyAlignment="1">
      <alignment horizontal="center" vertical="center" wrapText="1"/>
    </xf>
    <xf numFmtId="0" fontId="25" fillId="12" borderId="2" xfId="0" applyFont="1" applyFill="1" applyBorder="1" applyAlignment="1">
      <alignment horizontal="center" vertical="center" wrapText="1"/>
    </xf>
    <xf numFmtId="0" fontId="25" fillId="12" borderId="7"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8" fillId="4" borderId="0" xfId="0" applyFont="1" applyFill="1" applyAlignment="1">
      <alignment horizontal="left" vertical="center"/>
    </xf>
    <xf numFmtId="0" fontId="8" fillId="4" borderId="0" xfId="0" applyFont="1" applyFill="1" applyAlignment="1">
      <alignment horizontal="left" vertical="top"/>
    </xf>
    <xf numFmtId="0" fontId="89" fillId="4" borderId="0" xfId="0" applyFont="1" applyFill="1" applyAlignment="1">
      <alignment horizontal="left" vertical="top" wrapText="1"/>
    </xf>
    <xf numFmtId="0" fontId="94" fillId="7" borderId="0" xfId="2" applyFont="1" applyFill="1" applyBorder="1" applyAlignment="1">
      <alignment horizontal="left" wrapText="1"/>
    </xf>
    <xf numFmtId="0" fontId="21" fillId="2" borderId="0" xfId="0" applyFont="1" applyFill="1" applyAlignment="1">
      <alignment horizontal="center" vertical="top" wrapText="1"/>
    </xf>
    <xf numFmtId="0" fontId="81" fillId="4" borderId="0" xfId="0" applyFont="1" applyFill="1" applyAlignment="1">
      <alignment horizontal="center" vertical="top" wrapText="1"/>
    </xf>
    <xf numFmtId="0" fontId="0" fillId="2" borderId="0" xfId="0" applyFill="1" applyAlignment="1">
      <alignment horizontal="center" vertical="top" wrapText="1"/>
    </xf>
    <xf numFmtId="0" fontId="54" fillId="7" borderId="0" xfId="0" applyFont="1" applyFill="1" applyAlignment="1">
      <alignment horizontal="right" vertical="top" wrapText="1"/>
    </xf>
    <xf numFmtId="0" fontId="30" fillId="7" borderId="0" xfId="0" applyFont="1" applyFill="1" applyAlignment="1">
      <alignment horizontal="left" vertical="center"/>
    </xf>
    <xf numFmtId="0" fontId="18" fillId="0" borderId="0" xfId="0" applyFont="1" applyFill="1" applyAlignment="1">
      <alignment horizontal="center" vertical="top" wrapText="1"/>
    </xf>
    <xf numFmtId="2" fontId="18" fillId="0" borderId="0" xfId="3" applyNumberFormat="1" applyFont="1" applyFill="1" applyAlignment="1">
      <alignment horizontal="right" vertical="top"/>
    </xf>
    <xf numFmtId="0" fontId="42" fillId="2" borderId="12" xfId="0" quotePrefix="1" applyFont="1" applyFill="1" applyBorder="1" applyAlignment="1">
      <alignment horizontal="center"/>
    </xf>
    <xf numFmtId="0" fontId="42" fillId="2" borderId="6" xfId="0" quotePrefix="1" applyFont="1" applyFill="1" applyBorder="1" applyAlignment="1">
      <alignment horizontal="center"/>
    </xf>
    <xf numFmtId="0" fontId="42" fillId="2" borderId="13" xfId="0" quotePrefix="1" applyFont="1" applyFill="1" applyBorder="1" applyAlignment="1">
      <alignment horizontal="center"/>
    </xf>
    <xf numFmtId="0" fontId="42" fillId="2" borderId="12" xfId="0" applyFont="1" applyFill="1" applyBorder="1" applyAlignment="1">
      <alignment horizontal="center"/>
    </xf>
    <xf numFmtId="0" fontId="42" fillId="2" borderId="6" xfId="0" applyFont="1" applyFill="1" applyBorder="1" applyAlignment="1">
      <alignment horizontal="center"/>
    </xf>
    <xf numFmtId="0" fontId="42" fillId="2" borderId="13" xfId="0" applyFont="1" applyFill="1" applyBorder="1" applyAlignment="1">
      <alignment horizontal="center"/>
    </xf>
    <xf numFmtId="0" fontId="8" fillId="5" borderId="0" xfId="0" applyFont="1" applyFill="1" applyAlignment="1">
      <alignment horizontal="center" vertical="top" wrapText="1"/>
    </xf>
    <xf numFmtId="0" fontId="8" fillId="4" borderId="0" xfId="0" applyFont="1" applyFill="1" applyAlignment="1">
      <alignment horizontal="left" wrapText="1"/>
    </xf>
    <xf numFmtId="0" fontId="8" fillId="4" borderId="0" xfId="0" applyFont="1" applyFill="1" applyAlignment="1">
      <alignment horizontal="left" vertical="center" wrapText="1"/>
    </xf>
    <xf numFmtId="0" fontId="80" fillId="0" borderId="0" xfId="0" applyFont="1" applyFill="1" applyAlignment="1">
      <alignment horizontal="center" wrapText="1"/>
    </xf>
    <xf numFmtId="0" fontId="51" fillId="7" borderId="0" xfId="0" applyFont="1" applyFill="1" applyAlignment="1">
      <alignment horizontal="right" wrapText="1"/>
    </xf>
    <xf numFmtId="0" fontId="30" fillId="7" borderId="0" xfId="0" quotePrefix="1" applyFont="1" applyFill="1" applyAlignment="1">
      <alignment horizontal="left"/>
    </xf>
    <xf numFmtId="0" fontId="33" fillId="4" borderId="0" xfId="0" applyFont="1" applyFill="1" applyAlignment="1">
      <alignment horizontal="left" vertical="top" wrapText="1"/>
    </xf>
    <xf numFmtId="0" fontId="25" fillId="6" borderId="2" xfId="0" applyFont="1" applyFill="1" applyBorder="1" applyAlignment="1">
      <alignment horizontal="center" vertical="center" wrapText="1"/>
    </xf>
    <xf numFmtId="0" fontId="25" fillId="6" borderId="7" xfId="0" applyFont="1" applyFill="1" applyBorder="1" applyAlignment="1">
      <alignment horizontal="center" vertical="center" wrapText="1"/>
    </xf>
    <xf numFmtId="0" fontId="82" fillId="7" borderId="0" xfId="0" applyFont="1" applyFill="1" applyBorder="1" applyAlignment="1">
      <alignment horizontal="left" vertical="top" wrapText="1"/>
    </xf>
    <xf numFmtId="0" fontId="25" fillId="2" borderId="2" xfId="2" applyFont="1" applyFill="1" applyBorder="1" applyAlignment="1">
      <alignment horizontal="center" vertical="center" wrapText="1"/>
    </xf>
    <xf numFmtId="0" fontId="25" fillId="2" borderId="7" xfId="2" applyFont="1" applyFill="1" applyBorder="1" applyAlignment="1">
      <alignment horizontal="center" vertical="center" wrapText="1"/>
    </xf>
    <xf numFmtId="0" fontId="12" fillId="0" borderId="7" xfId="0" applyFont="1" applyFill="1" applyBorder="1" applyAlignment="1">
      <alignment horizontal="center" vertical="center" wrapText="1"/>
    </xf>
    <xf numFmtId="0" fontId="25" fillId="0" borderId="2" xfId="0" applyFont="1" applyBorder="1" applyAlignment="1">
      <alignment horizontal="center" vertical="center" wrapText="1"/>
    </xf>
    <xf numFmtId="0" fontId="25" fillId="0" borderId="7" xfId="0" applyFont="1" applyBorder="1" applyAlignment="1">
      <alignment horizontal="center" vertical="center" wrapText="1"/>
    </xf>
    <xf numFmtId="0" fontId="32" fillId="5" borderId="0" xfId="0" applyFont="1" applyFill="1" applyAlignment="1">
      <alignment horizontal="center" vertical="top" wrapText="1"/>
    </xf>
    <xf numFmtId="0" fontId="30" fillId="7" borderId="0" xfId="0" applyFont="1" applyFill="1" applyAlignment="1">
      <alignment horizontal="left" vertical="center" wrapText="1"/>
    </xf>
    <xf numFmtId="0" fontId="10" fillId="5" borderId="0" xfId="1" applyFont="1" applyFill="1" applyAlignment="1" applyProtection="1">
      <alignment horizontal="left"/>
    </xf>
  </cellXfs>
  <cellStyles count="4">
    <cellStyle name="Calculation" xfId="2" builtinId="22"/>
    <cellStyle name="Hyperlink" xfId="1" builtinId="8"/>
    <cellStyle name="Normal" xfId="0" builtinId="0"/>
    <cellStyle name="Percent" xfId="3" builtinId="5"/>
  </cellStyles>
  <dxfs count="0"/>
  <tableStyles count="0" defaultTableStyle="TableStyleMedium9" defaultPivotStyle="PivotStyleLight16"/>
  <colors>
    <mruColors>
      <color rgb="FF00A7E2"/>
      <color rgb="FFDDDDDD"/>
      <color rgb="FF0070C7"/>
      <color rgb="FF007000"/>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Radio" firstButton="1" fmlaLink="$O$28"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Radio" firstButton="1" fmlaLink="$O$15"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firstButton="1" fmlaLink="$O$37" lockText="1" noThreeD="1"/>
</file>

<file path=xl/ctrlProps/ctrlProp8.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180976</xdr:rowOff>
    </xdr:from>
    <xdr:to>
      <xdr:col>4</xdr:col>
      <xdr:colOff>402649</xdr:colOff>
      <xdr:row>2</xdr:row>
      <xdr:rowOff>57150</xdr:rowOff>
    </xdr:to>
    <xdr:pic>
      <xdr:nvPicPr>
        <xdr:cNvPr id="1025" name="Picture 1" descr="Scottish Public Health Observatory logo"/>
        <xdr:cNvPicPr>
          <a:picLocks noChangeAspect="1" noChangeArrowheads="1"/>
        </xdr:cNvPicPr>
      </xdr:nvPicPr>
      <xdr:blipFill>
        <a:blip xmlns:r="http://schemas.openxmlformats.org/officeDocument/2006/relationships" r:embed="rId1" cstate="print"/>
        <a:srcRect r="55706"/>
        <a:stretch>
          <a:fillRect/>
        </a:stretch>
      </xdr:blipFill>
      <xdr:spPr bwMode="auto">
        <a:xfrm>
          <a:off x="419100" y="371476"/>
          <a:ext cx="2541012" cy="107632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20733</xdr:colOff>
      <xdr:row>11</xdr:row>
      <xdr:rowOff>119904</xdr:rowOff>
    </xdr:from>
    <xdr:to>
      <xdr:col>11</xdr:col>
      <xdr:colOff>1030941</xdr:colOff>
      <xdr:row>13</xdr:row>
      <xdr:rowOff>224117</xdr:rowOff>
    </xdr:to>
    <xdr:sp macro="" textlink="">
      <xdr:nvSpPr>
        <xdr:cNvPr id="2" name="TextBox 1"/>
        <xdr:cNvSpPr txBox="1"/>
      </xdr:nvSpPr>
      <xdr:spPr>
        <a:xfrm>
          <a:off x="7091645" y="2585198"/>
          <a:ext cx="4024590" cy="429184"/>
        </a:xfrm>
        <a:prstGeom prst="rect">
          <a:avLst/>
        </a:prstGeom>
        <a:solidFill>
          <a:srgbClr val="DDDDDD"/>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200" b="0">
              <a:solidFill>
                <a:srgbClr val="0070C0"/>
              </a:solidFill>
              <a:latin typeface="Arial" pitchFamily="34" charset="0"/>
              <a:cs typeface="Arial" pitchFamily="34" charset="0"/>
            </a:rPr>
            <a:t>My data is</a:t>
          </a:r>
          <a:r>
            <a:rPr lang="en-GB" sz="1200" b="0" baseline="0">
              <a:solidFill>
                <a:srgbClr val="0070C0"/>
              </a:solidFill>
              <a:latin typeface="Arial" pitchFamily="34" charset="0"/>
              <a:cs typeface="Arial" pitchFamily="34" charset="0"/>
            </a:rPr>
            <a:t> an ordered measure of inequality</a:t>
          </a:r>
        </a:p>
        <a:p>
          <a:endParaRPr lang="en-GB" sz="1000" b="0">
            <a:solidFill>
              <a:srgbClr val="0070C0"/>
            </a:solidFill>
            <a:latin typeface="Arial" pitchFamily="34" charset="0"/>
            <a:cs typeface="Arial" pitchFamily="34" charset="0"/>
          </a:endParaRPr>
        </a:p>
      </xdr:txBody>
    </xdr:sp>
    <xdr:clientData/>
  </xdr:twoCellAnchor>
  <xdr:twoCellAnchor>
    <xdr:from>
      <xdr:col>8</xdr:col>
      <xdr:colOff>219075</xdr:colOff>
      <xdr:row>18</xdr:row>
      <xdr:rowOff>19051</xdr:rowOff>
    </xdr:from>
    <xdr:to>
      <xdr:col>11</xdr:col>
      <xdr:colOff>590550</xdr:colOff>
      <xdr:row>19</xdr:row>
      <xdr:rowOff>145676</xdr:rowOff>
    </xdr:to>
    <xdr:sp macro="" textlink="">
      <xdr:nvSpPr>
        <xdr:cNvPr id="3" name="TextBox 2"/>
        <xdr:cNvSpPr txBox="1"/>
      </xdr:nvSpPr>
      <xdr:spPr>
        <a:xfrm>
          <a:off x="6987428" y="4591051"/>
          <a:ext cx="3385857" cy="317125"/>
        </a:xfrm>
        <a:prstGeom prst="rect">
          <a:avLst/>
        </a:prstGeom>
        <a:solidFill>
          <a:srgbClr val="DDDDDD"/>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200" b="0">
              <a:solidFill>
                <a:srgbClr val="0070C0"/>
              </a:solidFill>
              <a:latin typeface="Arial" pitchFamily="34" charset="0"/>
              <a:cs typeface="Arial" pitchFamily="34" charset="0"/>
            </a:rPr>
            <a:t>My data is</a:t>
          </a:r>
          <a:r>
            <a:rPr lang="en-GB" sz="1200" b="0" baseline="0">
              <a:solidFill>
                <a:srgbClr val="0070C0"/>
              </a:solidFill>
              <a:latin typeface="Arial" pitchFamily="34" charset="0"/>
              <a:cs typeface="Arial" pitchFamily="34" charset="0"/>
            </a:rPr>
            <a:t> an unordered measure of inequality</a:t>
          </a:r>
          <a:endParaRPr lang="en-GB" sz="1200" b="0">
            <a:solidFill>
              <a:srgbClr val="0070C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107950</xdr:colOff>
          <xdr:row>13</xdr:row>
          <xdr:rowOff>57150</xdr:rowOff>
        </xdr:from>
        <xdr:to>
          <xdr:col>9</xdr:col>
          <xdr:colOff>0</xdr:colOff>
          <xdr:row>13</xdr:row>
          <xdr:rowOff>279400</xdr:rowOff>
        </xdr:to>
        <xdr:sp macro="" textlink="">
          <xdr:nvSpPr>
            <xdr:cNvPr id="7169" name="Option Button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88900</xdr:colOff>
          <xdr:row>18</xdr:row>
          <xdr:rowOff>19050</xdr:rowOff>
        </xdr:from>
        <xdr:to>
          <xdr:col>8</xdr:col>
          <xdr:colOff>495300</xdr:colOff>
          <xdr:row>19</xdr:row>
          <xdr:rowOff>57150</xdr:rowOff>
        </xdr:to>
        <xdr:sp macro="" textlink="">
          <xdr:nvSpPr>
            <xdr:cNvPr id="7171" name="Option Button 3" hidden="1">
              <a:extLst>
                <a:ext uri="{63B3BB69-23CF-44E3-9099-C40C66FF867C}">
                  <a14:compatExt spid="_x0000_s7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361950</xdr:colOff>
          <xdr:row>14</xdr:row>
          <xdr:rowOff>12700</xdr:rowOff>
        </xdr:from>
        <xdr:to>
          <xdr:col>9</xdr:col>
          <xdr:colOff>781050</xdr:colOff>
          <xdr:row>15</xdr:row>
          <xdr:rowOff>50800</xdr:rowOff>
        </xdr:to>
        <xdr:sp macro="" textlink="">
          <xdr:nvSpPr>
            <xdr:cNvPr id="7173" name="Option Button 5" hidden="1">
              <a:extLst>
                <a:ext uri="{63B3BB69-23CF-44E3-9099-C40C66FF867C}">
                  <a14:compatExt spid="_x0000_s7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GB" sz="800" b="0" i="0" u="none" strike="noStrike" baseline="0">
                  <a:solidFill>
                    <a:srgbClr val="000000"/>
                  </a:solidFill>
                  <a:latin typeface="Tahoma"/>
                  <a:ea typeface="Tahoma"/>
                  <a:cs typeface="Tahoma"/>
                </a:rPr>
                <a:t>less deprived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127000</xdr:colOff>
          <xdr:row>14</xdr:row>
          <xdr:rowOff>12700</xdr:rowOff>
        </xdr:from>
        <xdr:to>
          <xdr:col>11</xdr:col>
          <xdr:colOff>107950</xdr:colOff>
          <xdr:row>15</xdr:row>
          <xdr:rowOff>38100</xdr:rowOff>
        </xdr:to>
        <xdr:sp macro="" textlink="">
          <xdr:nvSpPr>
            <xdr:cNvPr id="7174" name="Option Button 6" hidden="1">
              <a:extLst>
                <a:ext uri="{63B3BB69-23CF-44E3-9099-C40C66FF867C}">
                  <a14:compatExt spid="_x0000_s7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GB" sz="800" b="0" i="0" u="none" strike="noStrike" baseline="0">
                  <a:solidFill>
                    <a:srgbClr val="000000"/>
                  </a:solidFill>
                  <a:latin typeface="Tahoma"/>
                  <a:ea typeface="Tahoma"/>
                  <a:cs typeface="Tahoma"/>
                </a:rPr>
                <a:t>more deprived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13</xdr:row>
          <xdr:rowOff>533400</xdr:rowOff>
        </xdr:from>
        <xdr:to>
          <xdr:col>11</xdr:col>
          <xdr:colOff>1098550</xdr:colOff>
          <xdr:row>17</xdr:row>
          <xdr:rowOff>88900</xdr:rowOff>
        </xdr:to>
        <xdr:sp macro="" textlink="">
          <xdr:nvSpPr>
            <xdr:cNvPr id="7175" name="Group Box 7" hidden="1">
              <a:extLst>
                <a:ext uri="{63B3BB69-23CF-44E3-9099-C40C66FF867C}">
                  <a14:compatExt spid="_x0000_s717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n-GB" sz="800" b="0" i="0" u="none" strike="noStrike" baseline="0">
                  <a:solidFill>
                    <a:srgbClr val="000000"/>
                  </a:solidFill>
                  <a:latin typeface="Tahoma"/>
                  <a:ea typeface="Tahoma"/>
                  <a:cs typeface="Tahoma"/>
                </a:rPr>
                <a:t>An ordered measure of inequality where a higher index means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21</xdr:row>
          <xdr:rowOff>127000</xdr:rowOff>
        </xdr:from>
        <xdr:to>
          <xdr:col>11</xdr:col>
          <xdr:colOff>1193800</xdr:colOff>
          <xdr:row>25</xdr:row>
          <xdr:rowOff>184150</xdr:rowOff>
        </xdr:to>
        <xdr:sp macro="" textlink="">
          <xdr:nvSpPr>
            <xdr:cNvPr id="7176" name="Group Box 8" hidden="1">
              <a:extLst>
                <a:ext uri="{63B3BB69-23CF-44E3-9099-C40C66FF867C}">
                  <a14:compatExt spid="_x0000_s717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107950</xdr:colOff>
          <xdr:row>22</xdr:row>
          <xdr:rowOff>57150</xdr:rowOff>
        </xdr:from>
        <xdr:to>
          <xdr:col>10</xdr:col>
          <xdr:colOff>152400</xdr:colOff>
          <xdr:row>23</xdr:row>
          <xdr:rowOff>114300</xdr:rowOff>
        </xdr:to>
        <xdr:sp macro="" textlink="">
          <xdr:nvSpPr>
            <xdr:cNvPr id="7177" name="Option Button 9" hidden="1">
              <a:extLst>
                <a:ext uri="{63B3BB69-23CF-44E3-9099-C40C66FF867C}">
                  <a14:compatExt spid="_x0000_s7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GB" sz="800" b="0" i="0" u="none" strike="noStrike" baseline="0">
                  <a:solidFill>
                    <a:srgbClr val="000000"/>
                  </a:solidFill>
                  <a:latin typeface="Tahoma"/>
                  <a:ea typeface="Tahoma"/>
                  <a:cs typeface="Tahoma"/>
                </a:rPr>
                <a:t>A favourable outcome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88900</xdr:colOff>
          <xdr:row>24</xdr:row>
          <xdr:rowOff>88900</xdr:rowOff>
        </xdr:from>
        <xdr:to>
          <xdr:col>9</xdr:col>
          <xdr:colOff>1003300</xdr:colOff>
          <xdr:row>25</xdr:row>
          <xdr:rowOff>107950</xdr:rowOff>
        </xdr:to>
        <xdr:sp macro="" textlink="">
          <xdr:nvSpPr>
            <xdr:cNvPr id="7178" name="Option Button 10" hidden="1">
              <a:extLst>
                <a:ext uri="{63B3BB69-23CF-44E3-9099-C40C66FF867C}">
                  <a14:compatExt spid="_x0000_s7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GB" sz="800" b="0" i="0" u="none" strike="noStrike" baseline="0">
                  <a:solidFill>
                    <a:srgbClr val="000000"/>
                  </a:solidFill>
                  <a:latin typeface="Tahoma"/>
                  <a:ea typeface="Tahoma"/>
                  <a:cs typeface="Tahoma"/>
                </a:rPr>
                <a:t>An unfavourable outcome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618067</xdr:colOff>
      <xdr:row>8</xdr:row>
      <xdr:rowOff>118533</xdr:rowOff>
    </xdr:from>
    <xdr:to>
      <xdr:col>5</xdr:col>
      <xdr:colOff>1060450</xdr:colOff>
      <xdr:row>10</xdr:row>
      <xdr:rowOff>27516</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2192867" y="1811866"/>
          <a:ext cx="1212850" cy="467783"/>
        </a:xfrm>
        <a:prstGeom prst="rect">
          <a:avLst/>
        </a:prstGeom>
        <a:noFill/>
        <a:ln w="9525">
          <a:noFill/>
          <a:miter lim="800000"/>
          <a:headEnd/>
          <a:tailEnd/>
        </a:ln>
        <a:effectLst/>
      </xdr:spPr>
    </xdr:pic>
    <xdr:clientData/>
  </xdr:twoCellAnchor>
  <xdr:twoCellAnchor editAs="oneCell">
    <xdr:from>
      <xdr:col>12</xdr:col>
      <xdr:colOff>397933</xdr:colOff>
      <xdr:row>8</xdr:row>
      <xdr:rowOff>110067</xdr:rowOff>
    </xdr:from>
    <xdr:to>
      <xdr:col>15</xdr:col>
      <xdr:colOff>441325</xdr:colOff>
      <xdr:row>10</xdr:row>
      <xdr:rowOff>19050</xdr:rowOff>
    </xdr:to>
    <xdr:pic>
      <xdr:nvPicPr>
        <xdr:cNvPr id="4"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11599333" y="1803400"/>
          <a:ext cx="1245659" cy="467783"/>
        </a:xfrm>
        <a:prstGeom prst="rect">
          <a:avLst/>
        </a:prstGeom>
        <a:noFill/>
        <a:ln w="9525">
          <a:noFill/>
          <a:miter lim="800000"/>
          <a:headEnd/>
          <a:tailEnd/>
        </a:ln>
        <a:effectLst/>
      </xdr:spPr>
    </xdr:pic>
    <xdr:clientData/>
  </xdr:twoCellAnchor>
  <xdr:twoCellAnchor>
    <xdr:from>
      <xdr:col>3</xdr:col>
      <xdr:colOff>123825</xdr:colOff>
      <xdr:row>36</xdr:row>
      <xdr:rowOff>114299</xdr:rowOff>
    </xdr:from>
    <xdr:to>
      <xdr:col>5</xdr:col>
      <xdr:colOff>0</xdr:colOff>
      <xdr:row>38</xdr:row>
      <xdr:rowOff>38100</xdr:rowOff>
    </xdr:to>
    <xdr:sp macro="" textlink="">
      <xdr:nvSpPr>
        <xdr:cNvPr id="5" name="Rectangle 4"/>
        <xdr:cNvSpPr/>
      </xdr:nvSpPr>
      <xdr:spPr>
        <a:xfrm>
          <a:off x="1619250" y="8858249"/>
          <a:ext cx="609600" cy="361951"/>
        </a:xfrm>
        <a:prstGeom prst="rect">
          <a:avLst/>
        </a:prstGeom>
        <a:noFill/>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1">
              <a:solidFill>
                <a:schemeClr val="accent4">
                  <a:lumMod val="75000"/>
                </a:schemeClr>
              </a:solidFill>
            </a:rPr>
            <a:t>γ</a:t>
          </a:r>
          <a:r>
            <a:rPr lang="en-GB" sz="1600" b="1" baseline="-25000">
              <a:solidFill>
                <a:schemeClr val="accent4">
                  <a:lumMod val="75000"/>
                </a:schemeClr>
              </a:solidFill>
            </a:rPr>
            <a:t>max</a:t>
          </a:r>
          <a:endParaRPr lang="en-GB" sz="1600" b="1">
            <a:solidFill>
              <a:schemeClr val="accent4">
                <a:lumMod val="75000"/>
              </a:schemeClr>
            </a:solidFill>
          </a:endParaRPr>
        </a:p>
      </xdr:txBody>
    </xdr:sp>
    <xdr:clientData/>
  </xdr:twoCellAnchor>
  <xdr:twoCellAnchor>
    <xdr:from>
      <xdr:col>3</xdr:col>
      <xdr:colOff>133350</xdr:colOff>
      <xdr:row>38</xdr:row>
      <xdr:rowOff>133350</xdr:rowOff>
    </xdr:from>
    <xdr:to>
      <xdr:col>4</xdr:col>
      <xdr:colOff>62680</xdr:colOff>
      <xdr:row>40</xdr:row>
      <xdr:rowOff>28461</xdr:rowOff>
    </xdr:to>
    <xdr:sp macro="" textlink="">
      <xdr:nvSpPr>
        <xdr:cNvPr id="6" name="Rectangle 5"/>
        <xdr:cNvSpPr/>
      </xdr:nvSpPr>
      <xdr:spPr>
        <a:xfrm>
          <a:off x="1628775" y="9315450"/>
          <a:ext cx="538930" cy="342786"/>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1">
              <a:solidFill>
                <a:schemeClr val="accent4">
                  <a:lumMod val="75000"/>
                </a:schemeClr>
              </a:solidFill>
            </a:rPr>
            <a:t>γ</a:t>
          </a:r>
          <a:r>
            <a:rPr lang="en-GB" sz="1600" b="1" baseline="-25000">
              <a:solidFill>
                <a:schemeClr val="accent4">
                  <a:lumMod val="75000"/>
                </a:schemeClr>
              </a:solidFill>
            </a:rPr>
            <a:t>min</a:t>
          </a:r>
          <a:endParaRPr lang="en-GB" sz="1600" b="1">
            <a:solidFill>
              <a:schemeClr val="accent4">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342900</xdr:colOff>
      <xdr:row>9</xdr:row>
      <xdr:rowOff>126412</xdr:rowOff>
    </xdr:from>
    <xdr:to>
      <xdr:col>5</xdr:col>
      <xdr:colOff>161381</xdr:colOff>
      <xdr:row>11</xdr:row>
      <xdr:rowOff>3655</xdr:rowOff>
    </xdr:to>
    <xdr:pic>
      <xdr:nvPicPr>
        <xdr:cNvPr id="14" name="Picture 13"/>
        <xdr:cNvPicPr>
          <a:picLocks noChangeAspect="1"/>
        </xdr:cNvPicPr>
      </xdr:nvPicPr>
      <xdr:blipFill>
        <a:blip xmlns:r="http://schemas.openxmlformats.org/officeDocument/2006/relationships" r:embed="rId1" cstate="print"/>
        <a:stretch>
          <a:fillRect/>
        </a:stretch>
      </xdr:blipFill>
      <xdr:spPr>
        <a:xfrm>
          <a:off x="2933700" y="2460037"/>
          <a:ext cx="2218781" cy="377305"/>
        </a:xfrm>
        <a:prstGeom prst="rect">
          <a:avLst/>
        </a:prstGeom>
      </xdr:spPr>
    </xdr:pic>
    <xdr:clientData/>
  </xdr:twoCellAnchor>
  <xdr:twoCellAnchor>
    <xdr:from>
      <xdr:col>10</xdr:col>
      <xdr:colOff>390524</xdr:colOff>
      <xdr:row>8</xdr:row>
      <xdr:rowOff>59530</xdr:rowOff>
    </xdr:from>
    <xdr:to>
      <xdr:col>10</xdr:col>
      <xdr:colOff>991651</xdr:colOff>
      <xdr:row>10</xdr:row>
      <xdr:rowOff>3154</xdr:rowOff>
    </xdr:to>
    <mc:AlternateContent xmlns:mc="http://schemas.openxmlformats.org/markup-compatibility/2006" xmlns:a14="http://schemas.microsoft.com/office/drawing/2010/main">
      <mc:Choice Requires="a14">
        <xdr:sp macro="" textlink="">
          <xdr:nvSpPr>
            <xdr:cNvPr id="8" name="TextBox 1"/>
            <xdr:cNvSpPr txBox="1"/>
          </xdr:nvSpPr>
          <xdr:spPr>
            <a:xfrm>
              <a:off x="11296649" y="2464593"/>
              <a:ext cx="601127" cy="276999"/>
            </a:xfrm>
            <a:prstGeom prst="rect">
              <a:avLst/>
            </a:prstGeom>
            <a:solidFill>
              <a:schemeClr val="tx2">
                <a:lumMod val="75000"/>
              </a:schemeClr>
            </a:solid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GB" i="1">
                            <a:solidFill>
                              <a:schemeClr val="bg1"/>
                            </a:solidFill>
                            <a:latin typeface="Cambria Math" panose="02040503050406030204" pitchFamily="18" charset="0"/>
                            <a:ea typeface="Cambria Math" panose="02040503050406030204" pitchFamily="18" charset="0"/>
                          </a:rPr>
                        </m:ctrlPr>
                      </m:sSubPr>
                      <m:e>
                        <m:r>
                          <a:rPr lang="en-GB" i="1">
                            <a:solidFill>
                              <a:schemeClr val="bg1"/>
                            </a:solidFill>
                            <a:latin typeface="Cambria Math" panose="02040503050406030204" pitchFamily="18" charset="0"/>
                            <a:ea typeface="Cambria Math" panose="02040503050406030204" pitchFamily="18" charset="0"/>
                          </a:rPr>
                          <m:t>𝜐</m:t>
                        </m:r>
                      </m:e>
                      <m:sub>
                        <m:r>
                          <a:rPr lang="en-GB" b="0" i="1">
                            <a:solidFill>
                              <a:schemeClr val="bg1"/>
                            </a:solidFill>
                            <a:latin typeface="Cambria Math" panose="02040503050406030204" pitchFamily="18" charset="0"/>
                            <a:ea typeface="Cambria Math" panose="02040503050406030204" pitchFamily="18" charset="0"/>
                          </a:rPr>
                          <m:t>1</m:t>
                        </m:r>
                      </m:sub>
                    </m:sSub>
                    <m:r>
                      <a:rPr lang="en-GB" b="0" i="1">
                        <a:solidFill>
                          <a:schemeClr val="bg1"/>
                        </a:solidFill>
                        <a:latin typeface="Cambria Math" panose="02040503050406030204" pitchFamily="18" charset="0"/>
                        <a:ea typeface="Cambria Math" panose="02040503050406030204" pitchFamily="18" charset="0"/>
                      </a:rPr>
                      <m:t>/</m:t>
                    </m:r>
                    <m:sSub>
                      <m:sSubPr>
                        <m:ctrlPr>
                          <a:rPr lang="en-GB" b="0" i="1">
                            <a:solidFill>
                              <a:schemeClr val="bg1"/>
                            </a:solidFill>
                            <a:latin typeface="Cambria Math" panose="02040503050406030204" pitchFamily="18" charset="0"/>
                            <a:ea typeface="Cambria Math" panose="02040503050406030204" pitchFamily="18" charset="0"/>
                          </a:rPr>
                        </m:ctrlPr>
                      </m:sSubPr>
                      <m:e>
                        <m:r>
                          <a:rPr lang="en-GB" b="0" i="1">
                            <a:solidFill>
                              <a:schemeClr val="bg1"/>
                            </a:solidFill>
                            <a:latin typeface="Cambria Math" panose="02040503050406030204" pitchFamily="18" charset="0"/>
                            <a:ea typeface="Cambria Math" panose="02040503050406030204" pitchFamily="18" charset="0"/>
                          </a:rPr>
                          <m:t>𝜐</m:t>
                        </m:r>
                      </m:e>
                      <m:sub>
                        <m:r>
                          <a:rPr lang="en-GB" b="0" i="1">
                            <a:solidFill>
                              <a:schemeClr val="bg1"/>
                            </a:solidFill>
                            <a:latin typeface="Cambria Math" panose="02040503050406030204" pitchFamily="18" charset="0"/>
                            <a:ea typeface="Cambria Math" panose="02040503050406030204" pitchFamily="18" charset="0"/>
                          </a:rPr>
                          <m:t>0</m:t>
                        </m:r>
                      </m:sub>
                    </m:sSub>
                  </m:oMath>
                </m:oMathPara>
              </a14:m>
              <a:endParaRPr lang="en-GB">
                <a:solidFill>
                  <a:schemeClr val="bg1"/>
                </a:solidFill>
                <a:latin typeface="Calibri" panose="020F0502020204030204" pitchFamily="34" charset="0"/>
                <a:cs typeface="Calibri" panose="020F0502020204030204" pitchFamily="34" charset="0"/>
              </a:endParaRPr>
            </a:p>
          </xdr:txBody>
        </xdr:sp>
      </mc:Choice>
      <mc:Fallback xmlns="">
        <xdr:sp macro="" textlink="">
          <xdr:nvSpPr>
            <xdr:cNvPr id="8" name="TextBox 1"/>
            <xdr:cNvSpPr txBox="1"/>
          </xdr:nvSpPr>
          <xdr:spPr>
            <a:xfrm>
              <a:off x="11296649" y="2464593"/>
              <a:ext cx="601127" cy="276999"/>
            </a:xfrm>
            <a:prstGeom prst="rect">
              <a:avLst/>
            </a:prstGeom>
            <a:solidFill>
              <a:schemeClr val="tx2">
                <a:lumMod val="75000"/>
              </a:schemeClr>
            </a:solid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GB" i="0">
                  <a:solidFill>
                    <a:schemeClr val="bg1"/>
                  </a:solidFill>
                  <a:latin typeface="Cambria Math" panose="02040503050406030204" pitchFamily="18" charset="0"/>
                  <a:ea typeface="Cambria Math" panose="02040503050406030204" pitchFamily="18" charset="0"/>
                </a:rPr>
                <a:t>𝜐_</a:t>
              </a:r>
              <a:r>
                <a:rPr lang="en-GB" b="0" i="0">
                  <a:solidFill>
                    <a:schemeClr val="bg1"/>
                  </a:solidFill>
                  <a:latin typeface="Cambria Math" panose="02040503050406030204" pitchFamily="18" charset="0"/>
                  <a:ea typeface="Cambria Math" panose="02040503050406030204" pitchFamily="18" charset="0"/>
                </a:rPr>
                <a:t>1/𝜐_0</a:t>
              </a:r>
              <a:endParaRPr lang="en-GB">
                <a:solidFill>
                  <a:schemeClr val="bg1"/>
                </a:solidFill>
                <a:latin typeface="Calibri" panose="020F0502020204030204" pitchFamily="34" charset="0"/>
                <a:cs typeface="Calibri" panose="020F0502020204030204" pitchFamily="34" charset="0"/>
              </a:endParaRPr>
            </a:p>
          </xdr:txBody>
        </xdr:sp>
      </mc:Fallback>
    </mc:AlternateContent>
    <xdr:clientData/>
  </xdr:twoCellAnchor>
  <xdr:twoCellAnchor>
    <xdr:from>
      <xdr:col>10</xdr:col>
      <xdr:colOff>297657</xdr:colOff>
      <xdr:row>10</xdr:row>
      <xdr:rowOff>137114</xdr:rowOff>
    </xdr:from>
    <xdr:to>
      <xdr:col>10</xdr:col>
      <xdr:colOff>1144638</xdr:colOff>
      <xdr:row>11</xdr:row>
      <xdr:rowOff>152176</xdr:rowOff>
    </xdr:to>
    <mc:AlternateContent xmlns:mc="http://schemas.openxmlformats.org/markup-compatibility/2006" xmlns:a14="http://schemas.microsoft.com/office/drawing/2010/main">
      <mc:Choice Requires="a14">
        <xdr:sp macro="" textlink="">
          <xdr:nvSpPr>
            <xdr:cNvPr id="9" name="TextBox 1"/>
            <xdr:cNvSpPr txBox="1"/>
          </xdr:nvSpPr>
          <xdr:spPr>
            <a:xfrm>
              <a:off x="11203782" y="2875552"/>
              <a:ext cx="846981" cy="276999"/>
            </a:xfrm>
            <a:prstGeom prst="rect">
              <a:avLst/>
            </a:prstGeom>
            <a:solidFill>
              <a:schemeClr val="tx2">
                <a:lumMod val="75000"/>
              </a:schemeClr>
            </a:solid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GB" i="1">
                            <a:solidFill>
                              <a:schemeClr val="bg1"/>
                            </a:solidFill>
                            <a:latin typeface="Cambria Math" panose="02040503050406030204" pitchFamily="18" charset="0"/>
                            <a:ea typeface="Cambria Math" panose="02040503050406030204" pitchFamily="18" charset="0"/>
                          </a:rPr>
                        </m:ctrlPr>
                      </m:sSubPr>
                      <m:e>
                        <m:r>
                          <a:rPr lang="en-GB" i="1">
                            <a:solidFill>
                              <a:schemeClr val="bg1"/>
                            </a:solidFill>
                            <a:latin typeface="Cambria Math" panose="02040503050406030204" pitchFamily="18" charset="0"/>
                            <a:ea typeface="Cambria Math" panose="02040503050406030204" pitchFamily="18" charset="0"/>
                          </a:rPr>
                          <m:t>𝜐</m:t>
                        </m:r>
                      </m:e>
                      <m:sub>
                        <m:r>
                          <a:rPr lang="en-GB" b="0" i="1">
                            <a:solidFill>
                              <a:schemeClr val="bg1"/>
                            </a:solidFill>
                            <a:latin typeface="Cambria Math" panose="02040503050406030204" pitchFamily="18" charset="0"/>
                            <a:ea typeface="Cambria Math" panose="02040503050406030204" pitchFamily="18" charset="0"/>
                          </a:rPr>
                          <m:t>0</m:t>
                        </m:r>
                      </m:sub>
                    </m:sSub>
                    <m:r>
                      <a:rPr lang="en-GB" b="0" i="1">
                        <a:solidFill>
                          <a:schemeClr val="bg1"/>
                        </a:solidFill>
                        <a:latin typeface="Cambria Math" panose="02040503050406030204" pitchFamily="18" charset="0"/>
                        <a:ea typeface="Cambria Math" panose="02040503050406030204" pitchFamily="18" charset="0"/>
                      </a:rPr>
                      <m:t>/</m:t>
                    </m:r>
                    <m:sSub>
                      <m:sSubPr>
                        <m:ctrlPr>
                          <a:rPr lang="en-GB" b="0" i="1">
                            <a:solidFill>
                              <a:schemeClr val="bg1"/>
                            </a:solidFill>
                            <a:latin typeface="Cambria Math" panose="02040503050406030204" pitchFamily="18" charset="0"/>
                            <a:ea typeface="Cambria Math" panose="02040503050406030204" pitchFamily="18" charset="0"/>
                          </a:rPr>
                        </m:ctrlPr>
                      </m:sSubPr>
                      <m:e>
                        <m:r>
                          <a:rPr lang="en-GB" b="0" i="1">
                            <a:solidFill>
                              <a:schemeClr val="bg1"/>
                            </a:solidFill>
                            <a:latin typeface="Cambria Math" panose="02040503050406030204" pitchFamily="18" charset="0"/>
                            <a:ea typeface="Cambria Math" panose="02040503050406030204" pitchFamily="18" charset="0"/>
                          </a:rPr>
                          <m:t>𝜐</m:t>
                        </m:r>
                      </m:e>
                      <m:sub>
                        <m:r>
                          <a:rPr lang="en-GB" b="0" i="1">
                            <a:solidFill>
                              <a:schemeClr val="bg1"/>
                            </a:solidFill>
                            <a:latin typeface="Cambria Math" panose="02040503050406030204" pitchFamily="18" charset="0"/>
                            <a:ea typeface="Cambria Math" panose="02040503050406030204" pitchFamily="18" charset="0"/>
                          </a:rPr>
                          <m:t>1</m:t>
                        </m:r>
                      </m:sub>
                    </m:sSub>
                  </m:oMath>
                </m:oMathPara>
              </a14:m>
              <a:endParaRPr lang="en-GB">
                <a:solidFill>
                  <a:schemeClr val="bg1"/>
                </a:solidFill>
                <a:latin typeface="Calibri" panose="020F0502020204030204" pitchFamily="34" charset="0"/>
                <a:cs typeface="Calibri" panose="020F0502020204030204" pitchFamily="34" charset="0"/>
              </a:endParaRPr>
            </a:p>
          </xdr:txBody>
        </xdr:sp>
      </mc:Choice>
      <mc:Fallback xmlns="">
        <xdr:sp macro="" textlink="">
          <xdr:nvSpPr>
            <xdr:cNvPr id="9" name="TextBox 1"/>
            <xdr:cNvSpPr txBox="1"/>
          </xdr:nvSpPr>
          <xdr:spPr>
            <a:xfrm>
              <a:off x="11203782" y="2875552"/>
              <a:ext cx="846981" cy="276999"/>
            </a:xfrm>
            <a:prstGeom prst="rect">
              <a:avLst/>
            </a:prstGeom>
            <a:solidFill>
              <a:schemeClr val="tx2">
                <a:lumMod val="75000"/>
              </a:schemeClr>
            </a:solid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GB" i="0">
                  <a:solidFill>
                    <a:schemeClr val="bg1"/>
                  </a:solidFill>
                  <a:latin typeface="Cambria Math" panose="02040503050406030204" pitchFamily="18" charset="0"/>
                  <a:ea typeface="Cambria Math" panose="02040503050406030204" pitchFamily="18" charset="0"/>
                </a:rPr>
                <a:t>𝜐_</a:t>
              </a:r>
              <a:r>
                <a:rPr lang="en-GB" b="0" i="0">
                  <a:solidFill>
                    <a:schemeClr val="bg1"/>
                  </a:solidFill>
                  <a:latin typeface="Cambria Math" panose="02040503050406030204" pitchFamily="18" charset="0"/>
                  <a:ea typeface="Cambria Math" panose="02040503050406030204" pitchFamily="18" charset="0"/>
                </a:rPr>
                <a:t>0/𝜐_1</a:t>
              </a:r>
              <a:endParaRPr lang="en-GB">
                <a:solidFill>
                  <a:schemeClr val="bg1"/>
                </a:solidFill>
                <a:latin typeface="Calibri" panose="020F0502020204030204" pitchFamily="34" charset="0"/>
                <a:cs typeface="Calibri" panose="020F0502020204030204" pitchFamily="34"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495300</xdr:colOff>
      <xdr:row>37</xdr:row>
      <xdr:rowOff>123825</xdr:rowOff>
    </xdr:from>
    <xdr:to>
      <xdr:col>4</xdr:col>
      <xdr:colOff>117252</xdr:colOff>
      <xdr:row>38</xdr:row>
      <xdr:rowOff>257061</xdr:rowOff>
    </xdr:to>
    <xdr:sp macro="" textlink="">
      <xdr:nvSpPr>
        <xdr:cNvPr id="4" name="Rectangle 3"/>
        <xdr:cNvSpPr/>
      </xdr:nvSpPr>
      <xdr:spPr>
        <a:xfrm>
          <a:off x="901700" y="9775825"/>
          <a:ext cx="1222152" cy="330086"/>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1">
              <a:solidFill>
                <a:schemeClr val="accent4">
                  <a:lumMod val="75000"/>
                </a:schemeClr>
              </a:solidFill>
            </a:rPr>
            <a:t>γ</a:t>
          </a:r>
          <a:r>
            <a:rPr lang="en-GB" sz="1600" b="1" baseline="-25000">
              <a:solidFill>
                <a:schemeClr val="accent4">
                  <a:lumMod val="75000"/>
                </a:schemeClr>
              </a:solidFill>
            </a:rPr>
            <a:t>least deprived</a:t>
          </a:r>
          <a:r>
            <a:rPr lang="en-GB" sz="1600" b="1">
              <a:solidFill>
                <a:schemeClr val="accent4">
                  <a:lumMod val="75000"/>
                </a:schemeClr>
              </a:solidFill>
            </a:rPr>
            <a:t> </a:t>
          </a:r>
        </a:p>
      </xdr:txBody>
    </xdr:sp>
    <xdr:clientData/>
  </xdr:twoCellAnchor>
  <xdr:twoCellAnchor>
    <xdr:from>
      <xdr:col>3</xdr:col>
      <xdr:colOff>561975</xdr:colOff>
      <xdr:row>39</xdr:row>
      <xdr:rowOff>190500</xdr:rowOff>
    </xdr:from>
    <xdr:to>
      <xdr:col>3</xdr:col>
      <xdr:colOff>876485</xdr:colOff>
      <xdr:row>41</xdr:row>
      <xdr:rowOff>18936</xdr:rowOff>
    </xdr:to>
    <xdr:sp macro="" textlink="">
      <xdr:nvSpPr>
        <xdr:cNvPr id="5" name="Rectangle 4"/>
        <xdr:cNvSpPr/>
      </xdr:nvSpPr>
      <xdr:spPr>
        <a:xfrm>
          <a:off x="1577975" y="10293350"/>
          <a:ext cx="314510" cy="336436"/>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1">
              <a:solidFill>
                <a:schemeClr val="accent4">
                  <a:lumMod val="75000"/>
                </a:schemeClr>
              </a:solidFill>
            </a:rPr>
            <a:t>μ</a:t>
          </a:r>
        </a:p>
      </xdr:txBody>
    </xdr:sp>
    <xdr:clientData/>
  </xdr:twoCellAnchor>
  <xdr:oneCellAnchor>
    <xdr:from>
      <xdr:col>5</xdr:col>
      <xdr:colOff>399143</xdr:colOff>
      <xdr:row>8</xdr:row>
      <xdr:rowOff>907</xdr:rowOff>
    </xdr:from>
    <xdr:ext cx="4218215" cy="682366"/>
    <mc:AlternateContent xmlns:mc="http://schemas.openxmlformats.org/markup-compatibility/2006" xmlns:a14="http://schemas.microsoft.com/office/drawing/2010/main">
      <mc:Choice Requires="a14">
        <xdr:sp macro="" textlink="">
          <xdr:nvSpPr>
            <xdr:cNvPr id="8" name="TextBox 7"/>
            <xdr:cNvSpPr txBox="1"/>
          </xdr:nvSpPr>
          <xdr:spPr>
            <a:xfrm>
              <a:off x="2603500" y="1914978"/>
              <a:ext cx="4218215" cy="682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n-GB" sz="1800" i="1">
                            <a:solidFill>
                              <a:schemeClr val="bg1"/>
                            </a:solidFill>
                            <a:latin typeface="Cambria Math" panose="02040503050406030204" pitchFamily="18" charset="0"/>
                            <a:ea typeface="Cambria Math" panose="02040503050406030204" pitchFamily="18" charset="0"/>
                          </a:rPr>
                        </m:ctrlPr>
                      </m:naryPr>
                      <m:sub/>
                      <m:sup/>
                      <m:e>
                        <m:f>
                          <m:fPr>
                            <m:ctrlPr>
                              <a:rPr lang="en-GB" sz="1800" i="1">
                                <a:solidFill>
                                  <a:schemeClr val="bg1"/>
                                </a:solidFill>
                                <a:effectLst/>
                                <a:latin typeface="Cambria Math" panose="02040503050406030204" pitchFamily="18" charset="0"/>
                                <a:ea typeface="+mn-ea"/>
                                <a:cs typeface="+mn-cs"/>
                              </a:rPr>
                            </m:ctrlPr>
                          </m:fPr>
                          <m:num>
                            <m:sSub>
                              <m:sSubPr>
                                <m:ctrlPr>
                                  <a:rPr lang="en-GB" sz="1800" b="0" i="1">
                                    <a:solidFill>
                                      <a:schemeClr val="bg1"/>
                                    </a:solidFill>
                                    <a:effectLst/>
                                    <a:latin typeface="Cambria Math" panose="02040503050406030204" pitchFamily="18" charset="0"/>
                                    <a:ea typeface="+mn-ea"/>
                                    <a:cs typeface="+mn-cs"/>
                                  </a:rPr>
                                </m:ctrlPr>
                              </m:sSubPr>
                              <m:e>
                                <m:r>
                                  <a:rPr lang="en-GB" sz="1800" b="0" i="1">
                                    <a:solidFill>
                                      <a:schemeClr val="bg1"/>
                                    </a:solidFill>
                                    <a:effectLst/>
                                    <a:latin typeface="Cambria Math" panose="02040503050406030204" pitchFamily="18" charset="0"/>
                                    <a:ea typeface="+mn-ea"/>
                                    <a:cs typeface="+mn-cs"/>
                                  </a:rPr>
                                  <m:t>𝑝𝑜𝑝</m:t>
                                </m:r>
                              </m:e>
                              <m:sub>
                                <m:r>
                                  <a:rPr lang="en-GB" sz="1800" b="0" i="1">
                                    <a:solidFill>
                                      <a:schemeClr val="bg1"/>
                                    </a:solidFill>
                                    <a:effectLst/>
                                    <a:latin typeface="Cambria Math" panose="02040503050406030204" pitchFamily="18" charset="0"/>
                                    <a:ea typeface="+mn-ea"/>
                                    <a:cs typeface="+mn-cs"/>
                                  </a:rPr>
                                  <m:t>𝑖</m:t>
                                </m:r>
                              </m:sub>
                            </m:sSub>
                            <m:r>
                              <a:rPr lang="en-GB" sz="1800" b="0" i="1">
                                <a:solidFill>
                                  <a:schemeClr val="bg1"/>
                                </a:solidFill>
                                <a:effectLst/>
                                <a:latin typeface="Cambria Math" panose="02040503050406030204" pitchFamily="18" charset="0"/>
                                <a:ea typeface="+mn-ea"/>
                                <a:cs typeface="+mn-cs"/>
                              </a:rPr>
                              <m:t> ∗(</m:t>
                            </m:r>
                            <m:sSub>
                              <m:sSubPr>
                                <m:ctrlPr>
                                  <a:rPr lang="en-GB" sz="1800" b="0" i="1">
                                    <a:solidFill>
                                      <a:schemeClr val="bg1"/>
                                    </a:solidFill>
                                    <a:effectLst/>
                                    <a:latin typeface="Cambria Math" panose="02040503050406030204" pitchFamily="18" charset="0"/>
                                    <a:ea typeface="+mn-ea"/>
                                    <a:cs typeface="+mn-cs"/>
                                  </a:rPr>
                                </m:ctrlPr>
                              </m:sSubPr>
                              <m:e>
                                <m:r>
                                  <a:rPr lang="en-GB" sz="1800" b="0" i="1">
                                    <a:solidFill>
                                      <a:schemeClr val="bg1"/>
                                    </a:solidFill>
                                    <a:effectLst/>
                                    <a:latin typeface="Cambria Math" panose="02040503050406030204" pitchFamily="18" charset="0"/>
                                    <a:ea typeface="+mn-ea"/>
                                    <a:cs typeface="+mn-cs"/>
                                  </a:rPr>
                                  <m:t>𝑅𝑅</m:t>
                                </m:r>
                              </m:e>
                              <m:sub>
                                <m:r>
                                  <a:rPr lang="en-GB" sz="1800" b="0" i="1">
                                    <a:solidFill>
                                      <a:schemeClr val="bg1"/>
                                    </a:solidFill>
                                    <a:effectLst/>
                                    <a:latin typeface="Cambria Math" panose="02040503050406030204" pitchFamily="18" charset="0"/>
                                    <a:ea typeface="+mn-ea"/>
                                    <a:cs typeface="+mn-cs"/>
                                  </a:rPr>
                                  <m:t>𝑖</m:t>
                                </m:r>
                              </m:sub>
                            </m:sSub>
                            <m:r>
                              <a:rPr lang="en-GB" sz="1800" b="0" i="1">
                                <a:solidFill>
                                  <a:schemeClr val="bg1"/>
                                </a:solidFill>
                                <a:effectLst/>
                                <a:latin typeface="Cambria Math" panose="02040503050406030204" pitchFamily="18" charset="0"/>
                                <a:ea typeface="+mn-ea"/>
                                <a:cs typeface="+mn-cs"/>
                              </a:rPr>
                              <m:t>−1)</m:t>
                            </m:r>
                          </m:num>
                          <m:den>
                            <m:sSub>
                              <m:sSubPr>
                                <m:ctrlPr>
                                  <a:rPr lang="en-GB" sz="1800" b="0" i="1">
                                    <a:solidFill>
                                      <a:schemeClr val="bg1"/>
                                    </a:solidFill>
                                    <a:effectLst/>
                                    <a:latin typeface="Cambria Math" panose="02040503050406030204" pitchFamily="18" charset="0"/>
                                    <a:ea typeface="+mn-ea"/>
                                    <a:cs typeface="+mn-cs"/>
                                  </a:rPr>
                                </m:ctrlPr>
                              </m:sSubPr>
                              <m:e>
                                <m:r>
                                  <a:rPr lang="en-GB" sz="1800" b="0" i="1">
                                    <a:solidFill>
                                      <a:schemeClr val="bg1"/>
                                    </a:solidFill>
                                    <a:effectLst/>
                                    <a:latin typeface="Cambria Math" panose="02040503050406030204" pitchFamily="18" charset="0"/>
                                    <a:ea typeface="+mn-ea"/>
                                    <a:cs typeface="+mn-cs"/>
                                  </a:rPr>
                                  <m:t>𝑝𝑜𝑝</m:t>
                                </m:r>
                              </m:e>
                              <m:sub>
                                <m:r>
                                  <a:rPr lang="en-GB" sz="1800" b="0" i="1">
                                    <a:solidFill>
                                      <a:schemeClr val="bg1"/>
                                    </a:solidFill>
                                    <a:effectLst/>
                                    <a:latin typeface="Cambria Math" panose="02040503050406030204" pitchFamily="18" charset="0"/>
                                    <a:ea typeface="+mn-ea"/>
                                    <a:cs typeface="+mn-cs"/>
                                  </a:rPr>
                                  <m:t>𝑖</m:t>
                                </m:r>
                              </m:sub>
                            </m:sSub>
                            <m:r>
                              <a:rPr lang="en-GB" sz="1800" b="0" i="1">
                                <a:solidFill>
                                  <a:schemeClr val="bg1"/>
                                </a:solidFill>
                                <a:effectLst/>
                                <a:latin typeface="Cambria Math" panose="02040503050406030204" pitchFamily="18" charset="0"/>
                                <a:ea typeface="+mn-ea"/>
                                <a:cs typeface="+mn-cs"/>
                              </a:rPr>
                              <m:t> ∗</m:t>
                            </m:r>
                            <m:d>
                              <m:dPr>
                                <m:ctrlPr>
                                  <a:rPr lang="en-GB" sz="1800" b="0" i="1">
                                    <a:solidFill>
                                      <a:schemeClr val="bg1"/>
                                    </a:solidFill>
                                    <a:effectLst/>
                                    <a:latin typeface="Cambria Math" panose="02040503050406030204" pitchFamily="18" charset="0"/>
                                    <a:ea typeface="+mn-ea"/>
                                    <a:cs typeface="+mn-cs"/>
                                  </a:rPr>
                                </m:ctrlPr>
                              </m:dPr>
                              <m:e>
                                <m:sSub>
                                  <m:sSubPr>
                                    <m:ctrlPr>
                                      <a:rPr lang="en-GB" sz="1800" b="0" i="1">
                                        <a:solidFill>
                                          <a:schemeClr val="bg1"/>
                                        </a:solidFill>
                                        <a:effectLst/>
                                        <a:latin typeface="Cambria Math" panose="02040503050406030204" pitchFamily="18" charset="0"/>
                                        <a:ea typeface="+mn-ea"/>
                                        <a:cs typeface="+mn-cs"/>
                                      </a:rPr>
                                    </m:ctrlPr>
                                  </m:sSubPr>
                                  <m:e>
                                    <m:r>
                                      <a:rPr lang="en-GB" sz="1800" b="0" i="1">
                                        <a:solidFill>
                                          <a:schemeClr val="bg1"/>
                                        </a:solidFill>
                                        <a:effectLst/>
                                        <a:latin typeface="Cambria Math" panose="02040503050406030204" pitchFamily="18" charset="0"/>
                                        <a:ea typeface="+mn-ea"/>
                                        <a:cs typeface="+mn-cs"/>
                                      </a:rPr>
                                      <m:t>𝑅𝑅</m:t>
                                    </m:r>
                                  </m:e>
                                  <m:sub>
                                    <m:r>
                                      <a:rPr lang="en-GB" sz="1800" b="0" i="1">
                                        <a:solidFill>
                                          <a:schemeClr val="bg1"/>
                                        </a:solidFill>
                                        <a:effectLst/>
                                        <a:latin typeface="Cambria Math" panose="02040503050406030204" pitchFamily="18" charset="0"/>
                                        <a:ea typeface="+mn-ea"/>
                                        <a:cs typeface="+mn-cs"/>
                                      </a:rPr>
                                      <m:t>𝑖</m:t>
                                    </m:r>
                                  </m:sub>
                                </m:sSub>
                                <m:r>
                                  <a:rPr lang="en-GB" sz="1800" b="0" i="1">
                                    <a:solidFill>
                                      <a:schemeClr val="bg1"/>
                                    </a:solidFill>
                                    <a:effectLst/>
                                    <a:latin typeface="Cambria Math" panose="02040503050406030204" pitchFamily="18" charset="0"/>
                                    <a:ea typeface="+mn-ea"/>
                                    <a:cs typeface="+mn-cs"/>
                                  </a:rPr>
                                  <m:t> −1</m:t>
                                </m:r>
                              </m:e>
                            </m:d>
                            <m:r>
                              <a:rPr lang="en-GB" sz="1800" b="0" i="1">
                                <a:solidFill>
                                  <a:schemeClr val="bg1"/>
                                </a:solidFill>
                                <a:effectLst/>
                                <a:latin typeface="Cambria Math" panose="02040503050406030204" pitchFamily="18" charset="0"/>
                                <a:ea typeface="+mn-ea"/>
                                <a:cs typeface="+mn-cs"/>
                              </a:rPr>
                              <m:t>+1</m:t>
                            </m:r>
                          </m:den>
                        </m:f>
                      </m:e>
                    </m:nary>
                  </m:oMath>
                </m:oMathPara>
              </a14:m>
              <a:endParaRPr lang="en-GB" sz="1800">
                <a:solidFill>
                  <a:schemeClr val="bg1"/>
                </a:solidFill>
              </a:endParaRPr>
            </a:p>
          </xdr:txBody>
        </xdr:sp>
      </mc:Choice>
      <mc:Fallback xmlns="">
        <xdr:sp macro="" textlink="">
          <xdr:nvSpPr>
            <xdr:cNvPr id="8" name="TextBox 7"/>
            <xdr:cNvSpPr txBox="1"/>
          </xdr:nvSpPr>
          <xdr:spPr>
            <a:xfrm>
              <a:off x="2603500" y="1914978"/>
              <a:ext cx="4218215" cy="682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800" i="0">
                  <a:solidFill>
                    <a:schemeClr val="bg1"/>
                  </a:solidFill>
                  <a:latin typeface="Cambria Math" panose="02040503050406030204" pitchFamily="18" charset="0"/>
                  <a:ea typeface="Cambria Math" panose="02040503050406030204" pitchFamily="18" charset="0"/>
                </a:rPr>
                <a:t>∑▒</a:t>
              </a:r>
              <a:r>
                <a:rPr lang="en-GB" sz="1800" i="0">
                  <a:solidFill>
                    <a:schemeClr val="bg1"/>
                  </a:solidFill>
                  <a:effectLst/>
                  <a:latin typeface="+mn-lt"/>
                  <a:ea typeface="+mn-ea"/>
                  <a:cs typeface="+mn-cs"/>
                </a:rPr>
                <a:t>(</a:t>
              </a:r>
              <a:r>
                <a:rPr lang="en-GB" sz="1800" b="0" i="0">
                  <a:solidFill>
                    <a:schemeClr val="bg1"/>
                  </a:solidFill>
                  <a:effectLst/>
                  <a:latin typeface="Cambria Math" panose="02040503050406030204" pitchFamily="18" charset="0"/>
                  <a:ea typeface="+mn-ea"/>
                  <a:cs typeface="+mn-cs"/>
                </a:rPr>
                <a:t>〖𝑝𝑜𝑝〗_𝑖</a:t>
              </a:r>
              <a:r>
                <a:rPr lang="en-GB" sz="1800" b="0" i="0">
                  <a:solidFill>
                    <a:schemeClr val="bg1"/>
                  </a:solidFill>
                  <a:effectLst/>
                  <a:latin typeface="+mn-lt"/>
                  <a:ea typeface="+mn-ea"/>
                  <a:cs typeface="+mn-cs"/>
                </a:rPr>
                <a:t>  ∗(</a:t>
              </a:r>
              <a:r>
                <a:rPr lang="en-GB" sz="1800" b="0" i="0">
                  <a:solidFill>
                    <a:schemeClr val="bg1"/>
                  </a:solidFill>
                  <a:effectLst/>
                  <a:latin typeface="Cambria Math" panose="02040503050406030204" pitchFamily="18" charset="0"/>
                  <a:ea typeface="+mn-ea"/>
                  <a:cs typeface="+mn-cs"/>
                </a:rPr>
                <a:t>〖𝑅𝑅〗_𝑖</a:t>
              </a:r>
              <a:r>
                <a:rPr lang="en-GB" sz="1800" b="0" i="0">
                  <a:solidFill>
                    <a:schemeClr val="bg1"/>
                  </a:solidFill>
                  <a:effectLst/>
                  <a:latin typeface="+mn-lt"/>
                  <a:ea typeface="+mn-ea"/>
                  <a:cs typeface="+mn-cs"/>
                </a:rPr>
                <a:t>−1))/(</a:t>
              </a:r>
              <a:r>
                <a:rPr lang="en-GB" sz="1800" b="0" i="0">
                  <a:solidFill>
                    <a:schemeClr val="bg1"/>
                  </a:solidFill>
                  <a:effectLst/>
                  <a:latin typeface="Cambria Math" panose="02040503050406030204" pitchFamily="18" charset="0"/>
                  <a:ea typeface="+mn-ea"/>
                  <a:cs typeface="+mn-cs"/>
                </a:rPr>
                <a:t>〖𝑝𝑜𝑝〗_𝑖</a:t>
              </a:r>
              <a:r>
                <a:rPr lang="en-GB" sz="1800" b="0" i="0">
                  <a:solidFill>
                    <a:schemeClr val="bg1"/>
                  </a:solidFill>
                  <a:effectLst/>
                  <a:latin typeface="+mn-lt"/>
                  <a:ea typeface="+mn-ea"/>
                  <a:cs typeface="+mn-cs"/>
                </a:rPr>
                <a:t>  ∗(</a:t>
              </a:r>
              <a:r>
                <a:rPr lang="en-GB" sz="1800" b="0" i="0">
                  <a:solidFill>
                    <a:schemeClr val="bg1"/>
                  </a:solidFill>
                  <a:effectLst/>
                  <a:latin typeface="Cambria Math" panose="02040503050406030204" pitchFamily="18" charset="0"/>
                  <a:ea typeface="+mn-ea"/>
                  <a:cs typeface="+mn-cs"/>
                </a:rPr>
                <a:t>〖𝑅𝑅〗_𝑖</a:t>
              </a:r>
              <a:r>
                <a:rPr lang="en-GB" sz="1800" b="0" i="0">
                  <a:solidFill>
                    <a:schemeClr val="bg1"/>
                  </a:solidFill>
                  <a:effectLst/>
                  <a:latin typeface="+mn-lt"/>
                  <a:ea typeface="+mn-ea"/>
                  <a:cs typeface="+mn-cs"/>
                </a:rPr>
                <a:t>  −1)+1)</a:t>
              </a:r>
              <a:endParaRPr lang="en-GB" sz="1800">
                <a:solidFill>
                  <a:schemeClr val="bg1"/>
                </a:solidFill>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phsu.mrc.ac.uk/reports/OP017.pdf" TargetMode="External"/><Relationship Id="rId3" Type="http://schemas.openxmlformats.org/officeDocument/2006/relationships/hyperlink" Target="http://www.sphsu.mrc.ac.uk/reports/OP017.pdf" TargetMode="External"/><Relationship Id="rId7" Type="http://schemas.openxmlformats.org/officeDocument/2006/relationships/hyperlink" Target="http://www.who.int/gho/health_equity/heat_technical_notes.pdf" TargetMode="External"/><Relationship Id="rId12" Type="http://schemas.openxmlformats.org/officeDocument/2006/relationships/drawing" Target="../drawings/drawing1.xml"/><Relationship Id="rId2" Type="http://schemas.openxmlformats.org/officeDocument/2006/relationships/hyperlink" Target="http://apps.who.int/iris/bitstream/handle/10665/85345/9789241548632_eng.pdf?sequence=1" TargetMode="External"/><Relationship Id="rId1" Type="http://schemas.openxmlformats.org/officeDocument/2006/relationships/hyperlink" Target="https://www.gov.scot/Resource/Doc/229649/0062206.pdf" TargetMode="External"/><Relationship Id="rId6" Type="http://schemas.openxmlformats.org/officeDocument/2006/relationships/hyperlink" Target="http://www.who.int/gho/health_equity/heat_technical_notes.pdf" TargetMode="External"/><Relationship Id="rId11" Type="http://schemas.openxmlformats.org/officeDocument/2006/relationships/printerSettings" Target="../printerSettings/printerSettings1.bin"/><Relationship Id="rId5" Type="http://schemas.openxmlformats.org/officeDocument/2006/relationships/hyperlink" Target="https://www.scotpho.org.uk/media/1656/sbod2016-deprivation-report-aug18.pdf" TargetMode="External"/><Relationship Id="rId10" Type="http://schemas.openxmlformats.org/officeDocument/2006/relationships/hyperlink" Target="mailto:scotpho@nhs.net" TargetMode="External"/><Relationship Id="rId4" Type="http://schemas.openxmlformats.org/officeDocument/2006/relationships/hyperlink" Target="https://www.ncbi.nlm.nih.gov/pubmed/15781105" TargetMode="External"/><Relationship Id="rId9" Type="http://schemas.openxmlformats.org/officeDocument/2006/relationships/hyperlink" Target="https://www.ncbi.nlm.nih.gov/pubmed/1578110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who.int/gho/health_equity/heat_technical_notes.pdf" TargetMode="External"/><Relationship Id="rId2" Type="http://schemas.openxmlformats.org/officeDocument/2006/relationships/hyperlink" Target="https://jech.bmj.com/content/58/11/900" TargetMode="External"/><Relationship Id="rId1" Type="http://schemas.openxmlformats.org/officeDocument/2006/relationships/hyperlink" Target="https://jech.bmj.com/content/58/10/858.ful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2.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3.bin"/><Relationship Id="rId1" Type="http://schemas.openxmlformats.org/officeDocument/2006/relationships/hyperlink" Target="mailto:scotpho@nhs.net"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hyperlink" Target="https://jech.bmj.com/content/58/10/858" TargetMode="External"/><Relationship Id="rId2" Type="http://schemas.openxmlformats.org/officeDocument/2006/relationships/hyperlink" Target="http://jech.bmj.com/content/58/10/858" TargetMode="External"/><Relationship Id="rId1" Type="http://schemas.openxmlformats.org/officeDocument/2006/relationships/hyperlink" Target="http://snspms.ro/UserFiles/File/doc/the_public_health_observatory_handbook.pdf" TargetMode="External"/><Relationship Id="rId6" Type="http://schemas.openxmlformats.org/officeDocument/2006/relationships/printerSettings" Target="../printerSettings/printerSettings7.bin"/><Relationship Id="rId5" Type="http://schemas.openxmlformats.org/officeDocument/2006/relationships/hyperlink" Target="https://www.scotpho.org.uk/comparative-health/measuring-inequalities" TargetMode="External"/><Relationship Id="rId4" Type="http://schemas.openxmlformats.org/officeDocument/2006/relationships/hyperlink" Target="https://jech.bmj.com/content/58/11/9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U27"/>
  <sheetViews>
    <sheetView showGridLines="0" tabSelected="1" zoomScale="75" zoomScaleNormal="75" workbookViewId="0">
      <selection activeCell="B5" sqref="B5:P5"/>
    </sheetView>
  </sheetViews>
  <sheetFormatPr defaultRowHeight="14.5" x14ac:dyDescent="0.35"/>
  <cols>
    <col min="1" max="1" width="2.7265625" customWidth="1"/>
    <col min="2" max="2" width="7.81640625" customWidth="1"/>
    <col min="3" max="3" width="6.1796875" customWidth="1"/>
    <col min="4" max="4" width="18.81640625" customWidth="1"/>
    <col min="5" max="5" width="12.7265625" customWidth="1"/>
    <col min="6" max="6" width="7.1796875" customWidth="1"/>
    <col min="7" max="7" width="6.453125" customWidth="1"/>
    <col min="8" max="8" width="3" customWidth="1"/>
    <col min="9" max="9" width="18.453125" customWidth="1"/>
    <col min="10" max="10" width="13" customWidth="1"/>
    <col min="11" max="11" width="38.1796875" customWidth="1"/>
    <col min="16" max="16" width="42.453125" customWidth="1"/>
    <col min="17" max="17" width="51.81640625" customWidth="1"/>
    <col min="18" max="18" width="4.1796875" customWidth="1"/>
    <col min="20" max="20" width="11.453125" customWidth="1"/>
  </cols>
  <sheetData>
    <row r="1" spans="1:21" ht="7.5" customHeight="1" x14ac:dyDescent="0.35"/>
    <row r="2" spans="1:21" ht="94.5" customHeight="1" x14ac:dyDescent="0.9">
      <c r="G2" s="272" t="s">
        <v>9</v>
      </c>
      <c r="H2" s="273"/>
      <c r="I2" s="273"/>
      <c r="J2" s="273"/>
      <c r="K2" s="273"/>
      <c r="L2" s="273"/>
      <c r="M2" s="273"/>
      <c r="N2" s="273"/>
      <c r="O2" s="273"/>
      <c r="P2" s="273"/>
      <c r="Q2" s="273"/>
      <c r="R2" s="273"/>
      <c r="S2" s="273"/>
      <c r="T2" s="273"/>
      <c r="U2" s="273"/>
    </row>
    <row r="3" spans="1:21" ht="44.5" x14ac:dyDescent="0.85">
      <c r="G3" s="275" t="s">
        <v>27</v>
      </c>
      <c r="H3" s="275"/>
      <c r="I3" s="275"/>
      <c r="J3" s="275"/>
      <c r="K3" s="275"/>
      <c r="L3" s="17"/>
      <c r="M3" s="17"/>
      <c r="N3" s="17"/>
      <c r="O3" s="17"/>
      <c r="P3" s="17"/>
      <c r="Q3" s="17"/>
      <c r="R3" s="17"/>
      <c r="S3" s="17"/>
      <c r="T3" s="17"/>
      <c r="U3" s="17"/>
    </row>
    <row r="4" spans="1:21" ht="15.5" x14ac:dyDescent="0.35">
      <c r="B4" s="18"/>
      <c r="C4" s="18"/>
      <c r="D4" s="18"/>
      <c r="E4" s="18"/>
      <c r="F4" s="18"/>
      <c r="G4" s="162"/>
      <c r="H4" s="162"/>
      <c r="I4" s="162"/>
      <c r="J4" s="18"/>
      <c r="K4" s="18"/>
      <c r="L4" s="18"/>
      <c r="M4" s="18"/>
      <c r="N4" s="18"/>
      <c r="O4" s="18"/>
      <c r="P4" s="18"/>
    </row>
    <row r="5" spans="1:21" ht="65.25" customHeight="1" x14ac:dyDescent="0.35">
      <c r="A5" s="142"/>
      <c r="B5" s="277" t="s">
        <v>87</v>
      </c>
      <c r="C5" s="277"/>
      <c r="D5" s="277"/>
      <c r="E5" s="277"/>
      <c r="F5" s="277"/>
      <c r="G5" s="277"/>
      <c r="H5" s="277"/>
      <c r="I5" s="277"/>
      <c r="J5" s="277"/>
      <c r="K5" s="277"/>
      <c r="L5" s="277"/>
      <c r="M5" s="277"/>
      <c r="N5" s="277"/>
      <c r="O5" s="277"/>
      <c r="P5" s="277"/>
      <c r="Q5" s="142"/>
      <c r="R5" s="142"/>
    </row>
    <row r="6" spans="1:21" ht="8.25" customHeight="1" x14ac:dyDescent="0.35">
      <c r="A6" s="142"/>
      <c r="B6" s="163"/>
      <c r="C6" s="163"/>
      <c r="D6" s="163"/>
      <c r="E6" s="163"/>
      <c r="F6" s="163"/>
      <c r="G6" s="163"/>
      <c r="H6" s="163"/>
      <c r="I6" s="163"/>
      <c r="J6" s="163"/>
      <c r="K6" s="163"/>
      <c r="L6" s="163"/>
      <c r="M6" s="163"/>
      <c r="N6" s="163"/>
      <c r="O6" s="163"/>
      <c r="P6" s="163"/>
      <c r="Q6" s="151"/>
      <c r="R6" s="142"/>
    </row>
    <row r="7" spans="1:21" ht="56.25" customHeight="1" x14ac:dyDescent="0.35">
      <c r="A7" s="142"/>
      <c r="B7" s="277" t="s">
        <v>131</v>
      </c>
      <c r="C7" s="277"/>
      <c r="D7" s="277"/>
      <c r="E7" s="277"/>
      <c r="F7" s="277"/>
      <c r="G7" s="277"/>
      <c r="H7" s="277"/>
      <c r="I7" s="277"/>
      <c r="J7" s="277"/>
      <c r="K7" s="277"/>
      <c r="L7" s="277"/>
      <c r="M7" s="277"/>
      <c r="N7" s="277"/>
      <c r="O7" s="277"/>
      <c r="P7" s="277"/>
      <c r="Q7" s="154"/>
      <c r="R7" s="142"/>
    </row>
    <row r="8" spans="1:21" ht="12.75" customHeight="1" x14ac:dyDescent="0.35">
      <c r="A8" s="142"/>
      <c r="B8" s="163"/>
      <c r="C8" s="163"/>
      <c r="D8" s="163"/>
      <c r="E8" s="163"/>
      <c r="F8" s="163"/>
      <c r="G8" s="163"/>
      <c r="H8" s="163"/>
      <c r="I8" s="163"/>
      <c r="J8" s="163"/>
      <c r="K8" s="163"/>
      <c r="L8" s="163"/>
      <c r="M8" s="163"/>
      <c r="N8" s="163"/>
      <c r="O8" s="163"/>
      <c r="P8" s="163"/>
      <c r="Q8" s="151"/>
      <c r="R8" s="142"/>
    </row>
    <row r="9" spans="1:21" ht="72" customHeight="1" x14ac:dyDescent="0.35">
      <c r="A9" s="142"/>
      <c r="B9" s="277" t="s">
        <v>88</v>
      </c>
      <c r="C9" s="277"/>
      <c r="D9" s="277"/>
      <c r="E9" s="277"/>
      <c r="F9" s="277"/>
      <c r="G9" s="277"/>
      <c r="H9" s="277"/>
      <c r="I9" s="277"/>
      <c r="J9" s="277"/>
      <c r="K9" s="277"/>
      <c r="L9" s="277"/>
      <c r="M9" s="277"/>
      <c r="N9" s="277"/>
      <c r="O9" s="277"/>
      <c r="P9" s="277"/>
      <c r="Q9" s="155"/>
      <c r="R9" s="142"/>
    </row>
    <row r="10" spans="1:21" ht="13.5" customHeight="1" x14ac:dyDescent="0.35">
      <c r="A10" s="142"/>
      <c r="B10" s="163"/>
      <c r="C10" s="163"/>
      <c r="D10" s="163"/>
      <c r="E10" s="163"/>
      <c r="F10" s="163"/>
      <c r="G10" s="163"/>
      <c r="H10" s="163"/>
      <c r="I10" s="163"/>
      <c r="J10" s="163"/>
      <c r="K10" s="163"/>
      <c r="L10" s="163"/>
      <c r="M10" s="163"/>
      <c r="N10" s="163"/>
      <c r="O10" s="163"/>
      <c r="P10" s="163"/>
      <c r="Q10" s="151"/>
      <c r="R10" s="142"/>
    </row>
    <row r="11" spans="1:21" ht="71.25" customHeight="1" x14ac:dyDescent="0.35">
      <c r="A11" s="142"/>
      <c r="B11" s="277" t="s">
        <v>52</v>
      </c>
      <c r="C11" s="277"/>
      <c r="D11" s="277"/>
      <c r="E11" s="277"/>
      <c r="F11" s="277"/>
      <c r="G11" s="277"/>
      <c r="H11" s="277"/>
      <c r="I11" s="277"/>
      <c r="J11" s="277"/>
      <c r="K11" s="277"/>
      <c r="L11" s="277"/>
      <c r="M11" s="277"/>
      <c r="N11" s="277"/>
      <c r="O11" s="277"/>
      <c r="P11" s="277"/>
      <c r="Q11" s="155"/>
      <c r="R11" s="142"/>
    </row>
    <row r="12" spans="1:21" ht="12.75" customHeight="1" x14ac:dyDescent="0.35">
      <c r="A12" s="142"/>
      <c r="B12" s="145"/>
      <c r="C12" s="145"/>
      <c r="D12" s="145"/>
      <c r="E12" s="145"/>
      <c r="F12" s="145"/>
      <c r="G12" s="145"/>
      <c r="H12" s="145"/>
      <c r="I12" s="145"/>
      <c r="J12" s="145"/>
      <c r="K12" s="145"/>
      <c r="L12" s="145"/>
      <c r="M12" s="145"/>
      <c r="N12" s="145"/>
      <c r="O12" s="145"/>
      <c r="P12" s="145"/>
      <c r="Q12" s="143"/>
      <c r="R12" s="142"/>
    </row>
    <row r="13" spans="1:21" ht="17.5" x14ac:dyDescent="0.35">
      <c r="A13" s="142"/>
      <c r="B13" s="157" t="s">
        <v>11</v>
      </c>
      <c r="C13" s="145"/>
      <c r="D13" s="145"/>
      <c r="E13" s="145"/>
      <c r="F13" s="145"/>
      <c r="G13" s="145"/>
      <c r="H13" s="145"/>
      <c r="I13" s="145"/>
      <c r="J13" s="145"/>
      <c r="K13" s="145"/>
      <c r="L13" s="145"/>
      <c r="M13" s="145"/>
      <c r="N13" s="145"/>
      <c r="O13" s="143"/>
      <c r="P13" s="143"/>
      <c r="Q13" s="143"/>
      <c r="R13" s="142"/>
    </row>
    <row r="14" spans="1:21" ht="6.75" customHeight="1" x14ac:dyDescent="0.35">
      <c r="A14" s="144"/>
      <c r="B14" s="157"/>
      <c r="C14" s="145"/>
      <c r="D14" s="145"/>
      <c r="E14" s="145"/>
      <c r="F14" s="145"/>
      <c r="G14" s="145"/>
      <c r="H14" s="145"/>
      <c r="I14" s="145"/>
      <c r="J14" s="145"/>
      <c r="K14" s="145"/>
      <c r="L14" s="145"/>
      <c r="M14" s="145"/>
      <c r="N14" s="145"/>
      <c r="O14" s="143"/>
      <c r="P14" s="143"/>
      <c r="Q14" s="143"/>
      <c r="R14" s="142"/>
    </row>
    <row r="15" spans="1:21" ht="17.5" x14ac:dyDescent="0.35">
      <c r="A15" s="144"/>
      <c r="B15" s="274" t="s">
        <v>22</v>
      </c>
      <c r="C15" s="274"/>
      <c r="D15" s="274"/>
      <c r="E15" s="274"/>
      <c r="F15" s="274"/>
      <c r="G15" s="274"/>
      <c r="H15" s="274"/>
      <c r="I15" s="274"/>
      <c r="J15" s="274"/>
      <c r="K15" s="145" t="s">
        <v>23</v>
      </c>
      <c r="L15" s="145"/>
      <c r="M15" s="145"/>
      <c r="N15" s="145"/>
      <c r="O15" s="143"/>
      <c r="P15" s="143"/>
      <c r="Q15" s="143"/>
      <c r="R15" s="142"/>
    </row>
    <row r="16" spans="1:21" ht="17.5" x14ac:dyDescent="0.35">
      <c r="A16" s="144"/>
      <c r="B16" s="274" t="s">
        <v>12</v>
      </c>
      <c r="C16" s="274"/>
      <c r="D16" s="274"/>
      <c r="E16" s="274"/>
      <c r="F16" s="274"/>
      <c r="G16" s="274"/>
      <c r="H16" s="161"/>
      <c r="I16" s="158"/>
      <c r="J16" s="158"/>
      <c r="K16" s="158" t="s">
        <v>21</v>
      </c>
      <c r="L16" s="158"/>
      <c r="M16" s="145"/>
      <c r="N16" s="145"/>
      <c r="O16" s="143"/>
      <c r="P16" s="143"/>
      <c r="Q16" s="143"/>
      <c r="R16" s="142"/>
    </row>
    <row r="17" spans="1:19" ht="17.5" x14ac:dyDescent="0.35">
      <c r="A17" s="144"/>
      <c r="B17" s="160" t="s">
        <v>14</v>
      </c>
      <c r="C17" s="160"/>
      <c r="D17" s="278" t="s">
        <v>13</v>
      </c>
      <c r="E17" s="278"/>
      <c r="F17" s="278"/>
      <c r="G17" s="278"/>
      <c r="H17" s="278"/>
      <c r="I17" s="278"/>
      <c r="J17" s="278"/>
      <c r="K17" s="160" t="s">
        <v>15</v>
      </c>
      <c r="M17" s="145"/>
      <c r="N17" s="145"/>
      <c r="O17" s="143"/>
      <c r="P17" s="143"/>
      <c r="Q17" s="143"/>
      <c r="R17" s="142"/>
    </row>
    <row r="18" spans="1:19" ht="17.5" x14ac:dyDescent="0.35">
      <c r="A18" s="144"/>
      <c r="B18" s="145" t="s">
        <v>17</v>
      </c>
      <c r="C18" s="145"/>
      <c r="D18" s="274" t="s">
        <v>16</v>
      </c>
      <c r="E18" s="274"/>
      <c r="F18" s="274"/>
      <c r="G18" s="274"/>
      <c r="H18" s="274"/>
      <c r="I18" s="274"/>
      <c r="J18" s="161"/>
      <c r="K18" s="145" t="s">
        <v>18</v>
      </c>
      <c r="L18" s="145"/>
      <c r="M18" s="145"/>
      <c r="N18" s="145"/>
      <c r="O18" s="143"/>
      <c r="P18" s="143"/>
      <c r="Q18" s="143"/>
      <c r="R18" s="142"/>
    </row>
    <row r="19" spans="1:19" ht="17.5" x14ac:dyDescent="0.35">
      <c r="A19" s="144"/>
      <c r="B19" s="274" t="s">
        <v>20</v>
      </c>
      <c r="C19" s="274"/>
      <c r="D19" s="274"/>
      <c r="E19" s="274"/>
      <c r="F19" s="274"/>
      <c r="G19" s="274"/>
      <c r="H19" s="161"/>
      <c r="I19" s="145"/>
      <c r="J19" s="145"/>
      <c r="K19" s="159" t="s">
        <v>19</v>
      </c>
      <c r="L19" s="145"/>
      <c r="M19" s="145"/>
      <c r="N19" s="145"/>
      <c r="O19" s="143"/>
      <c r="P19" s="143"/>
      <c r="Q19" s="143"/>
      <c r="R19" s="145"/>
      <c r="S19" s="12"/>
    </row>
    <row r="20" spans="1:19" ht="17.5" x14ac:dyDescent="0.35">
      <c r="A20" s="142"/>
      <c r="B20" s="145"/>
      <c r="C20" s="145"/>
      <c r="D20" s="145"/>
      <c r="E20" s="145"/>
      <c r="F20" s="145"/>
      <c r="G20" s="145"/>
      <c r="H20" s="145"/>
      <c r="I20" s="145"/>
      <c r="J20" s="145"/>
      <c r="K20" s="143"/>
      <c r="L20" s="143"/>
      <c r="M20" s="143"/>
      <c r="N20" s="143"/>
      <c r="O20" s="143"/>
      <c r="P20" s="143"/>
      <c r="Q20" s="143"/>
      <c r="R20" s="142"/>
    </row>
    <row r="21" spans="1:19" ht="17.5" x14ac:dyDescent="0.35">
      <c r="A21" s="142"/>
      <c r="B21" s="143"/>
      <c r="C21" s="143"/>
      <c r="D21" s="143"/>
      <c r="E21" s="143"/>
      <c r="F21" s="143"/>
      <c r="G21" s="143"/>
      <c r="H21" s="143"/>
      <c r="I21" s="143"/>
      <c r="J21" s="143"/>
      <c r="K21" s="143"/>
      <c r="L21" s="143"/>
      <c r="M21" s="143"/>
      <c r="N21" s="143"/>
      <c r="O21" s="143"/>
      <c r="P21" s="143"/>
      <c r="Q21" s="143"/>
      <c r="R21" s="142"/>
    </row>
    <row r="22" spans="1:19" ht="18.5" x14ac:dyDescent="0.45">
      <c r="A22" s="142"/>
      <c r="B22" s="145" t="s">
        <v>1</v>
      </c>
      <c r="C22" s="143"/>
      <c r="D22" s="143"/>
      <c r="E22" s="143"/>
      <c r="F22" s="143"/>
      <c r="G22" s="143"/>
      <c r="H22" s="143"/>
      <c r="I22" s="146"/>
      <c r="J22" s="156" t="s">
        <v>162</v>
      </c>
      <c r="K22" s="143"/>
      <c r="L22" s="143"/>
      <c r="M22" s="143"/>
      <c r="N22" s="143"/>
      <c r="O22" s="143"/>
      <c r="P22" s="143"/>
      <c r="Q22" s="143"/>
      <c r="R22" s="142"/>
    </row>
    <row r="23" spans="1:19" ht="18.5" x14ac:dyDescent="0.45">
      <c r="A23" s="142"/>
      <c r="B23" s="143"/>
      <c r="C23" s="143"/>
      <c r="D23" s="143"/>
      <c r="E23" s="143"/>
      <c r="F23" s="143"/>
      <c r="G23" s="143"/>
      <c r="H23" s="143"/>
      <c r="I23" s="146"/>
      <c r="J23" s="147"/>
      <c r="K23" s="143"/>
      <c r="L23" s="143"/>
      <c r="M23" s="143"/>
      <c r="N23" s="143"/>
      <c r="O23" s="143"/>
      <c r="P23" s="143"/>
      <c r="Q23" s="143"/>
      <c r="R23" s="142"/>
    </row>
    <row r="24" spans="1:19" ht="27" customHeight="1" x14ac:dyDescent="0.35">
      <c r="A24" s="142"/>
      <c r="B24" s="276" t="s">
        <v>57</v>
      </c>
      <c r="C24" s="276"/>
      <c r="D24" s="276"/>
      <c r="E24" s="276"/>
      <c r="F24" s="276"/>
      <c r="G24" s="276"/>
      <c r="H24" s="271" t="s">
        <v>58</v>
      </c>
      <c r="I24" s="271"/>
      <c r="J24" s="271"/>
      <c r="K24" s="271"/>
      <c r="L24" s="271"/>
      <c r="M24" s="271"/>
      <c r="N24" s="271"/>
      <c r="O24" s="271"/>
      <c r="P24" s="271"/>
      <c r="Q24" s="271"/>
      <c r="R24" s="142"/>
    </row>
    <row r="25" spans="1:19" ht="19.5" customHeight="1" x14ac:dyDescent="0.35">
      <c r="A25" s="142"/>
      <c r="B25" s="148"/>
      <c r="C25" s="148"/>
      <c r="D25" s="148"/>
      <c r="E25" s="148"/>
      <c r="F25" s="148"/>
      <c r="G25" s="148"/>
      <c r="H25" s="148"/>
      <c r="I25" s="148"/>
      <c r="J25" s="148"/>
      <c r="K25" s="148"/>
      <c r="L25" s="148"/>
      <c r="M25" s="148"/>
      <c r="N25" s="148"/>
      <c r="O25" s="148"/>
      <c r="P25" s="148"/>
      <c r="Q25" s="148"/>
      <c r="R25" s="142"/>
    </row>
    <row r="26" spans="1:19" ht="19.5" customHeight="1" x14ac:dyDescent="0.35">
      <c r="A26" s="142"/>
      <c r="B26" s="149"/>
      <c r="C26" s="150"/>
      <c r="D26" s="150"/>
      <c r="E26" s="150"/>
      <c r="F26" s="150"/>
      <c r="G26" s="150"/>
      <c r="H26" s="150"/>
      <c r="I26" s="150"/>
      <c r="J26" s="150"/>
      <c r="K26" s="150"/>
      <c r="L26" s="150"/>
      <c r="M26" s="150"/>
      <c r="N26" s="150"/>
      <c r="O26" s="150"/>
      <c r="P26" s="150"/>
      <c r="Q26" s="150"/>
      <c r="R26" s="142"/>
    </row>
    <row r="27" spans="1:19" ht="21" customHeight="1" x14ac:dyDescent="0.35">
      <c r="A27" s="142"/>
      <c r="B27" s="142"/>
      <c r="C27" s="142"/>
      <c r="D27" s="142"/>
      <c r="E27" s="142"/>
      <c r="F27" s="142"/>
      <c r="G27" s="142"/>
      <c r="H27" s="142"/>
      <c r="I27" s="142"/>
      <c r="J27" s="142"/>
      <c r="K27" s="142"/>
      <c r="L27" s="142"/>
      <c r="M27" s="142"/>
      <c r="N27" s="142"/>
      <c r="O27" s="142"/>
      <c r="P27" s="142"/>
      <c r="Q27" s="142"/>
      <c r="R27" s="142"/>
    </row>
  </sheetData>
  <mergeCells count="13">
    <mergeCell ref="H24:Q24"/>
    <mergeCell ref="G2:U2"/>
    <mergeCell ref="B19:G19"/>
    <mergeCell ref="B15:J15"/>
    <mergeCell ref="G3:K3"/>
    <mergeCell ref="B16:G16"/>
    <mergeCell ref="B24:G24"/>
    <mergeCell ref="B7:P7"/>
    <mergeCell ref="B9:P9"/>
    <mergeCell ref="B11:P11"/>
    <mergeCell ref="B5:P5"/>
    <mergeCell ref="D17:J17"/>
    <mergeCell ref="D18:I18"/>
  </mergeCells>
  <hyperlinks>
    <hyperlink ref="B15:J15" r:id="rId1" display="Equally Well report of the ministerial task force on health inequalities"/>
    <hyperlink ref="B16:G16" r:id="rId2" display="Handbook on Health Inequality Monitoring"/>
    <hyperlink ref="D17:K17" r:id="rId3" display="Inequalities in health in Scotland: what are they and what can we do about them? "/>
    <hyperlink ref="D18:H18" r:id="rId4" display="Social determinants of health inequalities."/>
    <hyperlink ref="B19:G19" r:id="rId5" display="The Scottish Burden of Disease Study, 2016"/>
    <hyperlink ref="B24" r:id="rId6" display="Health Equity Assessment Toolkit Technical Notes by the World Health Organisation has been an invaluable resource in the assembly of the knowledge presented in this tool."/>
    <hyperlink ref="B24:G24" r:id="rId7" display="Health Equity Assessment Toolkit Technical Notes "/>
    <hyperlink ref="D17:J17" r:id="rId8" display="Inequalities in health in Scotland: what are they and what can we do about them? "/>
    <hyperlink ref="D18:I18" r:id="rId9" display="Social determinants of health inequalities."/>
    <hyperlink ref="J22" r:id="rId10" display="scotpho@nhs.net"/>
  </hyperlinks>
  <pageMargins left="0.7" right="0.7" top="0.75" bottom="0.75" header="0.3" footer="0.3"/>
  <pageSetup paperSize="9" scale="40" orientation="portrait" r:id="rId11"/>
  <colBreaks count="1" manualBreakCount="1">
    <brk id="16" max="1048575" man="1"/>
  </colBreaks>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B1:U21"/>
  <sheetViews>
    <sheetView showGridLines="0" topLeftCell="A4" zoomScale="80" zoomScaleNormal="80" workbookViewId="0"/>
  </sheetViews>
  <sheetFormatPr defaultRowHeight="14.5" x14ac:dyDescent="0.35"/>
  <cols>
    <col min="1" max="1" width="2.26953125" customWidth="1"/>
    <col min="2" max="2" width="4.1796875" customWidth="1"/>
    <col min="4" max="4" width="10.453125" customWidth="1"/>
    <col min="5" max="5" width="1.81640625" customWidth="1"/>
    <col min="8" max="8" width="27.81640625" customWidth="1"/>
    <col min="9" max="9" width="4.1796875" customWidth="1"/>
    <col min="21" max="21" width="2.81640625" customWidth="1"/>
  </cols>
  <sheetData>
    <row r="1" spans="2:21" ht="9.75" customHeight="1" x14ac:dyDescent="0.35"/>
    <row r="2" spans="2:21" ht="33" customHeight="1" x14ac:dyDescent="0.35">
      <c r="B2" s="66" t="s">
        <v>0</v>
      </c>
      <c r="C2" s="18"/>
      <c r="D2" s="18"/>
      <c r="E2" s="18"/>
      <c r="F2" s="18"/>
      <c r="G2" s="18"/>
      <c r="H2" s="18"/>
      <c r="I2" s="18"/>
      <c r="J2" s="18"/>
      <c r="K2" s="18"/>
      <c r="L2" s="18"/>
      <c r="M2" s="18"/>
      <c r="N2" s="18"/>
      <c r="O2" s="18"/>
      <c r="P2" s="18"/>
      <c r="Q2" s="18"/>
      <c r="R2" s="18"/>
      <c r="S2" s="18"/>
    </row>
    <row r="3" spans="2:21" ht="15.75" customHeight="1" x14ac:dyDescent="0.35">
      <c r="B3" s="281" t="s">
        <v>62</v>
      </c>
      <c r="C3" s="281"/>
      <c r="D3" s="281"/>
      <c r="E3" s="280" t="s">
        <v>61</v>
      </c>
      <c r="F3" s="280"/>
      <c r="G3" s="280"/>
      <c r="H3" s="280"/>
      <c r="I3" s="60" t="s">
        <v>132</v>
      </c>
      <c r="J3" s="280" t="s">
        <v>63</v>
      </c>
      <c r="K3" s="280"/>
      <c r="L3" s="280"/>
      <c r="M3" s="280"/>
      <c r="N3" s="280"/>
      <c r="O3" s="65"/>
      <c r="P3" s="65"/>
      <c r="Q3" s="65"/>
      <c r="R3" s="65"/>
      <c r="S3" s="65"/>
      <c r="T3" s="65"/>
    </row>
    <row r="4" spans="2:21" ht="15" customHeight="1" x14ac:dyDescent="0.35">
      <c r="B4" s="65" t="s">
        <v>59</v>
      </c>
      <c r="C4" s="280" t="s">
        <v>60</v>
      </c>
      <c r="D4" s="280"/>
      <c r="E4" s="280"/>
      <c r="F4" s="280"/>
      <c r="G4" s="280"/>
      <c r="H4" s="280"/>
      <c r="I4" s="280"/>
      <c r="J4" s="280"/>
      <c r="K4" s="280"/>
      <c r="L4" s="280"/>
      <c r="M4" s="65"/>
      <c r="N4" s="65"/>
      <c r="O4" s="65"/>
      <c r="P4" s="65"/>
      <c r="Q4" s="65"/>
      <c r="R4" s="65"/>
      <c r="S4" s="65"/>
      <c r="T4" s="65"/>
    </row>
    <row r="5" spans="2:21" ht="8.25" customHeight="1" x14ac:dyDescent="0.35">
      <c r="B5" s="65"/>
      <c r="C5" s="60"/>
      <c r="D5" s="60"/>
      <c r="E5" s="60"/>
      <c r="F5" s="60"/>
      <c r="G5" s="60"/>
      <c r="H5" s="60"/>
      <c r="I5" s="60"/>
      <c r="J5" s="60"/>
      <c r="K5" s="60"/>
      <c r="L5" s="60"/>
      <c r="M5" s="65"/>
      <c r="N5" s="65"/>
      <c r="O5" s="65"/>
      <c r="P5" s="65"/>
      <c r="Q5" s="65"/>
      <c r="R5" s="65"/>
      <c r="S5" s="65"/>
      <c r="T5" s="65"/>
    </row>
    <row r="6" spans="2:21" ht="9.75" customHeight="1" x14ac:dyDescent="0.35">
      <c r="B6" s="8"/>
      <c r="C6" s="15"/>
      <c r="D6" s="15"/>
      <c r="E6" s="15"/>
      <c r="F6" s="15"/>
      <c r="G6" s="15"/>
      <c r="H6" s="15"/>
      <c r="I6" s="15"/>
      <c r="J6" s="15"/>
      <c r="K6" s="15"/>
      <c r="L6" s="15"/>
      <c r="M6" s="15"/>
      <c r="N6" s="15"/>
      <c r="O6" s="15"/>
      <c r="P6" s="15"/>
      <c r="Q6" s="15"/>
      <c r="R6" s="15"/>
      <c r="S6" s="15"/>
      <c r="T6" s="15"/>
      <c r="U6" s="8"/>
    </row>
    <row r="7" spans="2:21" ht="20.25" customHeight="1" x14ac:dyDescent="0.35">
      <c r="B7" s="8"/>
      <c r="C7" s="10" t="s">
        <v>90</v>
      </c>
      <c r="D7" s="15"/>
      <c r="E7" s="15"/>
      <c r="F7" s="15"/>
      <c r="G7" s="15"/>
      <c r="H7" s="15"/>
      <c r="I7" s="15"/>
      <c r="J7" s="15"/>
      <c r="K7" s="15"/>
      <c r="L7" s="15"/>
      <c r="M7" s="15"/>
      <c r="N7" s="15"/>
      <c r="O7" s="15"/>
      <c r="P7" s="15"/>
      <c r="Q7" s="15"/>
      <c r="R7" s="15"/>
      <c r="S7" s="15"/>
      <c r="T7" s="15"/>
      <c r="U7" s="8"/>
    </row>
    <row r="8" spans="2:21" ht="62.25" customHeight="1" x14ac:dyDescent="0.35">
      <c r="B8" s="8"/>
      <c r="C8" s="282" t="s">
        <v>91</v>
      </c>
      <c r="D8" s="283"/>
      <c r="E8" s="283"/>
      <c r="F8" s="283"/>
      <c r="G8" s="283"/>
      <c r="H8" s="283"/>
      <c r="I8" s="283"/>
      <c r="J8" s="283"/>
      <c r="K8" s="283"/>
      <c r="L8" s="283"/>
      <c r="M8" s="283"/>
      <c r="N8" s="283"/>
      <c r="O8" s="283"/>
      <c r="P8" s="283"/>
      <c r="Q8" s="283"/>
      <c r="R8" s="283"/>
      <c r="S8" s="283"/>
      <c r="T8" s="283"/>
      <c r="U8" s="8"/>
    </row>
    <row r="9" spans="2:21" ht="15.5" x14ac:dyDescent="0.35">
      <c r="B9" s="8"/>
      <c r="C9" s="164" t="s">
        <v>92</v>
      </c>
      <c r="D9" s="118"/>
      <c r="E9" s="118"/>
      <c r="F9" s="118"/>
      <c r="G9" s="118"/>
      <c r="H9" s="118"/>
      <c r="I9" s="118"/>
      <c r="J9" s="118"/>
      <c r="K9" s="118"/>
      <c r="L9" s="118"/>
      <c r="M9" s="118"/>
      <c r="N9" s="118"/>
      <c r="O9" s="118"/>
      <c r="P9" s="118"/>
      <c r="Q9" s="118"/>
      <c r="R9" s="118"/>
      <c r="S9" s="118"/>
      <c r="T9" s="118"/>
      <c r="U9" s="8"/>
    </row>
    <row r="10" spans="2:21" ht="57" customHeight="1" x14ac:dyDescent="0.35">
      <c r="B10" s="8"/>
      <c r="C10" s="282" t="s">
        <v>155</v>
      </c>
      <c r="D10" s="282"/>
      <c r="E10" s="282"/>
      <c r="F10" s="282"/>
      <c r="G10" s="282"/>
      <c r="H10" s="282"/>
      <c r="I10" s="282"/>
      <c r="J10" s="282"/>
      <c r="K10" s="282"/>
      <c r="L10" s="282"/>
      <c r="M10" s="282"/>
      <c r="N10" s="282"/>
      <c r="O10" s="282"/>
      <c r="P10" s="282"/>
      <c r="Q10" s="282"/>
      <c r="R10" s="282"/>
      <c r="S10" s="282"/>
      <c r="T10" s="282"/>
      <c r="U10" s="8"/>
    </row>
    <row r="11" spans="2:21" ht="15.5" x14ac:dyDescent="0.35">
      <c r="B11" s="8"/>
      <c r="C11" s="164" t="s">
        <v>93</v>
      </c>
      <c r="D11" s="119"/>
      <c r="E11" s="119"/>
      <c r="F11" s="119"/>
      <c r="G11" s="119"/>
      <c r="H11" s="119"/>
      <c r="I11" s="119"/>
      <c r="J11" s="119"/>
      <c r="K11" s="119"/>
      <c r="L11" s="119"/>
      <c r="M11" s="119"/>
      <c r="N11" s="119"/>
      <c r="O11" s="119"/>
      <c r="P11" s="119"/>
      <c r="Q11" s="119"/>
      <c r="R11" s="119"/>
      <c r="S11" s="119"/>
      <c r="T11" s="119"/>
      <c r="U11" s="8"/>
    </row>
    <row r="12" spans="2:21" ht="73.5" customHeight="1" x14ac:dyDescent="0.35">
      <c r="B12" s="8"/>
      <c r="C12" s="282" t="s">
        <v>94</v>
      </c>
      <c r="D12" s="282"/>
      <c r="E12" s="282"/>
      <c r="F12" s="282"/>
      <c r="G12" s="282"/>
      <c r="H12" s="282"/>
      <c r="I12" s="282"/>
      <c r="J12" s="282"/>
      <c r="K12" s="282"/>
      <c r="L12" s="282"/>
      <c r="M12" s="282"/>
      <c r="N12" s="282"/>
      <c r="O12" s="282"/>
      <c r="P12" s="282"/>
      <c r="Q12" s="282"/>
      <c r="R12" s="282"/>
      <c r="S12" s="282"/>
      <c r="T12" s="282"/>
      <c r="U12" s="8"/>
    </row>
    <row r="13" spans="2:21" ht="13.5" customHeight="1" x14ac:dyDescent="0.35">
      <c r="B13" s="8"/>
      <c r="C13" s="285" t="s">
        <v>95</v>
      </c>
      <c r="D13" s="285"/>
      <c r="E13" s="285"/>
      <c r="F13" s="285"/>
      <c r="G13" s="285"/>
      <c r="H13" s="285"/>
      <c r="I13" s="285"/>
      <c r="J13" s="285"/>
      <c r="K13" s="285"/>
      <c r="L13" s="285"/>
      <c r="M13" s="285"/>
      <c r="N13" s="285"/>
      <c r="O13" s="285"/>
      <c r="P13" s="285"/>
      <c r="Q13" s="285"/>
      <c r="R13" s="285"/>
      <c r="S13" s="285"/>
      <c r="T13" s="285"/>
      <c r="U13" s="8"/>
    </row>
    <row r="14" spans="2:21" ht="38.25" customHeight="1" x14ac:dyDescent="0.35">
      <c r="B14" s="8"/>
      <c r="C14" s="282" t="s">
        <v>89</v>
      </c>
      <c r="D14" s="282"/>
      <c r="E14" s="282"/>
      <c r="F14" s="282"/>
      <c r="G14" s="282"/>
      <c r="H14" s="282"/>
      <c r="I14" s="282"/>
      <c r="J14" s="282"/>
      <c r="K14" s="282"/>
      <c r="L14" s="282"/>
      <c r="M14" s="282"/>
      <c r="N14" s="282"/>
      <c r="O14" s="282"/>
      <c r="P14" s="282"/>
      <c r="Q14" s="282"/>
      <c r="R14" s="282"/>
      <c r="S14" s="282"/>
      <c r="T14" s="282"/>
      <c r="U14" s="8"/>
    </row>
    <row r="15" spans="2:21" ht="25.5" customHeight="1" x14ac:dyDescent="0.35">
      <c r="B15" s="8"/>
      <c r="C15" s="10" t="s">
        <v>96</v>
      </c>
      <c r="D15" s="15"/>
      <c r="E15" s="15"/>
      <c r="F15" s="15"/>
      <c r="G15" s="15"/>
      <c r="H15" s="15"/>
      <c r="I15" s="15"/>
      <c r="J15" s="15"/>
      <c r="K15" s="15"/>
      <c r="L15" s="15"/>
      <c r="M15" s="15"/>
      <c r="N15" s="15"/>
      <c r="O15" s="15"/>
      <c r="P15" s="15"/>
      <c r="Q15" s="15"/>
      <c r="R15" s="15"/>
      <c r="S15" s="15"/>
      <c r="T15" s="15"/>
      <c r="U15" s="8"/>
    </row>
    <row r="16" spans="2:21" ht="46.5" customHeight="1" x14ac:dyDescent="0.35">
      <c r="B16" s="8"/>
      <c r="C16" s="284" t="s">
        <v>97</v>
      </c>
      <c r="D16" s="284"/>
      <c r="E16" s="284"/>
      <c r="F16" s="284"/>
      <c r="G16" s="284"/>
      <c r="H16" s="284"/>
      <c r="I16" s="284"/>
      <c r="J16" s="284"/>
      <c r="K16" s="284"/>
      <c r="L16" s="284"/>
      <c r="M16" s="284"/>
      <c r="N16" s="284"/>
      <c r="O16" s="284"/>
      <c r="P16" s="284"/>
      <c r="Q16" s="284"/>
      <c r="R16" s="284"/>
      <c r="S16" s="284"/>
      <c r="T16" s="284"/>
      <c r="U16" s="8"/>
    </row>
    <row r="17" spans="2:21" ht="6.75" customHeight="1" x14ac:dyDescent="0.35">
      <c r="B17" s="8"/>
      <c r="C17" s="15"/>
      <c r="D17" s="15"/>
      <c r="E17" s="15"/>
      <c r="F17" s="15"/>
      <c r="G17" s="15"/>
      <c r="H17" s="15"/>
      <c r="I17" s="15"/>
      <c r="J17" s="15"/>
      <c r="K17" s="15"/>
      <c r="L17" s="15"/>
      <c r="M17" s="15"/>
      <c r="N17" s="15"/>
      <c r="O17" s="15"/>
      <c r="P17" s="15"/>
      <c r="Q17" s="15"/>
      <c r="R17" s="15"/>
      <c r="S17" s="15"/>
      <c r="T17" s="15"/>
      <c r="U17" s="8"/>
    </row>
    <row r="18" spans="2:21" ht="9" customHeight="1" x14ac:dyDescent="0.35">
      <c r="B18" s="8"/>
      <c r="C18" s="15"/>
      <c r="D18" s="15"/>
      <c r="E18" s="15"/>
      <c r="F18" s="15"/>
      <c r="G18" s="15"/>
      <c r="H18" s="15"/>
      <c r="I18" s="15"/>
      <c r="J18" s="15"/>
      <c r="K18" s="15"/>
      <c r="L18" s="15"/>
      <c r="M18" s="15"/>
      <c r="N18" s="15"/>
      <c r="O18" s="15"/>
      <c r="P18" s="15"/>
      <c r="Q18" s="15"/>
      <c r="R18" s="15"/>
      <c r="S18" s="15"/>
      <c r="T18" s="15"/>
      <c r="U18" s="8"/>
    </row>
    <row r="19" spans="2:21" ht="12" customHeight="1" x14ac:dyDescent="0.35">
      <c r="N19" s="45"/>
      <c r="O19" s="47"/>
      <c r="P19" s="48"/>
      <c r="Q19" s="48"/>
      <c r="R19" s="48"/>
      <c r="S19" s="48"/>
      <c r="T19" s="48"/>
    </row>
    <row r="20" spans="2:21" ht="13.5" customHeight="1" x14ac:dyDescent="0.35">
      <c r="N20" s="46"/>
      <c r="O20" s="47"/>
      <c r="P20" s="48"/>
      <c r="Q20" s="48"/>
      <c r="R20" s="48"/>
      <c r="S20" s="48"/>
      <c r="T20" s="48"/>
    </row>
    <row r="21" spans="2:21" ht="7.5" customHeight="1" x14ac:dyDescent="0.35">
      <c r="N21" s="46"/>
      <c r="O21" s="279"/>
      <c r="P21" s="279"/>
      <c r="Q21" s="279"/>
      <c r="R21" s="279"/>
      <c r="S21" s="279"/>
      <c r="T21" s="279"/>
      <c r="U21" s="279"/>
    </row>
  </sheetData>
  <mergeCells count="11">
    <mergeCell ref="O21:U21"/>
    <mergeCell ref="C4:L4"/>
    <mergeCell ref="B3:D3"/>
    <mergeCell ref="E3:H3"/>
    <mergeCell ref="J3:N3"/>
    <mergeCell ref="C8:T8"/>
    <mergeCell ref="C10:T10"/>
    <mergeCell ref="C12:T12"/>
    <mergeCell ref="C16:T16"/>
    <mergeCell ref="C13:T13"/>
    <mergeCell ref="C14:T14"/>
  </mergeCells>
  <hyperlinks>
    <hyperlink ref="E3:H3" r:id="rId1" display="Regidor (2004) Measures of health inequalities: part 1"/>
    <hyperlink ref="J3:N3" r:id="rId2" display="Measures of health inequalities: part 2; "/>
    <hyperlink ref="C4:L4" r:id="rId3" display="World Health Organization (2016-2017) Health Equity Assessment Toolkit."/>
  </hyperlinks>
  <pageMargins left="0.7" right="0.7" top="0.75" bottom="0.75" header="0.3" footer="0.3"/>
  <pageSetup paperSize="9" orientation="landscape"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64"/>
  <sheetViews>
    <sheetView showGridLines="0" topLeftCell="A10" zoomScale="80" zoomScaleNormal="80" workbookViewId="0">
      <selection activeCell="U18" sqref="U18"/>
    </sheetView>
  </sheetViews>
  <sheetFormatPr defaultRowHeight="14.5" x14ac:dyDescent="0.35"/>
  <cols>
    <col min="1" max="1" width="1.54296875" customWidth="1"/>
    <col min="2" max="2" width="8.26953125" customWidth="1"/>
    <col min="3" max="4" width="23.81640625" customWidth="1"/>
    <col min="5" max="5" width="26.54296875" customWidth="1"/>
    <col min="6" max="6" width="13.1796875" customWidth="1"/>
    <col min="7" max="7" width="8.26953125" customWidth="1"/>
    <col min="8" max="8" width="3.7265625" customWidth="1"/>
    <col min="9" max="9" width="7.7265625" customWidth="1"/>
    <col min="10" max="10" width="23.1796875" customWidth="1"/>
    <col min="11" max="11" width="14.26953125" customWidth="1"/>
    <col min="12" max="12" width="25" customWidth="1"/>
    <col min="13" max="13" width="3.1796875" customWidth="1"/>
    <col min="14" max="14" width="3.1796875" style="12" customWidth="1"/>
    <col min="15" max="15" width="6.1796875" style="67" hidden="1" customWidth="1"/>
    <col min="16" max="16" width="0.54296875" style="216" hidden="1" customWidth="1"/>
    <col min="17" max="19" width="0" hidden="1" customWidth="1"/>
    <col min="24" max="28" width="9.1796875" style="1"/>
  </cols>
  <sheetData>
    <row r="1" spans="1:28" ht="6" customHeight="1" x14ac:dyDescent="0.35"/>
    <row r="2" spans="1:28" ht="21.75" customHeight="1" x14ac:dyDescent="0.5">
      <c r="B2" s="49" t="s">
        <v>98</v>
      </c>
      <c r="C2" s="96"/>
      <c r="D2" s="96"/>
      <c r="E2" s="96"/>
      <c r="F2" s="96"/>
      <c r="G2" s="96"/>
      <c r="H2" s="96"/>
      <c r="I2" s="96"/>
      <c r="J2" s="96"/>
      <c r="K2" s="96"/>
      <c r="L2" s="96"/>
      <c r="M2" s="96"/>
      <c r="N2" s="129"/>
      <c r="O2" s="112"/>
      <c r="P2" s="252"/>
      <c r="Q2" s="1"/>
      <c r="R2" s="1"/>
      <c r="S2" s="1"/>
      <c r="T2" s="1"/>
      <c r="U2" s="1"/>
      <c r="V2" s="1"/>
      <c r="W2" s="1"/>
    </row>
    <row r="3" spans="1:28" ht="7.5" customHeight="1" x14ac:dyDescent="0.35">
      <c r="B3" s="80"/>
      <c r="C3" s="80"/>
      <c r="D3" s="80"/>
      <c r="E3" s="80"/>
      <c r="F3" s="80"/>
      <c r="G3" s="80"/>
      <c r="H3" s="80"/>
      <c r="I3" s="80"/>
      <c r="J3" s="80"/>
      <c r="K3" s="80"/>
      <c r="L3" s="80"/>
      <c r="M3" s="80"/>
      <c r="N3" s="129"/>
      <c r="O3" s="112"/>
      <c r="P3" s="252"/>
      <c r="Q3" s="1"/>
      <c r="R3" s="1"/>
      <c r="S3" s="1"/>
      <c r="T3" s="1"/>
      <c r="U3" s="1"/>
      <c r="V3" s="1"/>
      <c r="W3" s="1"/>
    </row>
    <row r="4" spans="1:28" x14ac:dyDescent="0.35">
      <c r="B4" s="80"/>
      <c r="C4" s="7" t="s">
        <v>154</v>
      </c>
      <c r="D4" s="80"/>
      <c r="E4" s="80"/>
      <c r="F4" s="80"/>
      <c r="G4" s="80"/>
      <c r="H4" s="80"/>
      <c r="I4" s="80"/>
      <c r="J4" s="80"/>
      <c r="K4" s="80"/>
      <c r="L4" s="80"/>
      <c r="M4" s="80"/>
      <c r="N4" s="129"/>
      <c r="O4" s="112"/>
      <c r="P4" s="252"/>
      <c r="Q4" s="1"/>
      <c r="R4" s="1"/>
      <c r="S4" s="1"/>
      <c r="T4" s="1"/>
      <c r="U4" s="1"/>
      <c r="V4" s="1"/>
      <c r="W4" s="1"/>
    </row>
    <row r="5" spans="1:28" x14ac:dyDescent="0.35">
      <c r="B5" s="80"/>
      <c r="C5" s="286" t="s">
        <v>158</v>
      </c>
      <c r="D5" s="286"/>
      <c r="E5" s="286"/>
      <c r="F5" s="286"/>
      <c r="G5" s="286"/>
      <c r="H5" s="286"/>
      <c r="I5" s="286"/>
      <c r="J5" s="286"/>
      <c r="K5" s="286"/>
      <c r="L5" s="286"/>
      <c r="M5" s="7"/>
      <c r="N5" s="187"/>
      <c r="O5" s="194"/>
      <c r="P5" s="253"/>
      <c r="Q5" s="39"/>
      <c r="R5" s="39"/>
      <c r="S5" s="39"/>
      <c r="T5" s="39"/>
      <c r="U5" s="39"/>
      <c r="V5" s="39"/>
      <c r="W5" s="39"/>
      <c r="X5" s="39"/>
      <c r="Y5" s="39"/>
      <c r="Z5" s="39"/>
      <c r="AA5" s="39"/>
    </row>
    <row r="6" spans="1:28" ht="28.5" customHeight="1" x14ac:dyDescent="0.35">
      <c r="B6" s="80"/>
      <c r="C6" s="286" t="s">
        <v>121</v>
      </c>
      <c r="D6" s="286"/>
      <c r="E6" s="286"/>
      <c r="F6" s="286"/>
      <c r="G6" s="286"/>
      <c r="H6" s="286"/>
      <c r="I6" s="286"/>
      <c r="J6" s="286"/>
      <c r="K6" s="286"/>
      <c r="L6" s="286"/>
      <c r="M6" s="7"/>
      <c r="N6" s="187"/>
      <c r="O6" s="194"/>
      <c r="P6" s="253"/>
      <c r="Q6" s="39"/>
      <c r="R6" s="39"/>
      <c r="S6" s="39"/>
      <c r="T6" s="39"/>
      <c r="U6" s="39"/>
      <c r="V6" s="39"/>
      <c r="W6" s="39"/>
      <c r="X6" s="39"/>
      <c r="Y6" s="39"/>
      <c r="Z6" s="39"/>
      <c r="AA6" s="39"/>
    </row>
    <row r="7" spans="1:28" ht="34.5" customHeight="1" x14ac:dyDescent="0.35">
      <c r="B7" s="80"/>
      <c r="C7" s="286"/>
      <c r="D7" s="286"/>
      <c r="E7" s="286"/>
      <c r="F7" s="286"/>
      <c r="G7" s="286"/>
      <c r="H7" s="286"/>
      <c r="I7" s="286"/>
      <c r="J7" s="286"/>
      <c r="K7" s="286"/>
      <c r="L7" s="286"/>
      <c r="M7" s="7"/>
      <c r="N7" s="187"/>
      <c r="O7" s="194"/>
      <c r="P7" s="253"/>
      <c r="Q7" s="39"/>
      <c r="R7" s="39"/>
      <c r="S7" s="39"/>
      <c r="T7" s="39"/>
      <c r="U7" s="39"/>
      <c r="V7" s="39"/>
      <c r="W7" s="39"/>
      <c r="X7" s="39"/>
      <c r="Y7" s="39"/>
      <c r="Z7" s="39"/>
      <c r="AA7" s="39"/>
    </row>
    <row r="8" spans="1:28" x14ac:dyDescent="0.35">
      <c r="B8" s="80"/>
      <c r="C8" s="7" t="s">
        <v>103</v>
      </c>
      <c r="D8" s="7"/>
      <c r="E8" s="7"/>
      <c r="F8" s="7"/>
      <c r="G8" s="111" t="s">
        <v>76</v>
      </c>
      <c r="H8" s="7"/>
      <c r="I8" s="7"/>
      <c r="J8" s="7"/>
      <c r="K8" s="7"/>
      <c r="L8" s="7"/>
      <c r="M8" s="7"/>
      <c r="N8" s="187"/>
      <c r="O8" s="194"/>
      <c r="P8" s="253"/>
      <c r="Q8" s="39"/>
      <c r="R8" s="39"/>
      <c r="S8" s="39"/>
      <c r="T8" s="39"/>
      <c r="U8" s="39"/>
      <c r="V8" s="39"/>
      <c r="W8" s="39"/>
      <c r="X8" s="39"/>
      <c r="Y8" s="39"/>
      <c r="Z8" s="39"/>
      <c r="AA8" s="39"/>
    </row>
    <row r="9" spans="1:28" x14ac:dyDescent="0.35">
      <c r="B9" s="80"/>
      <c r="C9" s="7"/>
      <c r="D9" s="7"/>
      <c r="E9" s="7"/>
      <c r="F9" s="7"/>
      <c r="G9" s="7"/>
      <c r="H9" s="7"/>
      <c r="I9" s="7"/>
      <c r="J9" s="7"/>
      <c r="K9" s="7"/>
      <c r="L9" s="7"/>
      <c r="M9" s="7"/>
      <c r="N9" s="187"/>
      <c r="O9" s="194"/>
      <c r="P9" s="253"/>
      <c r="Q9" s="39"/>
      <c r="R9" s="39"/>
      <c r="S9" s="39"/>
      <c r="T9" s="39"/>
      <c r="U9" s="39"/>
      <c r="V9" s="39"/>
      <c r="W9" s="39"/>
      <c r="X9" s="39"/>
      <c r="Y9" s="39"/>
      <c r="Z9" s="39"/>
      <c r="AA9" s="39"/>
    </row>
    <row r="10" spans="1:28" x14ac:dyDescent="0.35">
      <c r="B10" s="96"/>
      <c r="C10" s="96"/>
      <c r="D10" s="96"/>
      <c r="E10" s="96"/>
      <c r="F10" s="96"/>
      <c r="G10" s="96"/>
      <c r="H10" s="96"/>
      <c r="I10" s="96"/>
      <c r="J10" s="96"/>
      <c r="K10" s="96"/>
      <c r="L10" s="96"/>
      <c r="M10" s="96"/>
      <c r="N10" s="129"/>
      <c r="O10" s="112"/>
      <c r="P10" s="252"/>
      <c r="Q10" s="1"/>
      <c r="R10" s="1"/>
      <c r="S10" s="1"/>
      <c r="T10" s="1"/>
      <c r="U10" s="1"/>
      <c r="V10" s="1"/>
      <c r="W10" s="1"/>
    </row>
    <row r="11" spans="1:28" ht="20" x14ac:dyDescent="0.4">
      <c r="B11" s="97" t="s">
        <v>105</v>
      </c>
      <c r="C11" s="96"/>
      <c r="D11" s="96"/>
      <c r="E11" s="96"/>
      <c r="F11" s="96"/>
      <c r="G11" s="96"/>
      <c r="H11" s="91"/>
      <c r="I11" s="176" t="s">
        <v>107</v>
      </c>
      <c r="J11" s="122"/>
      <c r="K11" s="122"/>
      <c r="L11" s="122"/>
      <c r="M11" s="165"/>
      <c r="N11" s="238"/>
      <c r="O11" s="239"/>
      <c r="P11" s="254"/>
      <c r="Q11" s="1"/>
      <c r="R11" s="1"/>
      <c r="S11" s="1"/>
      <c r="T11" s="1"/>
      <c r="U11" s="1"/>
      <c r="V11" s="1"/>
      <c r="W11" s="1"/>
    </row>
    <row r="12" spans="1:28" ht="14.25" customHeight="1" x14ac:dyDescent="0.4">
      <c r="B12" s="96" t="s">
        <v>109</v>
      </c>
      <c r="C12" s="96"/>
      <c r="D12" s="96"/>
      <c r="E12" s="96"/>
      <c r="F12" s="96"/>
      <c r="G12" s="96"/>
      <c r="H12" s="91"/>
      <c r="I12" s="176"/>
      <c r="J12" s="122"/>
      <c r="K12" s="122"/>
      <c r="L12" s="122"/>
      <c r="M12" s="165"/>
      <c r="N12" s="238"/>
      <c r="O12" s="239"/>
      <c r="P12" s="254"/>
      <c r="Q12" s="1"/>
      <c r="R12" s="1"/>
      <c r="S12" s="1"/>
      <c r="T12" s="1"/>
      <c r="U12" s="1"/>
      <c r="V12" s="1"/>
      <c r="W12" s="1"/>
    </row>
    <row r="13" spans="1:28" ht="11.25" customHeight="1" x14ac:dyDescent="0.35">
      <c r="B13" s="96"/>
      <c r="C13" s="96"/>
      <c r="D13" s="96"/>
      <c r="E13" s="96"/>
      <c r="F13" s="96"/>
      <c r="G13" s="98"/>
      <c r="H13" s="91"/>
      <c r="I13" s="122"/>
      <c r="J13" s="122"/>
      <c r="K13" s="122"/>
      <c r="L13" s="122"/>
      <c r="M13" s="68"/>
      <c r="N13" s="238"/>
      <c r="O13" s="239"/>
      <c r="P13" s="255"/>
      <c r="Q13" s="1"/>
      <c r="R13" s="1"/>
      <c r="S13" s="1"/>
      <c r="T13" s="1"/>
      <c r="U13" s="1"/>
      <c r="V13" s="1"/>
      <c r="W13" s="1"/>
    </row>
    <row r="14" spans="1:28" s="54" customFormat="1" ht="69.75" customHeight="1" x14ac:dyDescent="0.35">
      <c r="A14" s="98"/>
      <c r="B14" s="100" t="s">
        <v>161</v>
      </c>
      <c r="C14" s="100" t="s">
        <v>55</v>
      </c>
      <c r="D14" s="100" t="s">
        <v>64</v>
      </c>
      <c r="E14" s="100" t="s">
        <v>99</v>
      </c>
      <c r="F14" s="100" t="s">
        <v>42</v>
      </c>
      <c r="G14" s="98"/>
      <c r="H14" s="91"/>
      <c r="I14" s="170"/>
      <c r="J14" s="170"/>
      <c r="K14" s="140"/>
      <c r="L14" s="170"/>
      <c r="M14" s="75"/>
      <c r="N14" s="238"/>
      <c r="O14" s="240"/>
      <c r="P14" s="256"/>
      <c r="Q14" s="193"/>
      <c r="R14" s="193"/>
      <c r="S14" s="193"/>
      <c r="T14" s="193"/>
      <c r="U14" s="193"/>
      <c r="V14" s="251"/>
      <c r="W14" s="55"/>
      <c r="X14" s="55"/>
      <c r="Y14" s="55"/>
      <c r="Z14" s="55"/>
      <c r="AA14" s="55"/>
    </row>
    <row r="15" spans="1:28" ht="15.5" x14ac:dyDescent="0.35">
      <c r="A15" s="96">
        <v>1</v>
      </c>
      <c r="B15" s="270">
        <f>IF(AND($O$28=1,C15&lt;&gt;""),A15,_xlfn.IFNA((RANK(F15,$F$15:$F$32)),""))</f>
        <v>1</v>
      </c>
      <c r="C15" s="152" t="s">
        <v>70</v>
      </c>
      <c r="D15" s="152">
        <v>1081249</v>
      </c>
      <c r="E15" s="152">
        <v>1</v>
      </c>
      <c r="F15" s="263">
        <v>1429.5</v>
      </c>
      <c r="G15" s="96"/>
      <c r="H15" s="169"/>
      <c r="I15" s="140"/>
      <c r="J15" s="173"/>
      <c r="K15" s="140"/>
      <c r="L15" s="140"/>
      <c r="M15" s="69"/>
      <c r="N15" s="241"/>
      <c r="O15" s="242">
        <v>2</v>
      </c>
      <c r="P15" s="257" t="s">
        <v>111</v>
      </c>
      <c r="Q15" s="13"/>
      <c r="R15" s="13"/>
      <c r="S15" s="13"/>
      <c r="T15" s="13"/>
      <c r="U15" s="13"/>
      <c r="V15" s="12"/>
      <c r="W15" s="1"/>
      <c r="AB15"/>
    </row>
    <row r="16" spans="1:28" ht="15" customHeight="1" x14ac:dyDescent="0.35">
      <c r="A16" s="96">
        <v>2</v>
      </c>
      <c r="B16" s="270">
        <f t="shared" ref="B16:B32" si="0">IF(AND($O$28=1,C16&lt;&gt;""),A16,_xlfn.IFNA((RANK(F16,$F$15:$F$32)),""))</f>
        <v>2</v>
      </c>
      <c r="C16" s="152" t="s">
        <v>71</v>
      </c>
      <c r="D16" s="152">
        <v>1078026</v>
      </c>
      <c r="E16" s="152">
        <v>2</v>
      </c>
      <c r="F16" s="263">
        <v>853.4</v>
      </c>
      <c r="G16" s="96"/>
      <c r="H16" s="99"/>
      <c r="I16" s="140"/>
      <c r="J16" s="171"/>
      <c r="K16" s="140"/>
      <c r="L16" s="140"/>
      <c r="M16" s="61"/>
      <c r="N16" s="244"/>
      <c r="O16" s="242"/>
      <c r="P16" s="257" t="s">
        <v>156</v>
      </c>
      <c r="Q16" s="13" t="s">
        <v>44</v>
      </c>
      <c r="R16" s="13"/>
      <c r="S16" s="13"/>
      <c r="T16" s="13"/>
      <c r="U16" s="13"/>
      <c r="V16" s="12"/>
      <c r="W16" s="1"/>
      <c r="AB16"/>
    </row>
    <row r="17" spans="1:29" ht="15" customHeight="1" x14ac:dyDescent="0.35">
      <c r="A17" s="96">
        <v>3</v>
      </c>
      <c r="B17" s="270">
        <f t="shared" si="0"/>
        <v>3</v>
      </c>
      <c r="C17" s="152" t="s">
        <v>72</v>
      </c>
      <c r="D17" s="152">
        <v>1084179</v>
      </c>
      <c r="E17" s="152">
        <v>4</v>
      </c>
      <c r="F17" s="263">
        <v>528.9</v>
      </c>
      <c r="G17" s="96"/>
      <c r="H17" s="99"/>
      <c r="I17" s="140"/>
      <c r="J17" s="140"/>
      <c r="K17" s="140"/>
      <c r="L17" s="61"/>
      <c r="M17" s="91"/>
      <c r="N17" s="245"/>
      <c r="O17" s="246"/>
      <c r="P17" s="257" t="s">
        <v>157</v>
      </c>
      <c r="Q17" s="13" t="s">
        <v>43</v>
      </c>
      <c r="R17" s="13"/>
      <c r="S17" s="13"/>
      <c r="T17" s="13"/>
      <c r="U17" s="13"/>
      <c r="V17" s="12"/>
      <c r="W17" s="1"/>
      <c r="AA17"/>
      <c r="AB17"/>
    </row>
    <row r="18" spans="1:29" ht="16.5" customHeight="1" x14ac:dyDescent="0.35">
      <c r="A18" s="96">
        <v>4</v>
      </c>
      <c r="B18" s="270">
        <f t="shared" si="0"/>
        <v>4</v>
      </c>
      <c r="C18" s="152" t="s">
        <v>73</v>
      </c>
      <c r="D18" s="153">
        <v>1103743</v>
      </c>
      <c r="E18" s="153">
        <v>3</v>
      </c>
      <c r="F18" s="264">
        <v>352.6</v>
      </c>
      <c r="G18" s="96"/>
      <c r="H18" s="99"/>
      <c r="I18" s="172"/>
      <c r="J18" s="172"/>
      <c r="K18" s="172"/>
      <c r="L18" s="172"/>
      <c r="M18" s="61"/>
      <c r="N18" s="244"/>
      <c r="O18" s="242"/>
      <c r="Q18" s="13"/>
      <c r="R18" s="13"/>
      <c r="S18" s="13"/>
      <c r="T18" s="13"/>
      <c r="U18" s="13"/>
      <c r="V18" s="12"/>
    </row>
    <row r="19" spans="1:29" ht="15" customHeight="1" x14ac:dyDescent="0.35">
      <c r="A19" s="96">
        <v>5</v>
      </c>
      <c r="B19" s="270">
        <f t="shared" si="0"/>
        <v>5</v>
      </c>
      <c r="C19" s="152" t="s">
        <v>74</v>
      </c>
      <c r="D19" s="152">
        <v>1090903</v>
      </c>
      <c r="E19" s="152">
        <v>5</v>
      </c>
      <c r="F19" s="263">
        <v>250.1</v>
      </c>
      <c r="G19" s="96"/>
      <c r="H19" s="99"/>
      <c r="I19" s="70"/>
      <c r="J19" s="168"/>
      <c r="K19" s="168"/>
      <c r="L19" s="168"/>
      <c r="M19" s="61"/>
      <c r="N19" s="244"/>
      <c r="O19" s="242"/>
      <c r="Q19" s="13"/>
      <c r="R19" s="13"/>
      <c r="S19" s="13"/>
      <c r="T19" s="13"/>
      <c r="U19" s="13"/>
      <c r="V19" s="12"/>
    </row>
    <row r="20" spans="1:29" x14ac:dyDescent="0.35">
      <c r="A20" s="96">
        <v>6</v>
      </c>
      <c r="B20" s="270" t="str">
        <f t="shared" si="0"/>
        <v/>
      </c>
      <c r="C20" s="166"/>
      <c r="D20" s="166"/>
      <c r="E20" s="166"/>
      <c r="F20" s="166"/>
      <c r="G20" s="96"/>
      <c r="H20" s="99"/>
      <c r="I20" s="70"/>
      <c r="J20" s="168"/>
      <c r="K20" s="168"/>
      <c r="L20" s="168"/>
      <c r="M20" s="140"/>
      <c r="N20" s="244"/>
      <c r="O20" s="242"/>
      <c r="P20" s="258"/>
      <c r="Q20" s="13"/>
      <c r="R20" s="13"/>
      <c r="S20" s="13"/>
      <c r="T20" s="13"/>
      <c r="U20" s="13"/>
      <c r="V20" s="12"/>
    </row>
    <row r="21" spans="1:29" x14ac:dyDescent="0.35">
      <c r="A21" s="96">
        <v>7</v>
      </c>
      <c r="B21" s="270" t="str">
        <f t="shared" si="0"/>
        <v/>
      </c>
      <c r="C21" s="101"/>
      <c r="D21" s="101"/>
      <c r="E21" s="101"/>
      <c r="F21" s="101"/>
      <c r="G21" s="96"/>
      <c r="H21" s="99"/>
      <c r="I21" s="174" t="s">
        <v>108</v>
      </c>
      <c r="J21" s="99"/>
      <c r="K21" s="99"/>
      <c r="L21" s="99"/>
      <c r="M21" s="110"/>
      <c r="N21" s="247"/>
      <c r="O21" s="242"/>
      <c r="P21" s="258"/>
      <c r="Q21" s="13"/>
      <c r="R21" s="13"/>
      <c r="S21" s="13"/>
      <c r="T21" s="13"/>
      <c r="U21" s="13"/>
      <c r="V21" s="12"/>
    </row>
    <row r="22" spans="1:29" ht="15" customHeight="1" x14ac:dyDescent="0.35">
      <c r="A22" s="96">
        <v>8</v>
      </c>
      <c r="B22" s="270" t="str">
        <f t="shared" si="0"/>
        <v/>
      </c>
      <c r="C22" s="101"/>
      <c r="D22" s="101"/>
      <c r="E22" s="101"/>
      <c r="F22" s="101"/>
      <c r="G22" s="96"/>
      <c r="H22" s="99"/>
      <c r="I22" s="99"/>
      <c r="J22" s="99"/>
      <c r="K22" s="99"/>
      <c r="L22" s="99"/>
      <c r="M22" s="91"/>
      <c r="N22" s="245"/>
      <c r="O22" s="242"/>
      <c r="P22" s="258"/>
      <c r="Q22" s="13"/>
      <c r="R22" s="13"/>
      <c r="S22" s="13"/>
      <c r="T22" s="13"/>
      <c r="U22" s="13"/>
      <c r="V22" s="12"/>
    </row>
    <row r="23" spans="1:29" x14ac:dyDescent="0.35">
      <c r="A23" s="96">
        <v>9</v>
      </c>
      <c r="B23" s="270" t="str">
        <f t="shared" si="0"/>
        <v/>
      </c>
      <c r="C23" s="101"/>
      <c r="D23" s="101"/>
      <c r="E23" s="101"/>
      <c r="F23" s="101"/>
      <c r="G23" s="96"/>
      <c r="H23" s="99"/>
      <c r="I23" s="99"/>
      <c r="J23" s="99"/>
      <c r="K23" s="99"/>
      <c r="L23" s="99"/>
      <c r="M23" s="91"/>
      <c r="N23" s="245"/>
      <c r="O23" s="242"/>
      <c r="P23" s="258"/>
      <c r="Q23" s="13"/>
      <c r="R23" s="13"/>
      <c r="S23" s="13"/>
      <c r="T23" s="13"/>
      <c r="U23" s="13"/>
    </row>
    <row r="24" spans="1:29" ht="15" customHeight="1" x14ac:dyDescent="0.35">
      <c r="A24" s="96">
        <v>10</v>
      </c>
      <c r="B24" s="270" t="str">
        <f t="shared" si="0"/>
        <v/>
      </c>
      <c r="C24" s="101"/>
      <c r="D24" s="101"/>
      <c r="E24" s="101"/>
      <c r="F24" s="101"/>
      <c r="G24" s="96"/>
      <c r="H24" s="99"/>
      <c r="I24" s="35"/>
      <c r="J24" s="122"/>
      <c r="K24" s="122"/>
      <c r="L24" s="122"/>
      <c r="M24" s="91"/>
      <c r="N24" s="245"/>
      <c r="O24" s="242"/>
      <c r="P24" s="258"/>
      <c r="Q24" s="13"/>
      <c r="R24" s="13"/>
      <c r="S24" s="13"/>
      <c r="T24" s="13"/>
      <c r="U24" s="13"/>
    </row>
    <row r="25" spans="1:29" ht="16.5" customHeight="1" x14ac:dyDescent="0.35">
      <c r="A25" s="96">
        <v>11</v>
      </c>
      <c r="B25" s="270" t="str">
        <f t="shared" si="0"/>
        <v/>
      </c>
      <c r="C25" s="101"/>
      <c r="D25" s="101"/>
      <c r="E25" s="101"/>
      <c r="F25" s="101"/>
      <c r="G25" s="96"/>
      <c r="H25" s="99"/>
      <c r="I25" s="35"/>
      <c r="J25" s="35"/>
      <c r="K25" s="35"/>
      <c r="L25" s="35"/>
      <c r="M25" s="91"/>
      <c r="N25" s="245"/>
      <c r="O25" s="242"/>
      <c r="P25" s="258"/>
      <c r="Q25" s="13"/>
      <c r="R25" s="13"/>
      <c r="S25" s="13"/>
      <c r="T25" s="13"/>
      <c r="U25" s="13"/>
    </row>
    <row r="26" spans="1:29" ht="16.5" customHeight="1" x14ac:dyDescent="0.35">
      <c r="A26" s="96">
        <v>12</v>
      </c>
      <c r="B26" s="270" t="str">
        <f t="shared" si="0"/>
        <v/>
      </c>
      <c r="C26" s="101"/>
      <c r="D26" s="101"/>
      <c r="E26" s="101"/>
      <c r="F26" s="101"/>
      <c r="G26" s="96"/>
      <c r="H26" s="99"/>
      <c r="I26" s="35"/>
      <c r="J26" s="35"/>
      <c r="K26" s="35"/>
      <c r="L26" s="35"/>
      <c r="M26" s="91"/>
      <c r="N26" s="245"/>
      <c r="O26" s="242"/>
      <c r="P26" s="258"/>
      <c r="Q26" s="13"/>
      <c r="R26" s="13"/>
      <c r="S26" s="13"/>
      <c r="T26" s="13"/>
      <c r="U26" s="13"/>
    </row>
    <row r="27" spans="1:29" ht="16.5" customHeight="1" x14ac:dyDescent="0.35">
      <c r="A27" s="96">
        <v>13</v>
      </c>
      <c r="B27" s="270" t="str">
        <f t="shared" si="0"/>
        <v/>
      </c>
      <c r="C27" s="101"/>
      <c r="D27" s="101"/>
      <c r="E27" s="101"/>
      <c r="F27" s="101"/>
      <c r="G27" s="96"/>
      <c r="H27" s="182"/>
      <c r="I27" s="178"/>
      <c r="J27" s="178"/>
      <c r="K27" s="178"/>
      <c r="L27" s="178"/>
      <c r="M27" s="179"/>
      <c r="N27" s="245"/>
      <c r="O27" s="242"/>
      <c r="P27" s="258"/>
      <c r="Q27" s="13"/>
      <c r="R27" s="13"/>
      <c r="S27" s="13"/>
      <c r="T27" s="13"/>
      <c r="U27" s="13"/>
    </row>
    <row r="28" spans="1:29" ht="15" customHeight="1" x14ac:dyDescent="0.35">
      <c r="A28" s="96">
        <v>14</v>
      </c>
      <c r="B28" s="270" t="str">
        <f t="shared" si="0"/>
        <v/>
      </c>
      <c r="C28" s="101"/>
      <c r="D28" s="101"/>
      <c r="E28" s="101"/>
      <c r="F28" s="101"/>
      <c r="G28" s="96"/>
      <c r="H28" s="181"/>
      <c r="I28" s="287" t="s">
        <v>102</v>
      </c>
      <c r="J28" s="287"/>
      <c r="K28" s="287"/>
      <c r="L28" s="287"/>
      <c r="M28" s="181"/>
      <c r="N28" s="248"/>
      <c r="O28" s="242">
        <v>2</v>
      </c>
      <c r="P28" s="258" t="s">
        <v>122</v>
      </c>
      <c r="Q28" s="13"/>
      <c r="R28" s="13"/>
      <c r="S28" s="13"/>
      <c r="T28" s="13"/>
      <c r="U28" s="13"/>
    </row>
    <row r="29" spans="1:29" ht="17.25" customHeight="1" x14ac:dyDescent="0.35">
      <c r="A29" s="96">
        <v>15</v>
      </c>
      <c r="B29" s="270" t="str">
        <f t="shared" si="0"/>
        <v/>
      </c>
      <c r="C29" s="101"/>
      <c r="D29" s="101"/>
      <c r="E29" s="101"/>
      <c r="F29" s="101"/>
      <c r="G29" s="96"/>
      <c r="H29" s="181"/>
      <c r="I29" s="287"/>
      <c r="J29" s="287"/>
      <c r="K29" s="287"/>
      <c r="L29" s="287"/>
      <c r="M29" s="181"/>
      <c r="N29" s="248"/>
      <c r="O29" s="244"/>
      <c r="P29" s="258" t="s">
        <v>112</v>
      </c>
      <c r="Q29" s="13"/>
      <c r="R29" s="13"/>
      <c r="S29" s="13"/>
      <c r="T29" s="13"/>
      <c r="U29" s="13"/>
      <c r="X29"/>
      <c r="AC29" s="1"/>
    </row>
    <row r="30" spans="1:29" ht="18.75" customHeight="1" x14ac:dyDescent="0.35">
      <c r="A30" s="96">
        <v>16</v>
      </c>
      <c r="B30" s="270" t="str">
        <f t="shared" si="0"/>
        <v/>
      </c>
      <c r="C30" s="101"/>
      <c r="D30" s="101"/>
      <c r="E30" s="101"/>
      <c r="F30" s="101"/>
      <c r="G30" s="96"/>
      <c r="H30" s="181"/>
      <c r="I30" s="287"/>
      <c r="J30" s="287"/>
      <c r="K30" s="287"/>
      <c r="L30" s="287"/>
      <c r="M30" s="181"/>
      <c r="N30" s="248"/>
      <c r="O30" s="249"/>
      <c r="P30" s="258" t="s">
        <v>113</v>
      </c>
      <c r="Q30" s="13"/>
      <c r="R30" s="13"/>
      <c r="S30" s="13"/>
      <c r="T30" s="13"/>
      <c r="U30" s="13"/>
      <c r="X30"/>
      <c r="AC30" s="1"/>
    </row>
    <row r="31" spans="1:29" ht="16.5" customHeight="1" x14ac:dyDescent="0.35">
      <c r="A31" s="96">
        <v>17</v>
      </c>
      <c r="B31" s="270" t="str">
        <f t="shared" si="0"/>
        <v/>
      </c>
      <c r="C31" s="101"/>
      <c r="D31" s="101"/>
      <c r="E31" s="101"/>
      <c r="F31" s="101"/>
      <c r="G31" s="96"/>
      <c r="H31" s="181"/>
      <c r="I31" s="287" t="s">
        <v>116</v>
      </c>
      <c r="J31" s="287"/>
      <c r="K31" s="287"/>
      <c r="L31" s="287"/>
      <c r="M31" s="181"/>
      <c r="N31" s="248"/>
      <c r="O31" s="242"/>
      <c r="P31" s="258"/>
      <c r="Q31" s="13"/>
      <c r="R31" s="13"/>
      <c r="S31" s="13"/>
      <c r="T31" s="13"/>
      <c r="U31" s="13"/>
    </row>
    <row r="32" spans="1:29" ht="17.25" customHeight="1" x14ac:dyDescent="0.35">
      <c r="A32" s="96">
        <v>18</v>
      </c>
      <c r="B32" s="270" t="str">
        <f t="shared" si="0"/>
        <v/>
      </c>
      <c r="C32" s="101"/>
      <c r="D32" s="101"/>
      <c r="E32" s="101"/>
      <c r="F32" s="101"/>
      <c r="G32" s="96"/>
      <c r="H32" s="181"/>
      <c r="I32" s="287"/>
      <c r="J32" s="287"/>
      <c r="K32" s="287"/>
      <c r="L32" s="287"/>
      <c r="M32" s="181"/>
      <c r="N32" s="248"/>
      <c r="O32" s="242"/>
      <c r="P32" s="258"/>
      <c r="Q32" s="13"/>
      <c r="R32" s="13"/>
      <c r="S32" s="13"/>
      <c r="T32" s="13"/>
      <c r="U32" s="13"/>
    </row>
    <row r="33" spans="2:29" ht="21.75" customHeight="1" x14ac:dyDescent="0.35">
      <c r="B33" s="289" t="s">
        <v>101</v>
      </c>
      <c r="C33" s="290"/>
      <c r="D33" s="293">
        <f>COUNTA(D15:D32)</f>
        <v>5</v>
      </c>
      <c r="E33" s="96"/>
      <c r="F33" s="123"/>
      <c r="G33" s="96"/>
      <c r="H33" s="179"/>
      <c r="I33" s="287"/>
      <c r="J33" s="287"/>
      <c r="K33" s="287"/>
      <c r="L33" s="287"/>
      <c r="M33" s="180"/>
      <c r="N33" s="247"/>
      <c r="O33" s="242"/>
      <c r="P33" s="258"/>
      <c r="Q33" s="13"/>
      <c r="R33" s="13"/>
      <c r="S33" s="13"/>
      <c r="T33" s="13"/>
      <c r="U33" s="13"/>
    </row>
    <row r="34" spans="2:29" x14ac:dyDescent="0.35">
      <c r="B34" s="291"/>
      <c r="C34" s="292"/>
      <c r="D34" s="294"/>
      <c r="E34" s="67"/>
      <c r="F34" s="67"/>
      <c r="G34" s="96"/>
      <c r="H34" s="96"/>
      <c r="I34" s="177"/>
      <c r="J34" s="177"/>
      <c r="K34" s="177"/>
      <c r="L34" s="259"/>
      <c r="M34" s="260"/>
      <c r="N34" s="247"/>
      <c r="O34" s="242"/>
      <c r="P34" s="258"/>
      <c r="Q34" s="13"/>
      <c r="R34" s="13"/>
      <c r="S34" s="13"/>
      <c r="T34" s="13"/>
      <c r="U34" s="13"/>
    </row>
    <row r="35" spans="2:29" ht="28.5" customHeight="1" x14ac:dyDescent="0.35">
      <c r="B35" s="288"/>
      <c r="C35" s="288"/>
      <c r="D35" s="288"/>
      <c r="E35" s="288"/>
      <c r="F35" s="288"/>
      <c r="G35" s="96"/>
      <c r="H35" s="96"/>
      <c r="I35" s="177"/>
      <c r="J35" s="177"/>
      <c r="K35" s="177"/>
      <c r="L35" s="259"/>
      <c r="M35" s="260"/>
      <c r="N35" s="247"/>
      <c r="O35" s="242"/>
      <c r="P35" s="258"/>
      <c r="Q35" s="13"/>
      <c r="R35" s="13"/>
      <c r="S35" s="13"/>
      <c r="T35" s="13"/>
      <c r="U35" s="13"/>
      <c r="X35"/>
      <c r="AC35" s="1"/>
    </row>
    <row r="36" spans="2:29" ht="20" x14ac:dyDescent="0.4">
      <c r="B36" s="97" t="s">
        <v>106</v>
      </c>
      <c r="C36" s="167"/>
      <c r="D36" s="167"/>
      <c r="E36" s="167"/>
      <c r="F36" s="167"/>
      <c r="G36" s="96"/>
      <c r="H36" s="96"/>
      <c r="L36" s="261"/>
      <c r="M36" s="261"/>
      <c r="N36" s="243"/>
      <c r="O36" s="242"/>
      <c r="P36" s="258"/>
      <c r="Q36" s="13"/>
      <c r="R36" s="13"/>
      <c r="S36" s="13"/>
      <c r="T36" s="13"/>
      <c r="U36" s="13"/>
    </row>
    <row r="37" spans="2:29" ht="15" customHeight="1" x14ac:dyDescent="0.35">
      <c r="B37" s="139"/>
      <c r="C37" s="139"/>
      <c r="D37" s="139"/>
      <c r="E37" s="139"/>
      <c r="F37" s="139"/>
      <c r="G37" s="86"/>
      <c r="L37" s="261"/>
      <c r="M37" s="261"/>
      <c r="N37" s="243"/>
      <c r="O37" s="242">
        <v>2</v>
      </c>
      <c r="P37" s="257" t="s">
        <v>125</v>
      </c>
      <c r="Q37" s="13"/>
      <c r="R37" s="13"/>
      <c r="S37" s="13"/>
      <c r="T37" s="13"/>
      <c r="U37" s="13"/>
    </row>
    <row r="38" spans="2:29" ht="28.5" customHeight="1" x14ac:dyDescent="0.35">
      <c r="B38" s="108"/>
      <c r="C38" s="109" t="s">
        <v>75</v>
      </c>
      <c r="D38" s="108">
        <f>SUM(D15:D32)</f>
        <v>5438100</v>
      </c>
      <c r="E38" s="186" t="s">
        <v>6</v>
      </c>
      <c r="F38" s="108">
        <v>669.1</v>
      </c>
      <c r="G38" s="86"/>
      <c r="L38" s="261"/>
      <c r="M38" s="261"/>
      <c r="N38" s="243"/>
      <c r="O38" s="242"/>
      <c r="P38" s="258" t="s">
        <v>114</v>
      </c>
      <c r="Q38" s="13"/>
      <c r="R38" s="13"/>
      <c r="S38" s="13"/>
      <c r="T38" s="13"/>
      <c r="U38" s="13"/>
    </row>
    <row r="39" spans="2:29" x14ac:dyDescent="0.35">
      <c r="B39" s="96"/>
      <c r="C39" s="96"/>
      <c r="D39" s="96"/>
      <c r="E39" s="96"/>
      <c r="F39" s="96"/>
      <c r="G39" s="96"/>
      <c r="L39" s="261"/>
      <c r="M39" s="261"/>
      <c r="N39" s="243"/>
      <c r="O39" s="242"/>
      <c r="P39" s="258" t="s">
        <v>115</v>
      </c>
      <c r="Q39" s="13"/>
      <c r="R39" s="13"/>
      <c r="S39" s="13"/>
      <c r="T39" s="13"/>
      <c r="U39" s="13"/>
    </row>
    <row r="40" spans="2:29" ht="50.25" customHeight="1" x14ac:dyDescent="0.35">
      <c r="B40" s="96"/>
      <c r="L40" s="262"/>
      <c r="M40" s="262"/>
      <c r="N40" s="262"/>
      <c r="O40" s="262"/>
      <c r="P40" s="262"/>
      <c r="Q40" s="216"/>
      <c r="R40" s="216"/>
      <c r="S40" s="216"/>
    </row>
    <row r="41" spans="2:29" x14ac:dyDescent="0.35">
      <c r="B41" s="96"/>
      <c r="L41" s="216"/>
      <c r="M41" s="216"/>
      <c r="N41" s="216"/>
      <c r="O41" s="216"/>
      <c r="Q41" s="216"/>
      <c r="R41" s="216"/>
      <c r="S41" s="216"/>
    </row>
    <row r="42" spans="2:29" x14ac:dyDescent="0.35">
      <c r="B42" s="96"/>
      <c r="L42" s="216"/>
      <c r="M42" s="216"/>
      <c r="N42" s="216"/>
      <c r="O42" s="216"/>
      <c r="Q42" s="216"/>
      <c r="R42" s="216"/>
      <c r="S42" s="216"/>
    </row>
    <row r="43" spans="2:29" x14ac:dyDescent="0.35">
      <c r="B43" s="96"/>
      <c r="L43" s="216"/>
      <c r="M43" s="216"/>
      <c r="N43" s="216"/>
      <c r="O43" s="216"/>
      <c r="Q43" s="216"/>
      <c r="R43" s="216"/>
      <c r="S43" s="216"/>
    </row>
    <row r="44" spans="2:29" x14ac:dyDescent="0.35">
      <c r="B44" s="96"/>
      <c r="L44" s="216"/>
      <c r="M44" s="216"/>
      <c r="N44" s="216"/>
      <c r="O44" s="216"/>
      <c r="Q44" s="216"/>
      <c r="R44" s="216"/>
      <c r="S44" s="216"/>
    </row>
    <row r="45" spans="2:29" x14ac:dyDescent="0.35">
      <c r="B45" s="96"/>
      <c r="L45" s="216"/>
      <c r="M45" s="216"/>
      <c r="N45" s="216"/>
      <c r="O45" s="216"/>
      <c r="Q45" s="216"/>
      <c r="R45" s="216"/>
      <c r="S45" s="216"/>
    </row>
    <row r="46" spans="2:29" x14ac:dyDescent="0.35">
      <c r="B46" s="96"/>
      <c r="L46" s="216"/>
      <c r="M46" s="216"/>
      <c r="N46" s="216"/>
      <c r="O46" s="216"/>
      <c r="Q46" s="216"/>
      <c r="R46" s="216"/>
      <c r="S46" s="216"/>
      <c r="T46" s="1"/>
      <c r="U46" s="1"/>
      <c r="X46"/>
      <c r="Y46"/>
      <c r="Z46"/>
      <c r="AA46"/>
      <c r="AB46"/>
    </row>
    <row r="47" spans="2:29" x14ac:dyDescent="0.35">
      <c r="B47" s="96"/>
      <c r="L47" s="216"/>
      <c r="M47" s="216"/>
      <c r="N47" s="217"/>
      <c r="O47" s="218"/>
      <c r="Q47" s="216"/>
      <c r="R47" s="216"/>
      <c r="S47" s="216"/>
      <c r="T47" s="1"/>
      <c r="U47" s="1"/>
      <c r="X47"/>
      <c r="Y47"/>
      <c r="Z47"/>
      <c r="AA47"/>
      <c r="AB47"/>
    </row>
    <row r="48" spans="2:29" x14ac:dyDescent="0.35">
      <c r="B48" s="96"/>
      <c r="L48" s="190"/>
      <c r="M48" s="190"/>
      <c r="N48" s="191"/>
      <c r="O48" s="195"/>
      <c r="Q48" s="190"/>
      <c r="R48" s="190"/>
      <c r="S48" s="190"/>
      <c r="T48" s="1"/>
      <c r="U48" s="1"/>
      <c r="X48"/>
      <c r="Y48"/>
      <c r="Z48"/>
      <c r="AA48"/>
      <c r="AB48"/>
    </row>
    <row r="49" spans="2:28" x14ac:dyDescent="0.35">
      <c r="B49" s="96"/>
      <c r="L49" s="190"/>
      <c r="M49" s="190"/>
      <c r="N49" s="191"/>
      <c r="O49" s="195"/>
      <c r="Q49" s="190"/>
      <c r="R49" s="190"/>
      <c r="S49" s="190"/>
      <c r="T49" s="1"/>
      <c r="U49" s="1"/>
      <c r="X49"/>
      <c r="Y49"/>
      <c r="Z49"/>
      <c r="AA49"/>
      <c r="AB49"/>
    </row>
    <row r="50" spans="2:28" x14ac:dyDescent="0.35">
      <c r="B50" s="96"/>
      <c r="L50" s="190"/>
      <c r="M50" s="190"/>
      <c r="N50" s="191"/>
      <c r="O50" s="195"/>
      <c r="Q50" s="190"/>
      <c r="R50" s="190"/>
      <c r="S50" s="190"/>
      <c r="T50" s="1"/>
      <c r="U50" s="1"/>
      <c r="X50"/>
      <c r="Y50"/>
      <c r="Z50"/>
      <c r="AA50"/>
      <c r="AB50"/>
    </row>
    <row r="51" spans="2:28" x14ac:dyDescent="0.35">
      <c r="B51" s="96"/>
      <c r="Q51" s="1"/>
      <c r="R51" s="1"/>
      <c r="S51" s="1"/>
      <c r="T51" s="1"/>
      <c r="U51" s="1"/>
      <c r="X51"/>
      <c r="Y51"/>
      <c r="Z51"/>
      <c r="AA51"/>
      <c r="AB51"/>
    </row>
    <row r="52" spans="2:28" x14ac:dyDescent="0.35">
      <c r="B52" s="96"/>
      <c r="Q52" s="1"/>
      <c r="R52" s="1"/>
      <c r="S52" s="1"/>
      <c r="T52" s="1"/>
      <c r="U52" s="1"/>
      <c r="X52"/>
      <c r="Y52"/>
      <c r="Z52"/>
      <c r="AA52"/>
      <c r="AB52"/>
    </row>
    <row r="53" spans="2:28" x14ac:dyDescent="0.35">
      <c r="B53" s="96"/>
      <c r="Q53" s="1"/>
      <c r="R53" s="1"/>
      <c r="S53" s="1"/>
      <c r="T53" s="1"/>
      <c r="U53" s="1"/>
      <c r="X53"/>
      <c r="Y53"/>
      <c r="Z53"/>
      <c r="AA53"/>
      <c r="AB53"/>
    </row>
    <row r="54" spans="2:28" x14ac:dyDescent="0.35">
      <c r="B54" s="96"/>
      <c r="Q54" s="1"/>
      <c r="R54" s="1"/>
      <c r="S54" s="1"/>
      <c r="T54" s="1"/>
      <c r="U54" s="1"/>
      <c r="X54"/>
      <c r="Y54"/>
      <c r="Z54"/>
      <c r="AA54"/>
      <c r="AB54"/>
    </row>
    <row r="55" spans="2:28" x14ac:dyDescent="0.35">
      <c r="B55" s="96"/>
      <c r="Q55" s="1"/>
      <c r="R55" s="1"/>
      <c r="S55" s="1"/>
      <c r="T55" s="1"/>
      <c r="U55" s="1"/>
      <c r="X55"/>
      <c r="Y55"/>
      <c r="Z55"/>
      <c r="AA55"/>
      <c r="AB55"/>
    </row>
    <row r="56" spans="2:28" x14ac:dyDescent="0.35">
      <c r="B56" s="96"/>
      <c r="Q56" s="1"/>
      <c r="R56" s="1"/>
      <c r="S56" s="1"/>
      <c r="T56" s="1"/>
      <c r="U56" s="1"/>
      <c r="X56"/>
      <c r="Y56"/>
      <c r="Z56"/>
      <c r="AA56"/>
      <c r="AB56"/>
    </row>
    <row r="57" spans="2:28" x14ac:dyDescent="0.35">
      <c r="Q57" s="1"/>
      <c r="R57" s="1"/>
      <c r="S57" s="1"/>
      <c r="T57" s="1"/>
      <c r="U57" s="1"/>
      <c r="X57"/>
      <c r="Y57"/>
      <c r="Z57"/>
      <c r="AA57"/>
      <c r="AB57"/>
    </row>
    <row r="58" spans="2:28" x14ac:dyDescent="0.35">
      <c r="Q58" s="1"/>
      <c r="R58" s="1"/>
      <c r="S58" s="1"/>
      <c r="T58" s="1"/>
      <c r="U58" s="1"/>
      <c r="X58"/>
      <c r="Y58"/>
      <c r="Z58"/>
      <c r="AA58"/>
      <c r="AB58"/>
    </row>
    <row r="59" spans="2:28" x14ac:dyDescent="0.35">
      <c r="Q59" s="1"/>
      <c r="R59" s="1"/>
      <c r="S59" s="1"/>
      <c r="T59" s="1"/>
      <c r="U59" s="1"/>
      <c r="X59"/>
      <c r="Y59"/>
      <c r="Z59"/>
      <c r="AA59"/>
      <c r="AB59"/>
    </row>
    <row r="60" spans="2:28" x14ac:dyDescent="0.35">
      <c r="Q60" s="1"/>
      <c r="R60" s="1"/>
      <c r="S60" s="1"/>
      <c r="T60" s="1"/>
      <c r="U60" s="1"/>
      <c r="X60"/>
      <c r="Y60"/>
      <c r="Z60"/>
      <c r="AA60"/>
      <c r="AB60"/>
    </row>
    <row r="61" spans="2:28" x14ac:dyDescent="0.35">
      <c r="Q61" s="1"/>
      <c r="R61" s="1"/>
      <c r="S61" s="1"/>
      <c r="T61" s="1"/>
      <c r="U61" s="1"/>
      <c r="X61"/>
      <c r="Y61"/>
      <c r="Z61"/>
      <c r="AA61"/>
      <c r="AB61"/>
    </row>
    <row r="62" spans="2:28" x14ac:dyDescent="0.35">
      <c r="Q62" s="1"/>
      <c r="R62" s="1"/>
      <c r="S62" s="1"/>
      <c r="T62" s="1"/>
      <c r="U62" s="1"/>
      <c r="X62"/>
      <c r="Y62"/>
      <c r="Z62"/>
      <c r="AA62"/>
      <c r="AB62"/>
    </row>
    <row r="63" spans="2:28" x14ac:dyDescent="0.35">
      <c r="Q63" s="1"/>
      <c r="R63" s="1"/>
      <c r="S63" s="1"/>
      <c r="T63" s="1"/>
      <c r="U63" s="1"/>
      <c r="X63"/>
      <c r="Y63"/>
      <c r="Z63"/>
      <c r="AA63"/>
      <c r="AB63"/>
    </row>
    <row r="64" spans="2:28" x14ac:dyDescent="0.35">
      <c r="Q64" s="1"/>
      <c r="R64" s="1"/>
      <c r="S64" s="1"/>
      <c r="T64" s="1"/>
      <c r="U64" s="1"/>
      <c r="X64"/>
      <c r="Y64"/>
      <c r="Z64"/>
      <c r="AA64"/>
      <c r="AB64"/>
    </row>
  </sheetData>
  <mergeCells count="7">
    <mergeCell ref="C5:L5"/>
    <mergeCell ref="C6:L7"/>
    <mergeCell ref="I28:L30"/>
    <mergeCell ref="B35:F35"/>
    <mergeCell ref="B33:C34"/>
    <mergeCell ref="D33:D34"/>
    <mergeCell ref="I31:L33"/>
  </mergeCells>
  <hyperlinks>
    <hyperlink ref="G8" r:id="rId1"/>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7169" r:id="rId5" name="Option Button 1">
              <controlPr defaultSize="0" autoFill="0" autoLine="0" autoPict="0">
                <anchor moveWithCells="1">
                  <from>
                    <xdr:col>8</xdr:col>
                    <xdr:colOff>107950</xdr:colOff>
                    <xdr:row>13</xdr:row>
                    <xdr:rowOff>57150</xdr:rowOff>
                  </from>
                  <to>
                    <xdr:col>9</xdr:col>
                    <xdr:colOff>0</xdr:colOff>
                    <xdr:row>13</xdr:row>
                    <xdr:rowOff>279400</xdr:rowOff>
                  </to>
                </anchor>
              </controlPr>
            </control>
          </mc:Choice>
        </mc:AlternateContent>
        <mc:AlternateContent xmlns:mc="http://schemas.openxmlformats.org/markup-compatibility/2006">
          <mc:Choice Requires="x14">
            <control shapeId="7171" r:id="rId6" name="Option Button 3">
              <controlPr defaultSize="0" autoFill="0" autoLine="0" autoPict="0">
                <anchor moveWithCells="1">
                  <from>
                    <xdr:col>8</xdr:col>
                    <xdr:colOff>88900</xdr:colOff>
                    <xdr:row>18</xdr:row>
                    <xdr:rowOff>19050</xdr:rowOff>
                  </from>
                  <to>
                    <xdr:col>8</xdr:col>
                    <xdr:colOff>495300</xdr:colOff>
                    <xdr:row>19</xdr:row>
                    <xdr:rowOff>57150</xdr:rowOff>
                  </to>
                </anchor>
              </controlPr>
            </control>
          </mc:Choice>
        </mc:AlternateContent>
        <mc:AlternateContent xmlns:mc="http://schemas.openxmlformats.org/markup-compatibility/2006">
          <mc:Choice Requires="x14">
            <control shapeId="7173" r:id="rId7" name="Option Button 5">
              <controlPr defaultSize="0" autoFill="0" autoLine="0" autoPict="0">
                <anchor moveWithCells="1">
                  <from>
                    <xdr:col>8</xdr:col>
                    <xdr:colOff>361950</xdr:colOff>
                    <xdr:row>14</xdr:row>
                    <xdr:rowOff>12700</xdr:rowOff>
                  </from>
                  <to>
                    <xdr:col>9</xdr:col>
                    <xdr:colOff>781050</xdr:colOff>
                    <xdr:row>15</xdr:row>
                    <xdr:rowOff>50800</xdr:rowOff>
                  </to>
                </anchor>
              </controlPr>
            </control>
          </mc:Choice>
        </mc:AlternateContent>
        <mc:AlternateContent xmlns:mc="http://schemas.openxmlformats.org/markup-compatibility/2006">
          <mc:Choice Requires="x14">
            <control shapeId="7174" r:id="rId8" name="Option Button 6">
              <controlPr defaultSize="0" autoFill="0" autoLine="0" autoPict="0">
                <anchor moveWithCells="1">
                  <from>
                    <xdr:col>10</xdr:col>
                    <xdr:colOff>127000</xdr:colOff>
                    <xdr:row>14</xdr:row>
                    <xdr:rowOff>12700</xdr:rowOff>
                  </from>
                  <to>
                    <xdr:col>11</xdr:col>
                    <xdr:colOff>107950</xdr:colOff>
                    <xdr:row>15</xdr:row>
                    <xdr:rowOff>38100</xdr:rowOff>
                  </to>
                </anchor>
              </controlPr>
            </control>
          </mc:Choice>
        </mc:AlternateContent>
        <mc:AlternateContent xmlns:mc="http://schemas.openxmlformats.org/markup-compatibility/2006">
          <mc:Choice Requires="x14">
            <control shapeId="7175" r:id="rId9" name="Group Box 7">
              <controlPr defaultSize="0" autoFill="0" autoPict="0" macro="[0]!GroupBox7_Click">
                <anchor moveWithCells="1">
                  <from>
                    <xdr:col>8</xdr:col>
                    <xdr:colOff>38100</xdr:colOff>
                    <xdr:row>13</xdr:row>
                    <xdr:rowOff>533400</xdr:rowOff>
                  </from>
                  <to>
                    <xdr:col>11</xdr:col>
                    <xdr:colOff>1098550</xdr:colOff>
                    <xdr:row>17</xdr:row>
                    <xdr:rowOff>88900</xdr:rowOff>
                  </to>
                </anchor>
              </controlPr>
            </control>
          </mc:Choice>
        </mc:AlternateContent>
        <mc:AlternateContent xmlns:mc="http://schemas.openxmlformats.org/markup-compatibility/2006">
          <mc:Choice Requires="x14">
            <control shapeId="7176" r:id="rId10" name="Group Box 8">
              <controlPr defaultSize="0" autoFill="0" autoPict="0">
                <anchor moveWithCells="1">
                  <from>
                    <xdr:col>8</xdr:col>
                    <xdr:colOff>19050</xdr:colOff>
                    <xdr:row>21</xdr:row>
                    <xdr:rowOff>127000</xdr:rowOff>
                  </from>
                  <to>
                    <xdr:col>11</xdr:col>
                    <xdr:colOff>1193800</xdr:colOff>
                    <xdr:row>25</xdr:row>
                    <xdr:rowOff>184150</xdr:rowOff>
                  </to>
                </anchor>
              </controlPr>
            </control>
          </mc:Choice>
        </mc:AlternateContent>
        <mc:AlternateContent xmlns:mc="http://schemas.openxmlformats.org/markup-compatibility/2006">
          <mc:Choice Requires="x14">
            <control shapeId="7177" r:id="rId11" name="Option Button 9">
              <controlPr defaultSize="0" autoFill="0" autoLine="0" autoPict="0">
                <anchor moveWithCells="1">
                  <from>
                    <xdr:col>8</xdr:col>
                    <xdr:colOff>107950</xdr:colOff>
                    <xdr:row>22</xdr:row>
                    <xdr:rowOff>57150</xdr:rowOff>
                  </from>
                  <to>
                    <xdr:col>10</xdr:col>
                    <xdr:colOff>152400</xdr:colOff>
                    <xdr:row>23</xdr:row>
                    <xdr:rowOff>114300</xdr:rowOff>
                  </to>
                </anchor>
              </controlPr>
            </control>
          </mc:Choice>
        </mc:AlternateContent>
        <mc:AlternateContent xmlns:mc="http://schemas.openxmlformats.org/markup-compatibility/2006">
          <mc:Choice Requires="x14">
            <control shapeId="7178" r:id="rId12" name="Option Button 10">
              <controlPr defaultSize="0" autoFill="0" autoLine="0" autoPict="0">
                <anchor moveWithCells="1">
                  <from>
                    <xdr:col>8</xdr:col>
                    <xdr:colOff>88900</xdr:colOff>
                    <xdr:row>24</xdr:row>
                    <xdr:rowOff>88900</xdr:rowOff>
                  </from>
                  <to>
                    <xdr:col>9</xdr:col>
                    <xdr:colOff>1003300</xdr:colOff>
                    <xdr:row>25</xdr:row>
                    <xdr:rowOff>107950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G68"/>
  <sheetViews>
    <sheetView showGridLines="0" topLeftCell="A10" zoomScale="80" zoomScaleNormal="80" workbookViewId="0">
      <selection activeCell="F38" sqref="F38:G38"/>
    </sheetView>
  </sheetViews>
  <sheetFormatPr defaultColWidth="9.1796875" defaultRowHeight="14.5" x14ac:dyDescent="0.35"/>
  <cols>
    <col min="1" max="2" width="2" style="1" customWidth="1"/>
    <col min="3" max="3" width="18.453125" style="1" customWidth="1"/>
    <col min="4" max="4" width="9.1796875" style="1" customWidth="1"/>
    <col min="5" max="5" width="1.81640625" style="1" customWidth="1"/>
    <col min="6" max="6" width="23.26953125" style="1" customWidth="1"/>
    <col min="7" max="7" width="16.7265625" style="1" customWidth="1"/>
    <col min="8" max="8" width="2.54296875" style="1" customWidth="1"/>
    <col min="9" max="9" width="28.1796875" style="1" customWidth="1"/>
    <col min="10" max="10" width="21.7265625" style="1" customWidth="1"/>
    <col min="11" max="11" width="19.1796875" style="1" customWidth="1"/>
    <col min="12" max="12" width="15.1796875" style="1" customWidth="1"/>
    <col min="13" max="13" width="6.7265625" style="1" customWidth="1"/>
    <col min="14" max="14" width="6.453125" style="1" customWidth="1"/>
    <col min="15" max="15" width="4" style="1" customWidth="1"/>
    <col min="16" max="16" width="8.26953125" style="1" customWidth="1"/>
    <col min="17" max="17" width="7" style="1" customWidth="1"/>
    <col min="18" max="18" width="2.26953125" style="1" customWidth="1"/>
    <col min="19" max="19" width="10.453125" style="1" customWidth="1"/>
    <col min="20" max="20" width="4.453125" style="1" customWidth="1"/>
    <col min="21" max="21" width="14.26953125" style="1" customWidth="1"/>
    <col min="22" max="22" width="4.81640625" style="1" customWidth="1"/>
    <col min="23" max="16384" width="9.1796875" style="1"/>
  </cols>
  <sheetData>
    <row r="1" spans="1:22" ht="9.75" customHeight="1" x14ac:dyDescent="0.35"/>
    <row r="2" spans="1:22" ht="24" customHeight="1" x14ac:dyDescent="0.65">
      <c r="B2" s="26" t="s">
        <v>38</v>
      </c>
      <c r="C2" s="26"/>
      <c r="D2" s="26"/>
    </row>
    <row r="3" spans="1:22" customFormat="1" ht="18" customHeight="1" x14ac:dyDescent="0.65">
      <c r="A3" s="1"/>
      <c r="B3" s="43" t="s">
        <v>51</v>
      </c>
      <c r="C3" s="26"/>
      <c r="D3" s="26"/>
      <c r="E3" s="1"/>
      <c r="F3" s="1"/>
      <c r="G3" s="1"/>
      <c r="H3" s="1"/>
      <c r="I3" s="1"/>
      <c r="J3" s="1"/>
      <c r="K3" s="1"/>
      <c r="L3" s="1"/>
      <c r="M3" s="1"/>
      <c r="N3" s="1"/>
      <c r="O3" s="1"/>
      <c r="P3" s="1"/>
      <c r="Q3" s="1"/>
      <c r="R3" s="1"/>
      <c r="S3" s="1"/>
      <c r="T3" s="1"/>
      <c r="U3" s="1"/>
    </row>
    <row r="4" spans="1:22" ht="4.5" customHeight="1" x14ac:dyDescent="0.6">
      <c r="C4" s="3"/>
      <c r="D4" s="2"/>
    </row>
    <row r="5" spans="1:22" ht="11.25" customHeight="1" x14ac:dyDescent="0.35">
      <c r="B5" s="5"/>
      <c r="C5" s="19"/>
      <c r="D5" s="19"/>
      <c r="E5" s="19"/>
      <c r="F5" s="19"/>
      <c r="G5" s="19"/>
      <c r="H5" s="19"/>
      <c r="I5" s="19"/>
      <c r="J5" s="19"/>
      <c r="K5" s="19"/>
      <c r="L5" s="19"/>
      <c r="M5" s="19"/>
      <c r="N5" s="19"/>
      <c r="O5" s="19"/>
      <c r="P5" s="19"/>
      <c r="Q5" s="19"/>
      <c r="R5" s="19"/>
      <c r="S5" s="19"/>
      <c r="T5" s="5"/>
      <c r="U5" s="5"/>
      <c r="V5" s="5"/>
    </row>
    <row r="6" spans="1:22" ht="21.75" customHeight="1" x14ac:dyDescent="0.35">
      <c r="B6" s="5"/>
      <c r="C6" s="23" t="s">
        <v>144</v>
      </c>
      <c r="D6" s="19"/>
      <c r="E6" s="19"/>
      <c r="F6" s="19"/>
      <c r="G6" s="19"/>
      <c r="H6" s="19"/>
      <c r="I6" s="19"/>
      <c r="J6" s="19"/>
      <c r="K6" s="19"/>
      <c r="L6" s="19"/>
      <c r="M6" s="19"/>
      <c r="N6" s="19"/>
      <c r="O6" s="19"/>
      <c r="P6" s="19"/>
      <c r="Q6" s="19"/>
      <c r="R6" s="19"/>
      <c r="S6" s="19"/>
      <c r="T6" s="5"/>
      <c r="U6" s="5"/>
      <c r="V6" s="5"/>
    </row>
    <row r="7" spans="1:22" ht="17.25" customHeight="1" x14ac:dyDescent="0.35">
      <c r="B7" s="6"/>
      <c r="C7" s="296" t="s">
        <v>53</v>
      </c>
      <c r="D7" s="296"/>
      <c r="E7" s="296"/>
      <c r="F7" s="296"/>
      <c r="G7" s="296"/>
      <c r="H7" s="296"/>
      <c r="I7" s="296"/>
      <c r="J7" s="296"/>
      <c r="K7" s="296"/>
      <c r="L7" s="296"/>
      <c r="M7" s="296"/>
      <c r="N7" s="296"/>
      <c r="O7" s="296"/>
      <c r="P7" s="296"/>
      <c r="Q7" s="296"/>
      <c r="R7" s="296"/>
      <c r="S7" s="296"/>
      <c r="T7" s="296"/>
      <c r="U7" s="5"/>
      <c r="V7" s="5"/>
    </row>
    <row r="8" spans="1:22" ht="27.75" customHeight="1" x14ac:dyDescent="0.35">
      <c r="B8" s="6"/>
      <c r="C8" s="296" t="s">
        <v>36</v>
      </c>
      <c r="D8" s="296"/>
      <c r="E8" s="296"/>
      <c r="F8" s="296"/>
      <c r="G8" s="296"/>
      <c r="H8" s="296"/>
      <c r="I8" s="296"/>
      <c r="J8" s="296"/>
      <c r="K8" s="296"/>
      <c r="L8" s="296"/>
      <c r="M8" s="296"/>
      <c r="N8" s="296"/>
      <c r="O8" s="296"/>
      <c r="P8" s="296"/>
      <c r="Q8" s="296"/>
      <c r="R8" s="296"/>
      <c r="S8" s="296"/>
      <c r="T8" s="296"/>
      <c r="U8" s="5"/>
      <c r="V8" s="5"/>
    </row>
    <row r="9" spans="1:22" ht="18.75" customHeight="1" x14ac:dyDescent="0.35">
      <c r="B9" s="6"/>
      <c r="C9" s="25" t="s">
        <v>33</v>
      </c>
      <c r="D9" s="24"/>
      <c r="E9" s="24"/>
      <c r="F9" s="24"/>
      <c r="G9" s="24"/>
      <c r="H9" s="24"/>
      <c r="I9" s="24"/>
      <c r="J9" s="24"/>
      <c r="K9" s="24"/>
      <c r="L9" s="24"/>
      <c r="M9" s="24"/>
      <c r="N9" s="24"/>
      <c r="O9" s="24"/>
      <c r="P9" s="24"/>
      <c r="Q9" s="24"/>
      <c r="R9" s="24"/>
      <c r="S9" s="20"/>
      <c r="T9" s="5"/>
      <c r="U9" s="5"/>
      <c r="V9" s="5"/>
    </row>
    <row r="10" spans="1:22" ht="25.5" customHeight="1" x14ac:dyDescent="0.35">
      <c r="B10" s="6"/>
      <c r="C10" s="40" t="s">
        <v>34</v>
      </c>
      <c r="D10" s="32" t="s">
        <v>37</v>
      </c>
      <c r="E10" s="30"/>
      <c r="F10" s="29"/>
      <c r="G10" s="28"/>
      <c r="H10" s="24"/>
      <c r="I10" s="24"/>
      <c r="J10" s="24"/>
      <c r="K10" s="40" t="s">
        <v>35</v>
      </c>
      <c r="L10" s="24"/>
      <c r="M10" s="31" t="s">
        <v>37</v>
      </c>
      <c r="N10" s="30"/>
      <c r="O10" s="29"/>
      <c r="P10" s="28"/>
      <c r="Q10" s="24"/>
      <c r="R10" s="20"/>
      <c r="S10" s="5"/>
      <c r="T10" s="5"/>
      <c r="U10" s="5"/>
      <c r="V10" s="5"/>
    </row>
    <row r="11" spans="1:22" ht="14.25" customHeight="1" x14ac:dyDescent="0.35">
      <c r="B11" s="6"/>
      <c r="C11" s="42" t="s">
        <v>48</v>
      </c>
      <c r="D11" s="24"/>
      <c r="E11" s="24"/>
      <c r="F11" s="24"/>
      <c r="G11" s="27"/>
      <c r="H11" s="24"/>
      <c r="I11" s="24"/>
      <c r="J11" s="24"/>
      <c r="K11" s="42" t="s">
        <v>49</v>
      </c>
      <c r="L11" s="24"/>
      <c r="M11" s="24"/>
      <c r="N11" s="24"/>
      <c r="O11" s="24"/>
      <c r="P11" s="24"/>
      <c r="Q11" s="24"/>
      <c r="R11" s="24"/>
      <c r="S11" s="20"/>
      <c r="T11" s="5"/>
      <c r="U11" s="5"/>
      <c r="V11" s="5"/>
    </row>
    <row r="12" spans="1:22" ht="14.25" customHeight="1" x14ac:dyDescent="0.35">
      <c r="B12" s="6"/>
      <c r="C12" s="24"/>
      <c r="D12" s="24"/>
      <c r="E12" s="24"/>
      <c r="F12" s="24"/>
      <c r="G12" s="24"/>
      <c r="H12" s="24"/>
      <c r="I12" s="24"/>
      <c r="J12" s="24"/>
      <c r="K12" s="24"/>
      <c r="L12" s="24"/>
      <c r="M12" s="24"/>
      <c r="N12" s="24"/>
      <c r="O12" s="24"/>
      <c r="P12" s="24"/>
      <c r="Q12" s="24"/>
      <c r="R12" s="24"/>
      <c r="S12" s="20"/>
      <c r="T12" s="5"/>
      <c r="U12" s="5"/>
      <c r="V12" s="5"/>
    </row>
    <row r="13" spans="1:22" ht="18.75" customHeight="1" x14ac:dyDescent="0.35">
      <c r="B13" s="6"/>
      <c r="C13" s="25" t="s">
        <v>141</v>
      </c>
      <c r="D13" s="24"/>
      <c r="E13" s="24"/>
      <c r="F13" s="24"/>
      <c r="G13" s="24"/>
      <c r="H13" s="24"/>
      <c r="I13" s="24"/>
      <c r="J13" s="24"/>
      <c r="K13" s="24"/>
      <c r="L13" s="24"/>
      <c r="M13" s="24"/>
      <c r="N13" s="24"/>
      <c r="O13" s="24"/>
      <c r="P13" s="24"/>
      <c r="Q13" s="24"/>
      <c r="R13" s="24"/>
      <c r="S13" s="20"/>
      <c r="T13" s="5"/>
      <c r="U13" s="5"/>
      <c r="V13" s="5"/>
    </row>
    <row r="14" spans="1:22" ht="18" customHeight="1" x14ac:dyDescent="0.35">
      <c r="B14" s="6"/>
      <c r="C14" s="225" t="s">
        <v>29</v>
      </c>
      <c r="D14" s="141" t="s">
        <v>142</v>
      </c>
      <c r="E14" s="21"/>
      <c r="F14" s="21"/>
      <c r="G14" s="21"/>
      <c r="H14" s="21"/>
      <c r="I14" s="21"/>
      <c r="J14" s="21"/>
      <c r="K14" s="21"/>
      <c r="L14" s="21"/>
      <c r="M14" s="21"/>
      <c r="N14" s="21"/>
      <c r="O14" s="21"/>
      <c r="P14" s="21"/>
      <c r="Q14" s="21"/>
      <c r="R14" s="21"/>
      <c r="S14" s="20"/>
      <c r="T14" s="5"/>
      <c r="U14" s="5"/>
      <c r="V14" s="5"/>
    </row>
    <row r="15" spans="1:22" ht="5.25" customHeight="1" x14ac:dyDescent="0.35">
      <c r="B15" s="6"/>
      <c r="C15" s="223"/>
      <c r="D15" s="21"/>
      <c r="E15" s="21"/>
      <c r="F15" s="21"/>
      <c r="G15" s="21"/>
      <c r="H15" s="21"/>
      <c r="I15" s="21"/>
      <c r="J15" s="21"/>
      <c r="K15" s="21"/>
      <c r="L15" s="21"/>
      <c r="M15" s="21"/>
      <c r="N15" s="21"/>
      <c r="O15" s="21"/>
      <c r="P15" s="21"/>
      <c r="Q15" s="21"/>
      <c r="R15" s="21"/>
      <c r="S15" s="20"/>
      <c r="T15" s="5"/>
      <c r="U15" s="5"/>
      <c r="V15" s="5"/>
    </row>
    <row r="16" spans="1:22" ht="33" customHeight="1" x14ac:dyDescent="0.35">
      <c r="B16" s="6"/>
      <c r="C16" s="226" t="s">
        <v>6</v>
      </c>
      <c r="D16" s="296" t="s">
        <v>143</v>
      </c>
      <c r="E16" s="296"/>
      <c r="F16" s="296"/>
      <c r="G16" s="296"/>
      <c r="H16" s="296"/>
      <c r="I16" s="296"/>
      <c r="J16" s="296"/>
      <c r="K16" s="296"/>
      <c r="L16" s="296"/>
      <c r="M16" s="296"/>
      <c r="N16" s="296"/>
      <c r="O16" s="296"/>
      <c r="P16" s="296"/>
      <c r="Q16" s="296"/>
      <c r="R16" s="296"/>
      <c r="S16" s="296"/>
      <c r="T16" s="296"/>
      <c r="U16" s="5"/>
      <c r="V16" s="5"/>
    </row>
    <row r="17" spans="2:33" ht="33.75" customHeight="1" x14ac:dyDescent="0.35">
      <c r="B17" s="5"/>
      <c r="C17" s="19"/>
      <c r="D17" s="296" t="s">
        <v>104</v>
      </c>
      <c r="E17" s="296"/>
      <c r="F17" s="296"/>
      <c r="G17" s="296"/>
      <c r="H17" s="296"/>
      <c r="I17" s="296"/>
      <c r="J17" s="296"/>
      <c r="K17" s="296"/>
      <c r="L17" s="296"/>
      <c r="M17" s="296"/>
      <c r="N17" s="296"/>
      <c r="O17" s="296"/>
      <c r="P17" s="296"/>
      <c r="Q17" s="296"/>
      <c r="R17" s="296"/>
      <c r="S17" s="296"/>
      <c r="T17" s="296"/>
      <c r="U17" s="5"/>
      <c r="V17" s="5"/>
    </row>
    <row r="18" spans="2:33" ht="15.5" x14ac:dyDescent="0.35">
      <c r="B18" s="5"/>
      <c r="C18" s="19"/>
      <c r="D18" s="44"/>
      <c r="E18" s="44"/>
      <c r="F18" s="44"/>
      <c r="G18" s="44"/>
      <c r="H18" s="44"/>
      <c r="I18" s="44"/>
      <c r="J18" s="44"/>
      <c r="K18" s="44"/>
      <c r="L18" s="44"/>
      <c r="M18" s="44"/>
      <c r="N18" s="44"/>
      <c r="O18" s="44"/>
      <c r="P18" s="44"/>
      <c r="Q18" s="44"/>
      <c r="R18" s="44"/>
      <c r="S18" s="44"/>
      <c r="T18" s="5"/>
      <c r="U18" s="5"/>
      <c r="V18" s="5"/>
    </row>
    <row r="21" spans="2:33" x14ac:dyDescent="0.35">
      <c r="B21" s="35"/>
      <c r="C21" s="35"/>
      <c r="D21" s="35"/>
      <c r="E21" s="35"/>
      <c r="F21" s="35"/>
      <c r="G21" s="35"/>
      <c r="H21" s="35"/>
      <c r="I21" s="35"/>
      <c r="J21" s="35"/>
      <c r="K21" s="35"/>
      <c r="L21" s="35"/>
      <c r="M21" s="35"/>
      <c r="O21" s="8"/>
      <c r="P21" s="80"/>
      <c r="Q21" s="80"/>
      <c r="R21" s="80"/>
      <c r="S21" s="80"/>
      <c r="T21" s="80"/>
      <c r="U21" s="80"/>
      <c r="V21" s="80"/>
      <c r="X21" s="12"/>
      <c r="Y21" s="12"/>
      <c r="Z21" s="12"/>
      <c r="AA21" s="12"/>
    </row>
    <row r="22" spans="2:33" ht="15.5" x14ac:dyDescent="0.35">
      <c r="B22" s="35"/>
      <c r="C22" s="38" t="s">
        <v>28</v>
      </c>
      <c r="D22" s="35"/>
      <c r="E22" s="35"/>
      <c r="F22" s="35"/>
      <c r="G22" s="35"/>
      <c r="H22" s="35"/>
      <c r="I22" s="196">
        <f>COUNT(J26:J58)</f>
        <v>5</v>
      </c>
      <c r="J22" s="35"/>
      <c r="K22" s="35"/>
      <c r="L22" s="35"/>
      <c r="M22" s="35"/>
      <c r="O22" s="8"/>
      <c r="P22" s="315" t="s">
        <v>32</v>
      </c>
      <c r="Q22" s="315"/>
      <c r="R22" s="315"/>
      <c r="S22" s="315"/>
      <c r="T22" s="315"/>
      <c r="U22" s="80"/>
      <c r="V22" s="80"/>
      <c r="X22" s="12"/>
      <c r="Y22" s="12"/>
      <c r="Z22" s="12"/>
      <c r="AA22" s="12"/>
    </row>
    <row r="23" spans="2:33" ht="11.25" customHeight="1" x14ac:dyDescent="0.35">
      <c r="B23" s="35"/>
      <c r="C23" s="35"/>
      <c r="D23" s="35"/>
      <c r="E23" s="35"/>
      <c r="F23" s="35"/>
      <c r="G23" s="35"/>
      <c r="H23" s="35"/>
      <c r="I23" s="35"/>
      <c r="J23" s="35"/>
      <c r="K23" s="35"/>
      <c r="L23" s="35"/>
      <c r="M23" s="35"/>
      <c r="O23" s="8"/>
      <c r="P23" s="80"/>
      <c r="Q23" s="80"/>
      <c r="R23" s="80"/>
      <c r="S23" s="80"/>
      <c r="T23" s="80"/>
      <c r="U23" s="80"/>
      <c r="V23" s="80"/>
      <c r="X23" s="12"/>
      <c r="Y23" s="12"/>
      <c r="Z23" s="12"/>
      <c r="AA23" s="12"/>
    </row>
    <row r="24" spans="2:33" s="12" customFormat="1" ht="48" customHeight="1" x14ac:dyDescent="0.35">
      <c r="B24" s="35"/>
      <c r="C24" s="297" t="s">
        <v>41</v>
      </c>
      <c r="D24" s="297"/>
      <c r="E24" s="297"/>
      <c r="F24" s="297"/>
      <c r="G24" s="36"/>
      <c r="H24" s="36"/>
      <c r="I24" s="313" t="s">
        <v>39</v>
      </c>
      <c r="J24" s="309" t="s">
        <v>64</v>
      </c>
      <c r="K24" s="316" t="s">
        <v>99</v>
      </c>
      <c r="L24" s="311" t="s">
        <v>42</v>
      </c>
      <c r="M24" s="35"/>
      <c r="O24" s="8"/>
      <c r="P24" s="34" t="s">
        <v>34</v>
      </c>
      <c r="Q24" s="34"/>
      <c r="R24" s="33"/>
      <c r="S24" s="33"/>
      <c r="T24" s="319">
        <f>ABS(F38-F40)</f>
        <v>1179.4000000000001</v>
      </c>
      <c r="U24" s="319"/>
      <c r="V24" s="15"/>
      <c r="W24" s="175"/>
      <c r="X24" s="22"/>
      <c r="Y24" s="22"/>
      <c r="Z24" s="22"/>
      <c r="AA24" s="22"/>
      <c r="AB24" s="22"/>
      <c r="AC24" s="22"/>
      <c r="AD24" s="22"/>
      <c r="AE24" s="22"/>
      <c r="AF24" s="22"/>
      <c r="AG24" s="22"/>
    </row>
    <row r="25" spans="2:33" s="12" customFormat="1" ht="53.25" customHeight="1" thickBot="1" x14ac:dyDescent="0.4">
      <c r="B25" s="35"/>
      <c r="C25" s="318" t="s">
        <v>100</v>
      </c>
      <c r="D25" s="318"/>
      <c r="E25" s="318"/>
      <c r="F25" s="318"/>
      <c r="G25" s="89"/>
      <c r="H25" s="36"/>
      <c r="I25" s="314"/>
      <c r="J25" s="310"/>
      <c r="K25" s="317"/>
      <c r="L25" s="312"/>
      <c r="M25" s="35"/>
      <c r="O25" s="8"/>
      <c r="P25" s="302" t="s">
        <v>65</v>
      </c>
      <c r="Q25" s="302"/>
      <c r="R25" s="302"/>
      <c r="S25" s="302"/>
      <c r="T25" s="302"/>
      <c r="U25" s="302"/>
      <c r="V25" s="15"/>
      <c r="W25" s="22"/>
      <c r="X25" s="22"/>
      <c r="Y25" s="22"/>
      <c r="Z25" s="22"/>
      <c r="AA25" s="22"/>
      <c r="AB25" s="22"/>
      <c r="AC25" s="22"/>
      <c r="AD25" s="22"/>
      <c r="AE25" s="22"/>
      <c r="AF25" s="22"/>
      <c r="AG25" s="22"/>
    </row>
    <row r="26" spans="2:33" ht="20.25" customHeight="1" x14ac:dyDescent="0.35">
      <c r="B26" s="35"/>
      <c r="C26" s="90"/>
      <c r="D26" s="90"/>
      <c r="E26" s="90"/>
      <c r="F26" s="90"/>
      <c r="G26" s="89"/>
      <c r="H26" s="37"/>
      <c r="I26" s="95" t="str">
        <f>IF('Raw Data'!C15="","",'Raw Data'!C15)</f>
        <v>Example Area A</v>
      </c>
      <c r="J26" s="95">
        <f>IF('Raw Data'!D15="","",'Raw Data'!D15)</f>
        <v>1081249</v>
      </c>
      <c r="K26" s="95">
        <f>IF('Raw Data'!E15="","",'Raw Data'!E15)</f>
        <v>1</v>
      </c>
      <c r="L26" s="95">
        <f>IF('Raw Data'!F15="","",'Raw Data'!F15)</f>
        <v>1429.5</v>
      </c>
      <c r="M26" s="35"/>
      <c r="O26" s="8"/>
      <c r="P26" s="302"/>
      <c r="Q26" s="302"/>
      <c r="R26" s="302"/>
      <c r="S26" s="302"/>
      <c r="T26" s="302"/>
      <c r="U26" s="302"/>
      <c r="V26" s="80"/>
    </row>
    <row r="27" spans="2:33" ht="16.5" customHeight="1" x14ac:dyDescent="0.35">
      <c r="B27" s="35"/>
      <c r="C27" s="308" t="s">
        <v>66</v>
      </c>
      <c r="D27" s="308"/>
      <c r="E27" s="91"/>
      <c r="F27" s="298" t="str">
        <f>IF('Raw Data'!O15=1,(INDEX(Range!I26:I42,MATCH(MAX(Range!K26:K42),Range!K26:K42,0))),IF('Raw Data'!O15=2,(INDEX(Range!I26:I42,MATCH(MIN(Range!K26:K42),Range!K26:K42,0))),""))</f>
        <v>Example Area A</v>
      </c>
      <c r="G27" s="298"/>
      <c r="H27" s="37"/>
      <c r="I27" s="95" t="str">
        <f>IF('Raw Data'!C16="","",'Raw Data'!C16)</f>
        <v>Example Area B</v>
      </c>
      <c r="J27" s="95">
        <f>IF('Raw Data'!D16="","",'Raw Data'!D16)</f>
        <v>1078026</v>
      </c>
      <c r="K27" s="95">
        <f>IF('Raw Data'!E16="","",'Raw Data'!E16)</f>
        <v>2</v>
      </c>
      <c r="L27" s="95">
        <f>IF('Raw Data'!F16="","",'Raw Data'!F16)</f>
        <v>853.4</v>
      </c>
      <c r="M27" s="35"/>
      <c r="O27" s="8"/>
      <c r="P27" s="302"/>
      <c r="Q27" s="302"/>
      <c r="R27" s="302"/>
      <c r="S27" s="302"/>
      <c r="T27" s="302"/>
      <c r="U27" s="302"/>
      <c r="V27" s="80"/>
    </row>
    <row r="28" spans="2:33" ht="15.75" customHeight="1" x14ac:dyDescent="0.35">
      <c r="B28" s="35"/>
      <c r="C28" s="91"/>
      <c r="D28" s="91"/>
      <c r="E28" s="91"/>
      <c r="F28" s="92"/>
      <c r="G28" s="92"/>
      <c r="H28" s="37"/>
      <c r="I28" s="95" t="str">
        <f>IF('Raw Data'!C17="","",'Raw Data'!C17)</f>
        <v>Example Area C</v>
      </c>
      <c r="J28" s="95">
        <f>IF('Raw Data'!D17="","",'Raw Data'!D17)</f>
        <v>1084179</v>
      </c>
      <c r="K28" s="95">
        <f>IF('Raw Data'!E17="","",'Raw Data'!E17)</f>
        <v>4</v>
      </c>
      <c r="L28" s="95">
        <f>IF('Raw Data'!F17="","",'Raw Data'!F17)</f>
        <v>528.9</v>
      </c>
      <c r="M28" s="35"/>
      <c r="O28" s="8"/>
      <c r="P28" s="302"/>
      <c r="Q28" s="302"/>
      <c r="R28" s="302"/>
      <c r="S28" s="302"/>
      <c r="T28" s="302"/>
      <c r="U28" s="302"/>
      <c r="V28" s="80"/>
    </row>
    <row r="29" spans="2:33" ht="19.5" customHeight="1" x14ac:dyDescent="0.35">
      <c r="B29" s="35"/>
      <c r="C29" s="308" t="s">
        <v>67</v>
      </c>
      <c r="D29" s="308"/>
      <c r="E29" s="91"/>
      <c r="F29" s="299" t="str">
        <f>IF('Raw Data'!O15=1,(INDEX(Range!I26:I42,MATCH(MIN(Range!K26:K42),Range!K26:K42,0))),IF('Raw Data'!O15=2,(INDEX(Range!I26:I42,MATCH(MAX(Range!K26:K42),Range!K26:K42,0))),""))</f>
        <v>Example Area E</v>
      </c>
      <c r="G29" s="299"/>
      <c r="H29" s="37"/>
      <c r="I29" s="95" t="str">
        <f>IF('Raw Data'!C18="","",'Raw Data'!C18)</f>
        <v>Example Area D</v>
      </c>
      <c r="J29" s="95">
        <f>IF('Raw Data'!D18="","",'Raw Data'!D18)</f>
        <v>1103743</v>
      </c>
      <c r="K29" s="95">
        <f>IF('Raw Data'!E18="","",'Raw Data'!E18)</f>
        <v>3</v>
      </c>
      <c r="L29" s="95">
        <f>IF('Raw Data'!F18="","",'Raw Data'!F18)</f>
        <v>352.6</v>
      </c>
      <c r="M29" s="35"/>
      <c r="O29" s="8"/>
      <c r="P29" s="78"/>
      <c r="Q29" s="78"/>
      <c r="R29" s="78"/>
      <c r="S29" s="78"/>
      <c r="T29" s="78"/>
      <c r="U29" s="78"/>
      <c r="V29" s="80"/>
    </row>
    <row r="30" spans="2:33" ht="15.5" x14ac:dyDescent="0.35">
      <c r="B30" s="35"/>
      <c r="C30" s="91"/>
      <c r="D30" s="91"/>
      <c r="E30" s="91"/>
      <c r="F30" s="93"/>
      <c r="G30" s="93"/>
      <c r="H30" s="37"/>
      <c r="I30" s="95" t="str">
        <f>IF('Raw Data'!C19="","",'Raw Data'!C19)</f>
        <v>Example Area E</v>
      </c>
      <c r="J30" s="95">
        <f>IF('Raw Data'!D19="","",'Raw Data'!D19)</f>
        <v>1090903</v>
      </c>
      <c r="K30" s="95">
        <f>IF('Raw Data'!E19="","",'Raw Data'!E19)</f>
        <v>5</v>
      </c>
      <c r="L30" s="95">
        <f>IF('Raw Data'!F19="","",'Raw Data'!F19)</f>
        <v>250.1</v>
      </c>
      <c r="M30" s="35"/>
      <c r="O30" s="8"/>
      <c r="P30" s="78"/>
      <c r="Q30" s="78"/>
      <c r="R30" s="78"/>
      <c r="S30" s="78"/>
      <c r="T30" s="78"/>
      <c r="U30" s="78"/>
      <c r="V30" s="80"/>
    </row>
    <row r="31" spans="2:33" ht="15.75" customHeight="1" x14ac:dyDescent="0.35">
      <c r="B31" s="35"/>
      <c r="C31" s="91"/>
      <c r="D31" s="91"/>
      <c r="E31" s="91"/>
      <c r="F31" s="91"/>
      <c r="G31" s="94"/>
      <c r="H31" s="37"/>
      <c r="I31" s="95" t="str">
        <f>IF('Raw Data'!C20="","",'Raw Data'!C20)</f>
        <v/>
      </c>
      <c r="J31" s="95" t="str">
        <f>IF('Raw Data'!D20="","",'Raw Data'!D20)</f>
        <v/>
      </c>
      <c r="K31" s="95" t="str">
        <f>IF('Raw Data'!E20="","",'Raw Data'!E20)</f>
        <v/>
      </c>
      <c r="L31" s="95" t="str">
        <f>IF('Raw Data'!F20="","",'Raw Data'!F20)</f>
        <v/>
      </c>
      <c r="M31" s="35"/>
      <c r="O31" s="8"/>
      <c r="P31" s="80"/>
      <c r="Q31" s="80"/>
      <c r="R31" s="80"/>
      <c r="S31" s="80"/>
      <c r="T31" s="80"/>
      <c r="U31" s="80"/>
      <c r="V31" s="80"/>
    </row>
    <row r="32" spans="2:33" ht="15.5" x14ac:dyDescent="0.35">
      <c r="B32" s="35"/>
      <c r="C32" s="307" t="s">
        <v>68</v>
      </c>
      <c r="D32" s="307"/>
      <c r="E32" s="91"/>
      <c r="F32" s="304" t="str">
        <f>INDEX(Range!I26:I42,MATCH(MAX(Range!L26:L42),Range!L26:L42,0))</f>
        <v>Example Area A</v>
      </c>
      <c r="G32" s="304"/>
      <c r="H32" s="37"/>
      <c r="I32" s="95" t="str">
        <f>IF('Raw Data'!C21="","",'Raw Data'!C21)</f>
        <v/>
      </c>
      <c r="J32" s="95" t="str">
        <f>IF('Raw Data'!D21="","",'Raw Data'!D21)</f>
        <v/>
      </c>
      <c r="K32" s="95" t="str">
        <f>IF('Raw Data'!E21="","",'Raw Data'!E21)</f>
        <v/>
      </c>
      <c r="L32" s="95" t="str">
        <f>IF('Raw Data'!F21="","",'Raw Data'!F21)</f>
        <v/>
      </c>
      <c r="M32" s="35"/>
      <c r="O32" s="8"/>
      <c r="P32" s="79" t="s">
        <v>35</v>
      </c>
      <c r="Q32" s="81"/>
      <c r="R32" s="81"/>
      <c r="S32" s="80"/>
      <c r="T32" s="303">
        <f>F38/F40</f>
        <v>5.7157137145141945</v>
      </c>
      <c r="U32" s="303"/>
      <c r="V32" s="80"/>
    </row>
    <row r="33" spans="2:22" ht="15.75" customHeight="1" x14ac:dyDescent="0.35">
      <c r="B33" s="35"/>
      <c r="C33" s="307"/>
      <c r="D33" s="307"/>
      <c r="E33" s="91"/>
      <c r="F33" s="304"/>
      <c r="G33" s="304"/>
      <c r="H33" s="37"/>
      <c r="I33" s="95" t="str">
        <f>IF('Raw Data'!C22="","",'Raw Data'!C22)</f>
        <v/>
      </c>
      <c r="J33" s="95" t="str">
        <f>IF('Raw Data'!D22="","",'Raw Data'!D22)</f>
        <v/>
      </c>
      <c r="K33" s="95" t="str">
        <f>IF('Raw Data'!E22="","",'Raw Data'!E22)</f>
        <v/>
      </c>
      <c r="L33" s="95" t="str">
        <f>IF('Raw Data'!F22="","",'Raw Data'!F22)</f>
        <v/>
      </c>
      <c r="M33" s="35"/>
      <c r="O33" s="8"/>
      <c r="P33" s="81"/>
      <c r="Q33" s="81"/>
      <c r="R33" s="81"/>
      <c r="S33" s="80"/>
      <c r="T33" s="82"/>
      <c r="U33" s="80"/>
      <c r="V33" s="80"/>
    </row>
    <row r="34" spans="2:22" ht="17.25" customHeight="1" x14ac:dyDescent="0.35">
      <c r="B34" s="35"/>
      <c r="C34" s="307" t="s">
        <v>69</v>
      </c>
      <c r="D34" s="307"/>
      <c r="E34" s="91"/>
      <c r="F34" s="304" t="str">
        <f>INDEX(Range!I26:I42,MATCH(MIN(Range!L26:L42),Range!L26:L42,0))</f>
        <v>Example Area E</v>
      </c>
      <c r="G34" s="304"/>
      <c r="H34" s="37"/>
      <c r="I34" s="95" t="str">
        <f>IF('Raw Data'!C23="","",'Raw Data'!C23)</f>
        <v/>
      </c>
      <c r="J34" s="95" t="str">
        <f>IF('Raw Data'!D23="","",'Raw Data'!D23)</f>
        <v/>
      </c>
      <c r="K34" s="95" t="str">
        <f>IF('Raw Data'!E23="","",'Raw Data'!E23)</f>
        <v/>
      </c>
      <c r="L34" s="95" t="str">
        <f>IF('Raw Data'!F23="","",'Raw Data'!F23)</f>
        <v/>
      </c>
      <c r="M34" s="35"/>
      <c r="O34" s="8"/>
      <c r="P34" s="80"/>
      <c r="Q34" s="80"/>
      <c r="R34" s="80"/>
      <c r="S34" s="80"/>
      <c r="T34" s="82"/>
      <c r="U34" s="80"/>
      <c r="V34" s="80"/>
    </row>
    <row r="35" spans="2:22" ht="19.5" customHeight="1" x14ac:dyDescent="0.35">
      <c r="B35" s="35"/>
      <c r="C35" s="307"/>
      <c r="D35" s="307"/>
      <c r="E35" s="91"/>
      <c r="F35" s="304"/>
      <c r="G35" s="304"/>
      <c r="H35" s="37"/>
      <c r="I35" s="95" t="str">
        <f>IF('Raw Data'!C24="","",'Raw Data'!C24)</f>
        <v/>
      </c>
      <c r="J35" s="95" t="str">
        <f>IF('Raw Data'!D24="","",'Raw Data'!D24)</f>
        <v/>
      </c>
      <c r="K35" s="95" t="str">
        <f>IF('Raw Data'!E24="","",'Raw Data'!E24)</f>
        <v/>
      </c>
      <c r="L35" s="95" t="str">
        <f>IF('Raw Data'!F24="","",'Raw Data'!F24)</f>
        <v/>
      </c>
      <c r="M35" s="35"/>
      <c r="O35" s="8"/>
      <c r="P35" s="302" t="s">
        <v>110</v>
      </c>
      <c r="Q35" s="302"/>
      <c r="R35" s="302"/>
      <c r="S35" s="302"/>
      <c r="T35" s="302"/>
      <c r="U35" s="302"/>
      <c r="V35" s="80"/>
    </row>
    <row r="36" spans="2:22" ht="18" customHeight="1" x14ac:dyDescent="0.35">
      <c r="B36" s="35"/>
      <c r="C36" s="91"/>
      <c r="D36" s="91"/>
      <c r="E36" s="91"/>
      <c r="F36" s="91"/>
      <c r="G36" s="94"/>
      <c r="H36" s="37"/>
      <c r="I36" s="95" t="str">
        <f>IF('Raw Data'!C25="","",'Raw Data'!C25)</f>
        <v/>
      </c>
      <c r="J36" s="95" t="str">
        <f>IF('Raw Data'!D25="","",'Raw Data'!D25)</f>
        <v/>
      </c>
      <c r="K36" s="95" t="str">
        <f>IF('Raw Data'!E25="","",'Raw Data'!E25)</f>
        <v/>
      </c>
      <c r="L36" s="95" t="str">
        <f>IF('Raw Data'!F25="","",'Raw Data'!F25)</f>
        <v/>
      </c>
      <c r="M36" s="35"/>
      <c r="O36" s="8"/>
      <c r="P36" s="302"/>
      <c r="Q36" s="302"/>
      <c r="R36" s="302"/>
      <c r="S36" s="302"/>
      <c r="T36" s="302"/>
      <c r="U36" s="302"/>
      <c r="V36" s="80"/>
    </row>
    <row r="37" spans="2:22" ht="16.5" customHeight="1" x14ac:dyDescent="0.35">
      <c r="B37" s="35"/>
      <c r="C37" s="35"/>
      <c r="D37" s="35"/>
      <c r="E37" s="35"/>
      <c r="F37" s="35"/>
      <c r="G37" s="37"/>
      <c r="H37" s="37"/>
      <c r="I37" s="95" t="str">
        <f>IF('Raw Data'!C26="","",'Raw Data'!C26)</f>
        <v/>
      </c>
      <c r="J37" s="95" t="str">
        <f>IF('Raw Data'!D26="","",'Raw Data'!D26)</f>
        <v/>
      </c>
      <c r="K37" s="95" t="str">
        <f>IF('Raw Data'!E26="","",'Raw Data'!E26)</f>
        <v/>
      </c>
      <c r="L37" s="95" t="str">
        <f>IF('Raw Data'!F26="","",'Raw Data'!F26)</f>
        <v/>
      </c>
      <c r="M37" s="35"/>
      <c r="O37" s="8"/>
      <c r="P37" s="302"/>
      <c r="Q37" s="302"/>
      <c r="R37" s="302"/>
      <c r="S37" s="302"/>
      <c r="T37" s="302"/>
      <c r="U37" s="302"/>
      <c r="V37" s="80"/>
    </row>
    <row r="38" spans="2:22" ht="18" customHeight="1" x14ac:dyDescent="0.5">
      <c r="B38" s="35"/>
      <c r="C38" s="71"/>
      <c r="D38" s="73"/>
      <c r="E38" s="37"/>
      <c r="F38" s="305">
        <f>IF('Raw Data'!O28=1,IF('Raw Data'!O37=1,(INDEX(L26:L42,MATCH(F27,I26:I42,0))),IF('Raw Data'!O37=2,(INDEX(L26:L42,MATCH(F29,I26:I42,0))),"")),IF('Raw Data'!O28=2,MAX(L26:L42),"Please select the type of data you have"))</f>
        <v>1429.5</v>
      </c>
      <c r="G38" s="306"/>
      <c r="H38" s="37"/>
      <c r="I38" s="95" t="str">
        <f>IF('Raw Data'!C27="","",'Raw Data'!C27)</f>
        <v/>
      </c>
      <c r="J38" s="95" t="str">
        <f>IF('Raw Data'!D27="","",'Raw Data'!D27)</f>
        <v/>
      </c>
      <c r="K38" s="95" t="str">
        <f>IF('Raw Data'!E27="","",'Raw Data'!E27)</f>
        <v/>
      </c>
      <c r="L38" s="95" t="str">
        <f>IF('Raw Data'!F27="","",'Raw Data'!F27)</f>
        <v/>
      </c>
      <c r="M38" s="35"/>
      <c r="O38" s="8"/>
      <c r="P38" s="302"/>
      <c r="Q38" s="302"/>
      <c r="R38" s="302"/>
      <c r="S38" s="302"/>
      <c r="T38" s="302"/>
      <c r="U38" s="302"/>
      <c r="V38" s="80"/>
    </row>
    <row r="39" spans="2:22" ht="16.5" customHeight="1" x14ac:dyDescent="0.5">
      <c r="B39" s="35"/>
      <c r="C39" s="52"/>
      <c r="D39" s="37"/>
      <c r="E39" s="37"/>
      <c r="F39" s="35"/>
      <c r="G39" s="37"/>
      <c r="H39" s="37"/>
      <c r="I39" s="95" t="str">
        <f>IF('Raw Data'!C28="","",'Raw Data'!C28)</f>
        <v/>
      </c>
      <c r="J39" s="95" t="str">
        <f>IF('Raw Data'!D28="","",'Raw Data'!D28)</f>
        <v/>
      </c>
      <c r="K39" s="95" t="str">
        <f>IF('Raw Data'!E28="","",'Raw Data'!E28)</f>
        <v/>
      </c>
      <c r="L39" s="95" t="str">
        <f>IF('Raw Data'!F28="","",'Raw Data'!F28)</f>
        <v/>
      </c>
      <c r="M39" s="35"/>
      <c r="O39" s="8"/>
      <c r="P39" s="302"/>
      <c r="Q39" s="302"/>
      <c r="R39" s="302"/>
      <c r="S39" s="302"/>
      <c r="T39" s="302"/>
      <c r="U39" s="302"/>
      <c r="V39" s="80"/>
    </row>
    <row r="40" spans="2:22" ht="18.75" customHeight="1" x14ac:dyDescent="0.5">
      <c r="B40" s="35"/>
      <c r="C40" s="71"/>
      <c r="D40" s="37"/>
      <c r="E40" s="37"/>
      <c r="F40" s="300">
        <f>IF('Raw Data'!O28=1,IF('Raw Data'!O37=1,(INDEX(L26:L42,MATCH(F29,I26:I42,0))),IF('Raw Data'!O37=2,(INDEX(L26:L42,MATCH(F27,I26:I42,0))),"")),IF('Raw Data'!O28=2,MIN(L26:L42),"Please select the type of data you have"))</f>
        <v>250.1</v>
      </c>
      <c r="G40" s="301"/>
      <c r="H40" s="37"/>
      <c r="I40" s="95" t="str">
        <f>IF('Raw Data'!C29="","",'Raw Data'!C29)</f>
        <v/>
      </c>
      <c r="J40" s="95" t="str">
        <f>IF('Raw Data'!D29="","",'Raw Data'!D29)</f>
        <v/>
      </c>
      <c r="K40" s="95" t="str">
        <f>IF('Raw Data'!E29="","",'Raw Data'!E29)</f>
        <v/>
      </c>
      <c r="L40" s="95" t="str">
        <f>IF('Raw Data'!F29="","",'Raw Data'!F29)</f>
        <v/>
      </c>
      <c r="M40" s="35"/>
      <c r="O40" s="8"/>
      <c r="P40" s="302"/>
      <c r="Q40" s="302"/>
      <c r="R40" s="302"/>
      <c r="S40" s="302"/>
      <c r="T40" s="302"/>
      <c r="U40" s="302"/>
      <c r="V40" s="80"/>
    </row>
    <row r="41" spans="2:22" ht="15.5" x14ac:dyDescent="0.35">
      <c r="B41" s="35"/>
      <c r="C41" s="35"/>
      <c r="D41" s="35"/>
      <c r="E41" s="35"/>
      <c r="F41" s="35"/>
      <c r="G41" s="37"/>
      <c r="H41" s="37"/>
      <c r="I41" s="95" t="str">
        <f>IF('Raw Data'!C30="","",'Raw Data'!C30)</f>
        <v/>
      </c>
      <c r="J41" s="95" t="str">
        <f>IF('Raw Data'!D30="","",'Raw Data'!D30)</f>
        <v/>
      </c>
      <c r="K41" s="95" t="str">
        <f>IF('Raw Data'!E30="","",'Raw Data'!E30)</f>
        <v/>
      </c>
      <c r="L41" s="95" t="str">
        <f>IF('Raw Data'!F30="","",'Raw Data'!F30)</f>
        <v/>
      </c>
      <c r="M41" s="35"/>
      <c r="O41" s="8"/>
      <c r="P41" s="302"/>
      <c r="Q41" s="302"/>
      <c r="R41" s="302"/>
      <c r="S41" s="302"/>
      <c r="T41" s="302"/>
      <c r="U41" s="302"/>
      <c r="V41" s="8"/>
    </row>
    <row r="42" spans="2:22" ht="15.5" x14ac:dyDescent="0.35">
      <c r="B42" s="35"/>
      <c r="C42" s="35"/>
      <c r="D42" s="35"/>
      <c r="E42" s="35"/>
      <c r="F42" s="35"/>
      <c r="G42" s="37"/>
      <c r="H42" s="37"/>
      <c r="I42" s="95" t="str">
        <f>IF('Raw Data'!C31="","",'Raw Data'!C31)</f>
        <v/>
      </c>
      <c r="J42" s="95" t="str">
        <f>IF('Raw Data'!D31="","",'Raw Data'!D31)</f>
        <v/>
      </c>
      <c r="K42" s="95" t="str">
        <f>IF('Raw Data'!E31="","",'Raw Data'!E31)</f>
        <v/>
      </c>
      <c r="L42" s="95" t="str">
        <f>IF('Raw Data'!F31="","",'Raw Data'!F31)</f>
        <v/>
      </c>
      <c r="M42" s="35"/>
      <c r="O42" s="8"/>
      <c r="P42" s="302"/>
      <c r="Q42" s="302"/>
      <c r="R42" s="302"/>
      <c r="S42" s="302"/>
      <c r="T42" s="302"/>
      <c r="U42" s="302"/>
      <c r="V42" s="8"/>
    </row>
    <row r="43" spans="2:22" ht="15.5" x14ac:dyDescent="0.35">
      <c r="B43" s="35"/>
      <c r="C43" s="35"/>
      <c r="D43" s="35"/>
      <c r="E43" s="35"/>
      <c r="F43" s="35"/>
      <c r="G43" s="37"/>
      <c r="H43" s="37"/>
      <c r="I43" s="37"/>
      <c r="J43" s="37"/>
      <c r="K43" s="37"/>
      <c r="L43" s="37"/>
      <c r="M43" s="35"/>
      <c r="O43" s="8"/>
      <c r="P43" s="295"/>
      <c r="Q43" s="295"/>
      <c r="R43" s="295"/>
      <c r="S43" s="295"/>
      <c r="T43" s="295"/>
      <c r="U43" s="8"/>
      <c r="V43" s="8"/>
    </row>
    <row r="44" spans="2:22" ht="15.75" customHeight="1" x14ac:dyDescent="0.35">
      <c r="G44" s="51"/>
      <c r="H44" s="51"/>
      <c r="I44" s="51"/>
      <c r="J44" s="51"/>
      <c r="K44" s="51"/>
      <c r="L44" s="51"/>
    </row>
    <row r="45" spans="2:22" ht="15.5" x14ac:dyDescent="0.35">
      <c r="G45" s="51"/>
      <c r="H45" s="51"/>
      <c r="I45" s="51"/>
    </row>
    <row r="46" spans="2:22" ht="9.75" customHeight="1" x14ac:dyDescent="0.35">
      <c r="D46" s="72"/>
      <c r="E46" s="72"/>
      <c r="F46" s="51"/>
      <c r="G46" s="51"/>
      <c r="I46" s="51"/>
    </row>
    <row r="47" spans="2:22" ht="23.25" customHeight="1" x14ac:dyDescent="0.35">
      <c r="C47" s="74"/>
      <c r="D47" s="72"/>
      <c r="E47" s="72"/>
      <c r="F47" s="51"/>
      <c r="G47" s="51"/>
      <c r="I47" s="51"/>
    </row>
    <row r="48" spans="2:22" ht="15.5" x14ac:dyDescent="0.35">
      <c r="C48" s="74"/>
      <c r="D48" s="72"/>
      <c r="E48" s="72"/>
      <c r="F48" s="51"/>
      <c r="G48" s="51"/>
      <c r="I48" s="51"/>
      <c r="K48" s="51"/>
      <c r="L48" s="51"/>
    </row>
    <row r="49" spans="3:12" ht="15.75" customHeight="1" x14ac:dyDescent="0.35">
      <c r="C49" s="72"/>
      <c r="D49" s="72"/>
      <c r="E49" s="72"/>
      <c r="F49" s="51"/>
      <c r="G49" s="51"/>
      <c r="I49" s="51"/>
      <c r="J49" s="51"/>
      <c r="K49" s="51"/>
      <c r="L49" s="51"/>
    </row>
    <row r="50" spans="3:12" ht="15.5" x14ac:dyDescent="0.35">
      <c r="C50" s="51"/>
      <c r="D50" s="51"/>
      <c r="E50" s="51"/>
      <c r="F50" s="51"/>
      <c r="G50" s="51"/>
      <c r="I50" s="51"/>
      <c r="J50" s="51"/>
      <c r="K50" s="51"/>
      <c r="L50" s="51"/>
    </row>
    <row r="51" spans="3:12" ht="15.5" x14ac:dyDescent="0.35">
      <c r="I51" s="51"/>
      <c r="J51" s="51"/>
      <c r="K51" s="51"/>
    </row>
    <row r="52" spans="3:12" ht="15.5" x14ac:dyDescent="0.35">
      <c r="I52" s="51"/>
      <c r="J52" s="51"/>
      <c r="K52" s="51"/>
    </row>
    <row r="53" spans="3:12" ht="15.5" x14ac:dyDescent="0.35">
      <c r="I53" s="51"/>
      <c r="J53" s="51"/>
      <c r="K53" s="51"/>
    </row>
    <row r="54" spans="3:12" ht="15.5" x14ac:dyDescent="0.35">
      <c r="I54" s="51"/>
      <c r="J54" s="51"/>
      <c r="K54" s="51"/>
    </row>
    <row r="55" spans="3:12" ht="15.5" x14ac:dyDescent="0.35">
      <c r="I55" s="51"/>
      <c r="J55" s="51"/>
      <c r="K55" s="51"/>
    </row>
    <row r="56" spans="3:12" ht="15.5" x14ac:dyDescent="0.35">
      <c r="I56" s="51"/>
      <c r="J56" s="51"/>
      <c r="K56" s="51"/>
    </row>
    <row r="57" spans="3:12" ht="15.5" x14ac:dyDescent="0.35">
      <c r="I57" s="51"/>
      <c r="J57" s="51"/>
      <c r="K57" s="51"/>
    </row>
    <row r="58" spans="3:12" ht="15.5" x14ac:dyDescent="0.35">
      <c r="I58" s="51"/>
      <c r="J58" s="51"/>
      <c r="K58" s="51"/>
    </row>
    <row r="60" spans="3:12" x14ac:dyDescent="0.35">
      <c r="C60" s="250"/>
      <c r="D60" s="250"/>
    </row>
    <row r="61" spans="3:12" hidden="1" x14ac:dyDescent="0.35">
      <c r="C61" s="250"/>
      <c r="D61" s="250"/>
    </row>
    <row r="62" spans="3:12" hidden="1" x14ac:dyDescent="0.35">
      <c r="C62" s="250"/>
      <c r="D62" s="250"/>
    </row>
    <row r="63" spans="3:12" x14ac:dyDescent="0.35">
      <c r="C63" s="250"/>
      <c r="D63" s="250"/>
    </row>
    <row r="64" spans="3:12" x14ac:dyDescent="0.35">
      <c r="C64" s="250"/>
      <c r="D64" s="250"/>
    </row>
    <row r="65" spans="3:4" x14ac:dyDescent="0.35">
      <c r="C65" s="250" t="s">
        <v>43</v>
      </c>
      <c r="D65" s="250"/>
    </row>
    <row r="66" spans="3:4" x14ac:dyDescent="0.35">
      <c r="C66" s="250" t="s">
        <v>44</v>
      </c>
      <c r="D66" s="250"/>
    </row>
    <row r="67" spans="3:4" x14ac:dyDescent="0.35">
      <c r="C67" s="250"/>
      <c r="D67" s="250"/>
    </row>
    <row r="68" spans="3:4" x14ac:dyDescent="0.35">
      <c r="C68" s="250"/>
      <c r="D68" s="250"/>
    </row>
  </sheetData>
  <mergeCells count="26">
    <mergeCell ref="C7:T7"/>
    <mergeCell ref="C8:T8"/>
    <mergeCell ref="D16:T16"/>
    <mergeCell ref="J24:J25"/>
    <mergeCell ref="L24:L25"/>
    <mergeCell ref="I24:I25"/>
    <mergeCell ref="P22:T22"/>
    <mergeCell ref="K24:K25"/>
    <mergeCell ref="C25:F25"/>
    <mergeCell ref="T24:U24"/>
    <mergeCell ref="P43:T43"/>
    <mergeCell ref="D17:T17"/>
    <mergeCell ref="C24:F24"/>
    <mergeCell ref="F27:G27"/>
    <mergeCell ref="F29:G29"/>
    <mergeCell ref="F40:G40"/>
    <mergeCell ref="P25:U28"/>
    <mergeCell ref="P35:U42"/>
    <mergeCell ref="T32:U32"/>
    <mergeCell ref="F34:G35"/>
    <mergeCell ref="F38:G38"/>
    <mergeCell ref="C32:D33"/>
    <mergeCell ref="C34:D35"/>
    <mergeCell ref="C27:D27"/>
    <mergeCell ref="C29:D29"/>
    <mergeCell ref="F32:G33"/>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I59"/>
  <sheetViews>
    <sheetView showGridLines="0" topLeftCell="A21" zoomScale="80" zoomScaleNormal="80" workbookViewId="0">
      <selection activeCell="A21" sqref="A21"/>
    </sheetView>
  </sheetViews>
  <sheetFormatPr defaultColWidth="9.1796875" defaultRowHeight="14.5" x14ac:dyDescent="0.35"/>
  <cols>
    <col min="1" max="2" width="2" style="1" customWidth="1"/>
    <col min="3" max="3" width="35" style="1" customWidth="1"/>
    <col min="4" max="4" width="17.26953125" style="1" customWidth="1"/>
    <col min="5" max="5" width="18.7265625" style="1" customWidth="1"/>
    <col min="6" max="6" width="15.26953125" style="1" customWidth="1"/>
    <col min="7" max="7" width="18.26953125" style="1" customWidth="1"/>
    <col min="8" max="8" width="17" style="1" customWidth="1"/>
    <col min="9" max="9" width="18.1796875" style="1" customWidth="1"/>
    <col min="10" max="10" width="19.81640625" style="1" customWidth="1"/>
    <col min="11" max="11" width="18.26953125" style="1" customWidth="1"/>
    <col min="12" max="12" width="16.7265625" style="1" customWidth="1"/>
    <col min="13" max="13" width="4.1796875" style="1" customWidth="1"/>
    <col min="14" max="14" width="5.7265625" style="1" customWidth="1"/>
    <col min="15" max="15" width="3.453125" style="1" customWidth="1"/>
    <col min="16" max="16" width="12.54296875" style="1" customWidth="1"/>
    <col min="17" max="17" width="11" style="1" customWidth="1"/>
    <col min="18" max="18" width="12.1796875" style="1" customWidth="1"/>
    <col min="19" max="19" width="11" style="1" customWidth="1"/>
    <col min="20" max="20" width="3.54296875" style="1" customWidth="1"/>
    <col min="21" max="21" width="3.1796875" style="1" customWidth="1"/>
    <col min="22" max="22" width="2" style="1" customWidth="1"/>
    <col min="23" max="25" width="9.1796875" style="1"/>
    <col min="26" max="26" width="4.54296875" style="1" customWidth="1"/>
    <col min="27" max="27" width="13.81640625" style="1" customWidth="1"/>
    <col min="28" max="28" width="1.81640625" style="1" customWidth="1"/>
    <col min="29" max="16384" width="9.1796875" style="1"/>
  </cols>
  <sheetData>
    <row r="1" spans="1:22" ht="9.75" customHeight="1" x14ac:dyDescent="0.35"/>
    <row r="2" spans="1:22" ht="28.5" x14ac:dyDescent="0.65">
      <c r="B2" s="26" t="s">
        <v>10</v>
      </c>
      <c r="C2" s="26"/>
      <c r="D2" s="26"/>
    </row>
    <row r="3" spans="1:22" customFormat="1" ht="18" customHeight="1" x14ac:dyDescent="0.65">
      <c r="A3" s="1"/>
      <c r="B3" s="43" t="s">
        <v>50</v>
      </c>
      <c r="C3" s="26"/>
      <c r="D3" s="26"/>
      <c r="E3" s="1"/>
      <c r="F3" s="1"/>
      <c r="G3" s="1"/>
      <c r="H3" s="1"/>
      <c r="I3" s="1"/>
      <c r="J3" s="1"/>
      <c r="K3" s="1"/>
      <c r="L3" s="1"/>
      <c r="M3" s="1"/>
      <c r="N3" s="1"/>
      <c r="O3" s="1"/>
      <c r="P3" s="1"/>
      <c r="Q3" s="1"/>
      <c r="R3" s="1"/>
      <c r="S3" s="1"/>
      <c r="T3" s="1"/>
      <c r="U3" s="1"/>
      <c r="V3" s="1"/>
    </row>
    <row r="4" spans="1:22" ht="7.5" customHeight="1" x14ac:dyDescent="0.6">
      <c r="C4" s="3"/>
      <c r="D4" s="2"/>
    </row>
    <row r="5" spans="1:22" ht="11.25" customHeight="1" x14ac:dyDescent="0.35">
      <c r="B5" s="5"/>
      <c r="C5" s="19"/>
      <c r="D5" s="19"/>
      <c r="E5" s="19"/>
      <c r="F5" s="19"/>
      <c r="G5" s="19"/>
      <c r="H5" s="19"/>
      <c r="I5" s="19"/>
      <c r="J5" s="19"/>
      <c r="K5" s="19"/>
      <c r="L5" s="19"/>
      <c r="M5" s="19"/>
      <c r="N5" s="19"/>
      <c r="O5" s="19"/>
      <c r="P5" s="19"/>
      <c r="Q5" s="19"/>
      <c r="R5" s="19"/>
      <c r="S5" s="19"/>
      <c r="T5" s="5"/>
      <c r="U5" s="5"/>
      <c r="V5" s="5"/>
    </row>
    <row r="6" spans="1:22" ht="21.75" customHeight="1" x14ac:dyDescent="0.35">
      <c r="B6" s="5"/>
      <c r="C6" s="23" t="s">
        <v>144</v>
      </c>
      <c r="D6" s="19"/>
      <c r="E6" s="19"/>
      <c r="F6" s="19"/>
      <c r="G6" s="19"/>
      <c r="H6" s="19"/>
      <c r="I6" s="19"/>
      <c r="J6" s="19"/>
      <c r="K6" s="19"/>
      <c r="L6" s="19"/>
      <c r="M6" s="19"/>
      <c r="N6" s="19"/>
      <c r="O6" s="19"/>
      <c r="P6" s="19"/>
      <c r="Q6" s="19"/>
      <c r="R6" s="19"/>
      <c r="S6" s="19"/>
      <c r="T6" s="5"/>
      <c r="U6" s="5"/>
      <c r="V6" s="5"/>
    </row>
    <row r="7" spans="1:22" ht="35.25" customHeight="1" x14ac:dyDescent="0.35">
      <c r="B7" s="6"/>
      <c r="C7" s="296" t="s">
        <v>138</v>
      </c>
      <c r="D7" s="296"/>
      <c r="E7" s="296"/>
      <c r="F7" s="296"/>
      <c r="G7" s="296"/>
      <c r="H7" s="296"/>
      <c r="I7" s="296"/>
      <c r="J7" s="296"/>
      <c r="K7" s="296"/>
      <c r="L7" s="296"/>
      <c r="M7" s="296"/>
      <c r="N7" s="296"/>
      <c r="O7" s="296"/>
      <c r="P7" s="296"/>
      <c r="Q7" s="296"/>
      <c r="R7" s="296"/>
      <c r="S7" s="296"/>
      <c r="T7" s="296"/>
      <c r="U7" s="5"/>
      <c r="V7" s="5"/>
    </row>
    <row r="8" spans="1:22" ht="39.75" customHeight="1" x14ac:dyDescent="0.35">
      <c r="B8" s="6"/>
      <c r="C8" s="296" t="s">
        <v>139</v>
      </c>
      <c r="D8" s="296"/>
      <c r="E8" s="296"/>
      <c r="F8" s="296"/>
      <c r="G8" s="296"/>
      <c r="H8" s="296"/>
      <c r="I8" s="296"/>
      <c r="J8" s="296"/>
      <c r="K8" s="296"/>
      <c r="L8" s="296"/>
      <c r="M8" s="296"/>
      <c r="N8" s="296"/>
      <c r="O8" s="296"/>
      <c r="P8" s="296"/>
      <c r="Q8" s="296"/>
      <c r="R8" s="296"/>
      <c r="S8" s="296"/>
      <c r="T8" s="296"/>
      <c r="U8" s="5"/>
      <c r="V8" s="5"/>
    </row>
    <row r="9" spans="1:22" ht="7.5" customHeight="1" x14ac:dyDescent="0.35">
      <c r="B9" s="6"/>
      <c r="C9" s="296"/>
      <c r="D9" s="296"/>
      <c r="E9" s="296"/>
      <c r="F9" s="296"/>
      <c r="G9" s="296"/>
      <c r="H9" s="296"/>
      <c r="I9" s="296"/>
      <c r="J9" s="296"/>
      <c r="K9" s="296"/>
      <c r="L9" s="296"/>
      <c r="M9" s="296"/>
      <c r="N9" s="296"/>
      <c r="O9" s="296"/>
      <c r="P9" s="296"/>
      <c r="Q9" s="296"/>
      <c r="R9" s="296"/>
      <c r="S9" s="296"/>
      <c r="T9" s="296"/>
      <c r="U9" s="5"/>
      <c r="V9" s="5"/>
    </row>
    <row r="10" spans="1:22" ht="18.75" customHeight="1" x14ac:dyDescent="0.35">
      <c r="B10" s="6"/>
      <c r="C10" s="25" t="s">
        <v>33</v>
      </c>
      <c r="D10" s="24"/>
      <c r="E10" s="24"/>
      <c r="F10" s="24"/>
      <c r="G10" s="5"/>
      <c r="H10" s="5"/>
      <c r="I10" s="5"/>
      <c r="J10" s="24"/>
      <c r="K10" s="24"/>
      <c r="L10" s="198" t="s">
        <v>126</v>
      </c>
      <c r="M10" s="197"/>
      <c r="N10" s="24"/>
      <c r="O10" s="24"/>
      <c r="P10" s="24"/>
      <c r="Q10" s="202"/>
      <c r="R10" s="203"/>
      <c r="S10" s="204"/>
      <c r="T10" s="5"/>
      <c r="U10" s="5"/>
      <c r="V10" s="5"/>
    </row>
    <row r="11" spans="1:22" ht="21" customHeight="1" x14ac:dyDescent="0.35">
      <c r="B11" s="6"/>
      <c r="C11" s="41" t="s">
        <v>45</v>
      </c>
      <c r="D11" s="59" t="s">
        <v>56</v>
      </c>
      <c r="E11" s="24"/>
      <c r="F11" s="202" t="s">
        <v>84</v>
      </c>
      <c r="G11" s="332" t="s">
        <v>85</v>
      </c>
      <c r="H11" s="332"/>
      <c r="I11" s="41" t="s">
        <v>46</v>
      </c>
      <c r="J11" s="24"/>
      <c r="K11" s="64" t="s">
        <v>37</v>
      </c>
      <c r="L11" s="5"/>
      <c r="M11" s="198"/>
      <c r="N11" s="62"/>
      <c r="O11" s="62"/>
      <c r="P11" s="5"/>
      <c r="Q11" s="202" t="s">
        <v>84</v>
      </c>
      <c r="R11" s="203" t="s">
        <v>128</v>
      </c>
      <c r="S11" s="204"/>
      <c r="T11" s="5"/>
      <c r="U11" s="5"/>
      <c r="V11" s="5"/>
    </row>
    <row r="12" spans="1:22" ht="30" customHeight="1" x14ac:dyDescent="0.35">
      <c r="B12" s="6"/>
      <c r="C12" s="42" t="s">
        <v>48</v>
      </c>
      <c r="D12" s="24"/>
      <c r="E12" s="24"/>
      <c r="F12" s="199"/>
      <c r="G12" s="332"/>
      <c r="H12" s="332"/>
      <c r="I12" s="42" t="s">
        <v>49</v>
      </c>
      <c r="J12" s="24"/>
      <c r="K12" s="24"/>
      <c r="L12" s="197" t="s">
        <v>127</v>
      </c>
      <c r="M12" s="114"/>
      <c r="N12" s="63"/>
      <c r="O12" s="63"/>
      <c r="P12" s="5"/>
      <c r="Q12" s="58"/>
      <c r="R12" s="203" t="s">
        <v>129</v>
      </c>
      <c r="S12" s="203"/>
      <c r="T12" s="5"/>
      <c r="U12" s="5"/>
      <c r="V12" s="5"/>
    </row>
    <row r="13" spans="1:22" ht="19.5" customHeight="1" x14ac:dyDescent="0.35">
      <c r="B13" s="6"/>
      <c r="C13" s="50"/>
      <c r="D13" s="50"/>
      <c r="E13" s="76"/>
      <c r="F13" s="5"/>
      <c r="G13" s="5"/>
      <c r="H13" s="113"/>
      <c r="I13" s="58"/>
      <c r="J13" s="332"/>
      <c r="K13" s="332"/>
      <c r="L13" s="201"/>
      <c r="M13" s="50"/>
      <c r="N13" s="50"/>
      <c r="O13" s="50"/>
      <c r="P13" s="50"/>
      <c r="Q13" s="50"/>
      <c r="R13" s="50"/>
      <c r="S13" s="20"/>
      <c r="T13" s="5"/>
      <c r="U13" s="5"/>
      <c r="V13" s="5"/>
    </row>
    <row r="14" spans="1:22" ht="18.75" customHeight="1" x14ac:dyDescent="0.35">
      <c r="B14" s="6"/>
      <c r="C14" s="25" t="s">
        <v>141</v>
      </c>
      <c r="D14" s="24"/>
      <c r="E14" s="24"/>
      <c r="F14" s="24"/>
      <c r="G14" s="24"/>
      <c r="H14" s="24"/>
      <c r="I14" s="24"/>
      <c r="J14" s="24"/>
      <c r="K14" s="200"/>
      <c r="L14" s="24"/>
      <c r="M14" s="24"/>
      <c r="N14" s="24"/>
      <c r="O14" s="24"/>
      <c r="P14" s="24"/>
      <c r="Q14" s="24"/>
      <c r="R14" s="24"/>
      <c r="S14" s="20"/>
      <c r="T14" s="5"/>
      <c r="U14" s="5"/>
      <c r="V14" s="5"/>
    </row>
    <row r="15" spans="1:22" ht="18" customHeight="1" x14ac:dyDescent="0.35">
      <c r="B15" s="6"/>
      <c r="C15" s="227" t="s">
        <v>29</v>
      </c>
      <c r="D15" s="331" t="s">
        <v>30</v>
      </c>
      <c r="E15" s="331"/>
      <c r="F15" s="331"/>
      <c r="G15" s="331"/>
      <c r="H15" s="331"/>
      <c r="I15" s="331"/>
      <c r="J15" s="331"/>
      <c r="K15" s="331"/>
      <c r="L15" s="331"/>
      <c r="M15" s="331"/>
      <c r="N15" s="331"/>
      <c r="O15" s="331"/>
      <c r="P15" s="331"/>
      <c r="Q15" s="331"/>
      <c r="R15" s="331"/>
      <c r="S15" s="331"/>
      <c r="T15" s="331"/>
      <c r="U15" s="5"/>
      <c r="V15" s="5"/>
    </row>
    <row r="16" spans="1:22" ht="39.75" customHeight="1" x14ac:dyDescent="0.35">
      <c r="B16" s="6"/>
      <c r="C16" s="227"/>
      <c r="D16" s="296" t="s">
        <v>31</v>
      </c>
      <c r="E16" s="296"/>
      <c r="F16" s="296"/>
      <c r="G16" s="296"/>
      <c r="H16" s="296"/>
      <c r="I16" s="296"/>
      <c r="J16" s="296"/>
      <c r="K16" s="296"/>
      <c r="L16" s="296"/>
      <c r="M16" s="296"/>
      <c r="N16" s="296"/>
      <c r="O16" s="296"/>
      <c r="P16" s="296"/>
      <c r="Q16" s="296"/>
      <c r="R16" s="296"/>
      <c r="S16" s="296"/>
      <c r="T16" s="296"/>
      <c r="U16" s="5"/>
      <c r="V16" s="5"/>
    </row>
    <row r="17" spans="2:35" ht="5.25" customHeight="1" x14ac:dyDescent="0.35">
      <c r="B17" s="6"/>
      <c r="C17" s="223"/>
      <c r="D17" s="21"/>
      <c r="E17" s="21"/>
      <c r="F17" s="21"/>
      <c r="G17" s="21"/>
      <c r="H17" s="21"/>
      <c r="I17" s="21"/>
      <c r="J17" s="21"/>
      <c r="K17" s="21"/>
      <c r="L17" s="21"/>
      <c r="M17" s="21"/>
      <c r="N17" s="21"/>
      <c r="O17" s="21"/>
      <c r="P17" s="21"/>
      <c r="Q17" s="21"/>
      <c r="R17" s="21"/>
      <c r="S17" s="20"/>
      <c r="T17" s="5"/>
      <c r="U17" s="5"/>
      <c r="V17" s="5"/>
    </row>
    <row r="18" spans="2:35" ht="19.5" customHeight="1" x14ac:dyDescent="0.35">
      <c r="B18" s="6"/>
      <c r="C18" s="228" t="s">
        <v>6</v>
      </c>
      <c r="D18" s="330" t="s">
        <v>135</v>
      </c>
      <c r="E18" s="330"/>
      <c r="F18" s="330"/>
      <c r="G18" s="330"/>
      <c r="H18" s="330"/>
      <c r="I18" s="330"/>
      <c r="J18" s="330"/>
      <c r="K18" s="330"/>
      <c r="L18" s="330"/>
      <c r="M18" s="330"/>
      <c r="N18" s="330"/>
      <c r="O18" s="330"/>
      <c r="P18" s="330"/>
      <c r="Q18" s="330"/>
      <c r="R18" s="330"/>
      <c r="S18" s="330"/>
      <c r="T18" s="330"/>
      <c r="U18" s="5"/>
      <c r="V18" s="5"/>
    </row>
    <row r="19" spans="2:35" ht="13.5" customHeight="1" x14ac:dyDescent="0.35">
      <c r="B19" s="5"/>
      <c r="C19" s="19"/>
      <c r="D19" s="20" t="s">
        <v>140</v>
      </c>
      <c r="E19" s="19"/>
      <c r="F19" s="19"/>
      <c r="G19" s="19"/>
      <c r="H19" s="19"/>
      <c r="I19" s="19"/>
      <c r="J19" s="19"/>
      <c r="K19" s="19"/>
      <c r="L19" s="19"/>
      <c r="M19" s="19"/>
      <c r="N19" s="19"/>
      <c r="O19" s="19"/>
      <c r="P19" s="19"/>
      <c r="Q19" s="19"/>
      <c r="R19" s="19"/>
      <c r="S19" s="19"/>
      <c r="T19" s="5"/>
      <c r="U19" s="5"/>
      <c r="V19" s="5"/>
    </row>
    <row r="20" spans="2:35" ht="15.5" x14ac:dyDescent="0.35">
      <c r="B20" s="5"/>
      <c r="C20" s="19"/>
      <c r="D20" s="20" t="s">
        <v>54</v>
      </c>
      <c r="E20" s="19"/>
      <c r="F20" s="19"/>
      <c r="G20" s="19"/>
      <c r="H20" s="19"/>
      <c r="I20" s="19"/>
      <c r="J20" s="19"/>
      <c r="K20" s="19"/>
      <c r="L20" s="19"/>
      <c r="M20" s="19"/>
      <c r="N20" s="19"/>
      <c r="O20" s="19"/>
      <c r="P20" s="19"/>
      <c r="Q20" s="19"/>
      <c r="R20" s="19"/>
      <c r="S20" s="19"/>
      <c r="T20" s="5"/>
      <c r="U20" s="5"/>
      <c r="V20" s="5"/>
    </row>
    <row r="21" spans="2:35" ht="15.5" x14ac:dyDescent="0.35">
      <c r="B21" s="5"/>
      <c r="C21" s="19"/>
      <c r="D21" s="20"/>
      <c r="E21" s="19"/>
      <c r="F21" s="19"/>
      <c r="G21" s="19"/>
      <c r="H21" s="19"/>
      <c r="I21" s="19"/>
      <c r="J21" s="19"/>
      <c r="K21" s="19"/>
      <c r="L21" s="19"/>
      <c r="M21" s="19"/>
      <c r="N21" s="19"/>
      <c r="O21" s="19"/>
      <c r="P21" s="19"/>
      <c r="Q21" s="19"/>
      <c r="R21" s="19"/>
      <c r="S21" s="19"/>
      <c r="T21" s="5"/>
      <c r="U21" s="5"/>
      <c r="V21" s="5"/>
    </row>
    <row r="23" spans="2:35" x14ac:dyDescent="0.35">
      <c r="N23" s="12"/>
    </row>
    <row r="24" spans="2:35" x14ac:dyDescent="0.35">
      <c r="B24" s="91"/>
      <c r="C24" s="91"/>
      <c r="D24" s="91"/>
      <c r="E24" s="91"/>
      <c r="F24" s="91"/>
      <c r="G24" s="91"/>
      <c r="H24" s="91"/>
      <c r="I24" s="91"/>
      <c r="J24" s="91"/>
      <c r="K24" s="91"/>
      <c r="L24" s="91"/>
      <c r="M24" s="91"/>
      <c r="N24" s="129"/>
      <c r="O24" s="8"/>
      <c r="P24" s="8"/>
      <c r="Q24" s="8"/>
      <c r="R24" s="8"/>
      <c r="S24" s="8"/>
      <c r="T24" s="8"/>
      <c r="U24" s="8"/>
    </row>
    <row r="25" spans="2:35" ht="15.5" x14ac:dyDescent="0.35">
      <c r="B25" s="91"/>
      <c r="C25" s="38" t="s">
        <v>28</v>
      </c>
      <c r="D25" s="91"/>
      <c r="E25" s="91"/>
      <c r="F25" s="91"/>
      <c r="G25" s="91"/>
      <c r="H25" s="91"/>
      <c r="I25" s="91"/>
      <c r="J25" s="91" t="s">
        <v>86</v>
      </c>
      <c r="K25" s="91">
        <f>ROW(D28)+'Raw Data'!D33</f>
        <v>33</v>
      </c>
      <c r="L25" s="91"/>
      <c r="M25" s="91"/>
      <c r="N25" s="129"/>
      <c r="O25" s="80"/>
      <c r="P25" s="315" t="s">
        <v>32</v>
      </c>
      <c r="Q25" s="315"/>
      <c r="R25" s="315"/>
      <c r="S25" s="315"/>
      <c r="T25" s="315"/>
      <c r="U25" s="315"/>
    </row>
    <row r="26" spans="2:35" ht="11.25" customHeight="1" x14ac:dyDescent="0.35">
      <c r="B26" s="91"/>
      <c r="C26" s="91"/>
      <c r="D26" s="91"/>
      <c r="E26" s="91"/>
      <c r="F26" s="91"/>
      <c r="G26" s="91"/>
      <c r="H26" s="91"/>
      <c r="I26" s="91"/>
      <c r="J26" s="91"/>
      <c r="K26" s="91"/>
      <c r="L26" s="91"/>
      <c r="M26" s="91"/>
      <c r="N26" s="129"/>
      <c r="O26" s="80"/>
      <c r="P26" s="80"/>
      <c r="Q26" s="80"/>
      <c r="R26" s="80"/>
      <c r="S26" s="80"/>
      <c r="T26" s="80"/>
      <c r="U26" s="80"/>
    </row>
    <row r="27" spans="2:35" s="12" customFormat="1" ht="50.25" customHeight="1" x14ac:dyDescent="0.35">
      <c r="B27" s="91"/>
      <c r="C27" s="313" t="s">
        <v>39</v>
      </c>
      <c r="D27" s="309" t="s">
        <v>64</v>
      </c>
      <c r="E27" s="316" t="s">
        <v>40</v>
      </c>
      <c r="F27" s="323" t="s">
        <v>77</v>
      </c>
      <c r="G27" s="325" t="s">
        <v>79</v>
      </c>
      <c r="H27" s="328" t="s">
        <v>80</v>
      </c>
      <c r="I27" s="326" t="s">
        <v>78</v>
      </c>
      <c r="J27" s="325" t="s">
        <v>81</v>
      </c>
      <c r="K27" s="326" t="s">
        <v>82</v>
      </c>
      <c r="L27" s="325" t="s">
        <v>83</v>
      </c>
      <c r="M27" s="91"/>
      <c r="O27" s="80"/>
      <c r="P27" s="115" t="s">
        <v>45</v>
      </c>
      <c r="Q27" s="34"/>
      <c r="R27" s="33"/>
      <c r="S27" s="189">
        <f ca="1">LINEST(J29:INDIRECT(CONCATENATE("J",K25)),K29:INDIRECT(CONCATENATE("L",K25)),0)</f>
        <v>-1427.0725202868166</v>
      </c>
      <c r="T27" s="189"/>
      <c r="U27" s="33"/>
      <c r="V27" s="116"/>
      <c r="W27" s="84"/>
      <c r="X27" s="22"/>
      <c r="Y27" s="22"/>
      <c r="Z27" s="22"/>
      <c r="AA27" s="22"/>
      <c r="AB27" s="22"/>
      <c r="AC27" s="22"/>
      <c r="AD27" s="22"/>
      <c r="AE27" s="22"/>
      <c r="AF27" s="22"/>
      <c r="AG27" s="22"/>
      <c r="AH27" s="22"/>
    </row>
    <row r="28" spans="2:35" s="12" customFormat="1" ht="34.5" customHeight="1" thickBot="1" x14ac:dyDescent="0.4">
      <c r="B28" s="91"/>
      <c r="C28" s="314"/>
      <c r="D28" s="310"/>
      <c r="E28" s="317"/>
      <c r="F28" s="324"/>
      <c r="G28" s="325"/>
      <c r="H28" s="329"/>
      <c r="I28" s="327"/>
      <c r="J28" s="325"/>
      <c r="K28" s="327"/>
      <c r="L28" s="325"/>
      <c r="M28" s="91"/>
      <c r="N28" s="1"/>
      <c r="O28" s="80"/>
      <c r="P28" s="321" t="s">
        <v>130</v>
      </c>
      <c r="Q28" s="321"/>
      <c r="R28" s="321"/>
      <c r="S28" s="321"/>
      <c r="T28" s="321"/>
      <c r="U28" s="125"/>
      <c r="V28" s="84"/>
      <c r="W28" s="84"/>
      <c r="X28" s="84"/>
      <c r="Y28" s="22"/>
      <c r="Z28" s="22"/>
      <c r="AA28" s="22"/>
      <c r="AB28" s="22"/>
      <c r="AC28" s="22"/>
      <c r="AD28" s="22"/>
      <c r="AE28" s="22"/>
      <c r="AF28" s="22"/>
      <c r="AG28" s="22"/>
      <c r="AH28" s="22"/>
      <c r="AI28" s="22"/>
    </row>
    <row r="29" spans="2:35" ht="15.5" x14ac:dyDescent="0.35">
      <c r="B29" s="91">
        <v>1</v>
      </c>
      <c r="C29" s="95" t="str">
        <f>IF(AND('Raw Data'!$O$28=1,'Raw Data'!C15&lt;&gt;""),'Raw Data'!C15,_xlfn.IFNA(INDEX('Raw Data'!$B$15:$C$32,MATCH('Raw Data'!$B15,$B$29:$B$44,0),2),""))</f>
        <v>Example Area A</v>
      </c>
      <c r="D29" s="95">
        <f>_xlfn.IFNA(VLOOKUP($C29,'Raw Data'!$C$15:$D$32,2,0),"")</f>
        <v>1081249</v>
      </c>
      <c r="E29" s="95">
        <f>_xlfn.IFNA(VLOOKUP($C29,'Raw Data'!$C$15:$E$32,3,0),"")</f>
        <v>1</v>
      </c>
      <c r="F29" s="95">
        <f>_xlfn.IFNA(VLOOKUP($C29,'Raw Data'!$C$15:$F$32,4,0),"")</f>
        <v>1429.5</v>
      </c>
      <c r="G29" s="236">
        <f>IF(D29="","",D29/'Raw Data'!D38)</f>
        <v>0.19882845111344036</v>
      </c>
      <c r="H29" s="236">
        <f>G29</f>
        <v>0.19882845111344036</v>
      </c>
      <c r="I29" s="236">
        <f>IF(G29="","",0+G29/2)</f>
        <v>9.9414225556720179E-2</v>
      </c>
      <c r="J29" s="236">
        <f>IF(G29="","",SQRT(G29)*F29)</f>
        <v>637.41668059746814</v>
      </c>
      <c r="K29" s="236">
        <f>IF(G29="","",SQRT(G29))</f>
        <v>0.44590184022208335</v>
      </c>
      <c r="L29" s="236">
        <f>IF(G29="","",I29*SQRT(G29))</f>
        <v>4.4328986119994793E-2</v>
      </c>
      <c r="M29" s="91"/>
      <c r="O29" s="80"/>
      <c r="P29" s="321"/>
      <c r="Q29" s="321"/>
      <c r="R29" s="321"/>
      <c r="S29" s="321"/>
      <c r="T29" s="321"/>
      <c r="U29" s="125"/>
    </row>
    <row r="30" spans="2:35" ht="15.75" customHeight="1" x14ac:dyDescent="0.35">
      <c r="B30" s="91">
        <v>2</v>
      </c>
      <c r="C30" s="95" t="str">
        <f>IF(AND('Raw Data'!$O$28=1,'Raw Data'!C16&lt;&gt;""),'Raw Data'!C16,_xlfn.IFNA(INDEX('Raw Data'!$B$15:$C$32,MATCH('Raw Data'!$B16,$B$29:$B$44,0),2),""))</f>
        <v>Example Area B</v>
      </c>
      <c r="D30" s="95">
        <f>_xlfn.IFNA(VLOOKUP($C30,'Raw Data'!$C$15:$D$32,2,0),"")</f>
        <v>1078026</v>
      </c>
      <c r="E30" s="95">
        <f>_xlfn.IFNA(VLOOKUP($C30,'Raw Data'!$C$15:$E$32,3,0),"")</f>
        <v>2</v>
      </c>
      <c r="F30" s="95">
        <f>_xlfn.IFNA(VLOOKUP($C30,'Raw Data'!$C$15:$F$32,4,0),"")</f>
        <v>853.4</v>
      </c>
      <c r="G30" s="236">
        <f>IF(D30="","",D30/'Raw Data'!D38)</f>
        <v>0.19823578087935123</v>
      </c>
      <c r="H30" s="236">
        <f>IF(G30="","",G29+G30)</f>
        <v>0.39706423199279162</v>
      </c>
      <c r="I30" s="236">
        <f>IF(G30="","",H29+G30/2)</f>
        <v>0.29794634155311595</v>
      </c>
      <c r="J30" s="236">
        <f>IF(G30="","",SQRT(G30)*F30)</f>
        <v>379.96505905733079</v>
      </c>
      <c r="K30" s="236">
        <f>IF(G30="","",SQRT(G30))</f>
        <v>0.44523676946019547</v>
      </c>
      <c r="L30" s="236">
        <f>IF(G30="","",I30*SQRT(G30))</f>
        <v>0.13265666658559333</v>
      </c>
      <c r="M30" s="91"/>
      <c r="O30" s="80"/>
      <c r="P30" s="321"/>
      <c r="Q30" s="321"/>
      <c r="R30" s="321"/>
      <c r="S30" s="321"/>
      <c r="T30" s="321"/>
      <c r="U30" s="125"/>
      <c r="V30" s="107"/>
    </row>
    <row r="31" spans="2:35" ht="15.5" x14ac:dyDescent="0.35">
      <c r="B31" s="91">
        <v>3</v>
      </c>
      <c r="C31" s="95" t="str">
        <f>IF(AND('Raw Data'!$O$28=1,'Raw Data'!C17&lt;&gt;""),'Raw Data'!C17,_xlfn.IFNA(INDEX('Raw Data'!$B$15:$C$32,MATCH('Raw Data'!$B17,$B$29:$B$44,0),2),""))</f>
        <v>Example Area C</v>
      </c>
      <c r="D31" s="95">
        <f>_xlfn.IFNA(VLOOKUP($C31,'Raw Data'!$C$15:$D$32,2,0),"")</f>
        <v>1084179</v>
      </c>
      <c r="E31" s="95">
        <f>_xlfn.IFNA(VLOOKUP($C31,'Raw Data'!$C$15:$E$32,3,0),"")</f>
        <v>4</v>
      </c>
      <c r="F31" s="95">
        <f>_xlfn.IFNA(VLOOKUP($C31,'Raw Data'!$C$15:$F$32,4,0),"")</f>
        <v>528.9</v>
      </c>
      <c r="G31" s="236">
        <f>IF(D31="","",D31/'Raw Data'!D38)</f>
        <v>0.19936724223533955</v>
      </c>
      <c r="H31" s="236">
        <f t="shared" ref="H31:H44" si="0">IF(G31="","",H30+G31)</f>
        <v>0.59643147422813114</v>
      </c>
      <c r="I31" s="236">
        <f>IF(G31="","",H30+G31/2)</f>
        <v>0.49674785311046138</v>
      </c>
      <c r="J31" s="236">
        <f>IF(G31="","",SQRT(G31)*F31)</f>
        <v>236.15680674887096</v>
      </c>
      <c r="K31" s="236">
        <f>IF(G31="","",SQRT(G31))</f>
        <v>0.44650559037411791</v>
      </c>
      <c r="L31" s="236">
        <f>IF(G31="","",I31*SQRT(G31))</f>
        <v>0.22180069342016218</v>
      </c>
      <c r="M31" s="91"/>
      <c r="O31" s="80"/>
      <c r="P31" s="321"/>
      <c r="Q31" s="321"/>
      <c r="R31" s="321"/>
      <c r="S31" s="321"/>
      <c r="T31" s="321"/>
      <c r="U31" s="125"/>
      <c r="V31" s="107"/>
    </row>
    <row r="32" spans="2:35" ht="15.5" x14ac:dyDescent="0.35">
      <c r="B32" s="91">
        <v>4</v>
      </c>
      <c r="C32" s="95" t="str">
        <f>IF(AND('Raw Data'!$O$28=1,'Raw Data'!C18&lt;&gt;""),'Raw Data'!C18,_xlfn.IFNA(INDEX('Raw Data'!$B$15:$C$32,MATCH('Raw Data'!$B18,$B$29:$B$44,0),2),""))</f>
        <v>Example Area D</v>
      </c>
      <c r="D32" s="95">
        <f>_xlfn.IFNA(VLOOKUP($C32,'Raw Data'!$C$15:$D$32,2,0),"")</f>
        <v>1103743</v>
      </c>
      <c r="E32" s="95">
        <f>_xlfn.IFNA(VLOOKUP($C32,'Raw Data'!$C$15:$E$32,3,0),"")</f>
        <v>3</v>
      </c>
      <c r="F32" s="95">
        <f>_xlfn.IFNA(VLOOKUP($C32,'Raw Data'!$C$15:$F$32,4,0),"")</f>
        <v>352.6</v>
      </c>
      <c r="G32" s="236">
        <f>IF(D32="","",D32/'Raw Data'!D38)</f>
        <v>0.20296482227248488</v>
      </c>
      <c r="H32" s="236">
        <f t="shared" si="0"/>
        <v>0.79939629650061605</v>
      </c>
      <c r="I32" s="236">
        <f t="shared" ref="I32:I44" si="1">IF(G32="","",H31+G32/2)</f>
        <v>0.6979138853643736</v>
      </c>
      <c r="J32" s="236">
        <f>IF(G32="","",SQRT(G32)*F32)</f>
        <v>158.85200265377168</v>
      </c>
      <c r="K32" s="236">
        <f>IF(G32="","",SQRT(G32))</f>
        <v>0.45051617315306769</v>
      </c>
      <c r="L32" s="236">
        <f>IF(G32="","",I32*SQRT(G32))</f>
        <v>0.31442149282474635</v>
      </c>
      <c r="M32" s="91"/>
      <c r="O32" s="80"/>
      <c r="P32" s="321"/>
      <c r="Q32" s="321"/>
      <c r="R32" s="321"/>
      <c r="S32" s="321"/>
      <c r="T32" s="321"/>
      <c r="U32" s="125"/>
      <c r="V32" s="107"/>
    </row>
    <row r="33" spans="1:23" ht="15.5" x14ac:dyDescent="0.35">
      <c r="B33" s="91">
        <v>5</v>
      </c>
      <c r="C33" s="95" t="str">
        <f>IF(AND('Raw Data'!$O$28=1,'Raw Data'!C19&lt;&gt;""),'Raw Data'!C19,_xlfn.IFNA(INDEX('Raw Data'!$B$15:$C$32,MATCH('Raw Data'!$B19,$B$29:$B$44,0),2),""))</f>
        <v>Example Area E</v>
      </c>
      <c r="D33" s="95">
        <f>_xlfn.IFNA(VLOOKUP($C33,'Raw Data'!$C$15:$D$32,2,0),"")</f>
        <v>1090903</v>
      </c>
      <c r="E33" s="95">
        <f>_xlfn.IFNA(VLOOKUP($C33,'Raw Data'!$C$15:$E$32,3,0),"")</f>
        <v>5</v>
      </c>
      <c r="F33" s="95">
        <f>_xlfn.IFNA(VLOOKUP($C33,'Raw Data'!$C$15:$F$32,4,0),"")</f>
        <v>250.1</v>
      </c>
      <c r="G33" s="236">
        <f>IF(D33="","",D33/'Raw Data'!D38)</f>
        <v>0.20060370349938397</v>
      </c>
      <c r="H33" s="236">
        <f t="shared" si="0"/>
        <v>1</v>
      </c>
      <c r="I33" s="236">
        <f t="shared" si="1"/>
        <v>0.89969814825030803</v>
      </c>
      <c r="J33" s="236">
        <f>IF(G33="","",SQRT(G33)*F33)</f>
        <v>112.01680079311095</v>
      </c>
      <c r="K33" s="236">
        <f>IF(G33="","",SQRT(G33))</f>
        <v>0.44788804795326248</v>
      </c>
      <c r="L33" s="236">
        <f>IF(G33="","",I33*SQRT(G33))</f>
        <v>0.40296404736699543</v>
      </c>
      <c r="M33" s="91"/>
      <c r="O33" s="80"/>
      <c r="P33" s="321"/>
      <c r="Q33" s="321"/>
      <c r="R33" s="321"/>
      <c r="S33" s="321"/>
      <c r="T33" s="321"/>
      <c r="U33" s="125"/>
      <c r="V33" s="107"/>
    </row>
    <row r="34" spans="1:23" ht="15.75" customHeight="1" x14ac:dyDescent="0.35">
      <c r="B34" s="91">
        <v>6</v>
      </c>
      <c r="C34" s="95" t="str">
        <f>IF(AND('Raw Data'!$O$28=1,'Raw Data'!C20&lt;&gt;""),'Raw Data'!C20,_xlfn.IFNA(INDEX('Raw Data'!$B$15:$C$32,MATCH('Raw Data'!$B20,$B$29:$B$44,0),2),""))</f>
        <v/>
      </c>
      <c r="D34" s="95" t="str">
        <f>_xlfn.IFNA(VLOOKUP($C34,'Raw Data'!$C$15:$D$32,2,0),"")</f>
        <v/>
      </c>
      <c r="E34" s="95" t="str">
        <f>_xlfn.IFNA(VLOOKUP($C34,'Raw Data'!$C$15:$E$32,3,0),"")</f>
        <v/>
      </c>
      <c r="F34" s="95" t="str">
        <f>_xlfn.IFNA(VLOOKUP($C34,'Raw Data'!$C$15:$F$32,4,0),"")</f>
        <v/>
      </c>
      <c r="G34" s="121" t="str">
        <f>IF(D34="","",D34/'Raw Data'!D38)</f>
        <v/>
      </c>
      <c r="H34" s="121" t="str">
        <f t="shared" si="0"/>
        <v/>
      </c>
      <c r="I34" s="120" t="str">
        <f t="shared" si="1"/>
        <v/>
      </c>
      <c r="J34" s="120" t="str">
        <f t="shared" ref="J34" si="2">IF(G34="","",SQRT(G34)*F34)</f>
        <v/>
      </c>
      <c r="K34" s="120" t="str">
        <f t="shared" ref="K34" si="3">IF(G34="","",SQRT(G34))</f>
        <v/>
      </c>
      <c r="L34" s="120" t="str">
        <f t="shared" ref="L34" si="4">IF(G34="","",I34*SQRT(G34))</f>
        <v/>
      </c>
      <c r="M34" s="91"/>
      <c r="O34" s="80"/>
      <c r="P34" s="321"/>
      <c r="Q34" s="321"/>
      <c r="R34" s="321"/>
      <c r="S34" s="321"/>
      <c r="T34" s="321"/>
      <c r="U34" s="125"/>
      <c r="V34" s="107"/>
    </row>
    <row r="35" spans="1:23" ht="15.75" customHeight="1" x14ac:dyDescent="0.35">
      <c r="B35" s="91">
        <v>7</v>
      </c>
      <c r="C35" s="95" t="str">
        <f>IF(AND('Raw Data'!$O$28=1,'Raw Data'!C21&lt;&gt;""),'Raw Data'!C21,_xlfn.IFNA(INDEX('Raw Data'!$B$15:$C$32,MATCH('Raw Data'!$B21,$B$29:$B$44,0),2),""))</f>
        <v/>
      </c>
      <c r="D35" s="95" t="str">
        <f>_xlfn.IFNA(VLOOKUP($C35,'Raw Data'!$C$15:$D$32,2,0),"")</f>
        <v/>
      </c>
      <c r="E35" s="95" t="str">
        <f>_xlfn.IFNA(VLOOKUP($C35,'Raw Data'!$C$15:$E$32,3,0),"")</f>
        <v/>
      </c>
      <c r="F35" s="95" t="str">
        <f>_xlfn.IFNA(VLOOKUP($C35,'Raw Data'!$C$15:$F$32,4,0),"")</f>
        <v/>
      </c>
      <c r="G35" s="121" t="str">
        <f>IF(D35="","",D35/'Raw Data'!D38)</f>
        <v/>
      </c>
      <c r="H35" s="121" t="str">
        <f t="shared" si="0"/>
        <v/>
      </c>
      <c r="I35" s="120" t="str">
        <f t="shared" si="1"/>
        <v/>
      </c>
      <c r="J35" s="120" t="str">
        <f t="shared" ref="J35:J44" si="5">IF(G35="","",SQRT(G35)*F35)</f>
        <v/>
      </c>
      <c r="K35" s="120" t="str">
        <f t="shared" ref="K35:K45" si="6">IF(G35="","",SQRT(G35))</f>
        <v/>
      </c>
      <c r="L35" s="120" t="str">
        <f t="shared" ref="L35:L44" si="7">IF(G35="","",I35*SQRT(G35))</f>
        <v/>
      </c>
      <c r="M35" s="91"/>
      <c r="O35" s="80"/>
      <c r="P35" s="321"/>
      <c r="Q35" s="321"/>
      <c r="R35" s="321"/>
      <c r="S35" s="321"/>
      <c r="T35" s="321"/>
      <c r="U35" s="130"/>
      <c r="V35" s="124"/>
    </row>
    <row r="36" spans="1:23" ht="15.75" customHeight="1" x14ac:dyDescent="0.35">
      <c r="B36" s="91">
        <v>8</v>
      </c>
      <c r="C36" s="95" t="str">
        <f>IF(AND('Raw Data'!$O$28=1,'Raw Data'!C22&lt;&gt;""),'Raw Data'!C22,_xlfn.IFNA(INDEX('Raw Data'!$B$15:$C$32,MATCH('Raw Data'!$B22,$B$29:$B$44,0),2),""))</f>
        <v/>
      </c>
      <c r="D36" s="95" t="str">
        <f>_xlfn.IFNA(VLOOKUP($C36,'Raw Data'!$C$15:$D$32,2,0),"")</f>
        <v/>
      </c>
      <c r="E36" s="95" t="str">
        <f>_xlfn.IFNA(VLOOKUP($C36,'Raw Data'!$C$15:$E$32,3,0),"")</f>
        <v/>
      </c>
      <c r="F36" s="95" t="str">
        <f>_xlfn.IFNA(VLOOKUP($C36,'Raw Data'!$C$15:$F$32,4,0),"")</f>
        <v/>
      </c>
      <c r="G36" s="121" t="str">
        <f>IF(D36="","",D36/'Raw Data'!D38)</f>
        <v/>
      </c>
      <c r="H36" s="121" t="str">
        <f t="shared" si="0"/>
        <v/>
      </c>
      <c r="I36" s="120" t="str">
        <f t="shared" si="1"/>
        <v/>
      </c>
      <c r="J36" s="120" t="str">
        <f t="shared" si="5"/>
        <v/>
      </c>
      <c r="K36" s="120" t="str">
        <f t="shared" si="6"/>
        <v/>
      </c>
      <c r="L36" s="120" t="str">
        <f t="shared" si="7"/>
        <v/>
      </c>
      <c r="M36" s="91"/>
      <c r="O36" s="80"/>
      <c r="P36" s="80"/>
      <c r="Q36" s="80"/>
      <c r="R36" s="80"/>
      <c r="S36" s="80"/>
      <c r="T36" s="80"/>
      <c r="U36" s="80"/>
    </row>
    <row r="37" spans="1:23" ht="15.75" customHeight="1" x14ac:dyDescent="0.35">
      <c r="B37" s="91">
        <v>9</v>
      </c>
      <c r="C37" s="95" t="str">
        <f>IF(AND('Raw Data'!$O$28=1,'Raw Data'!C23&lt;&gt;""),'Raw Data'!C23,_xlfn.IFNA(INDEX('Raw Data'!$B$15:$C$32,MATCH('Raw Data'!$B23,$B$29:$B$44,0),2),""))</f>
        <v/>
      </c>
      <c r="D37" s="95" t="str">
        <f>_xlfn.IFNA(VLOOKUP($C37,'Raw Data'!$C$15:$D$32,2,0),"")</f>
        <v/>
      </c>
      <c r="E37" s="95" t="str">
        <f>_xlfn.IFNA(VLOOKUP($C37,'Raw Data'!$C$15:$E$32,3,0),"")</f>
        <v/>
      </c>
      <c r="F37" s="95" t="str">
        <f>_xlfn.IFNA(VLOOKUP($C37,'Raw Data'!$C$15:$F$32,4,0),"")</f>
        <v/>
      </c>
      <c r="G37" s="121" t="str">
        <f>IF(D37="","",D37/'Raw Data'!D38)</f>
        <v/>
      </c>
      <c r="H37" s="121" t="str">
        <f t="shared" si="0"/>
        <v/>
      </c>
      <c r="I37" s="120" t="str">
        <f t="shared" si="1"/>
        <v/>
      </c>
      <c r="J37" s="120" t="str">
        <f t="shared" si="5"/>
        <v/>
      </c>
      <c r="K37" s="120" t="str">
        <f t="shared" si="6"/>
        <v/>
      </c>
      <c r="L37" s="120" t="str">
        <f t="shared" si="7"/>
        <v/>
      </c>
      <c r="M37" s="91"/>
      <c r="O37" s="80"/>
      <c r="P37" s="80"/>
      <c r="Q37" s="80"/>
      <c r="R37" s="80"/>
      <c r="S37" s="80"/>
      <c r="T37" s="80"/>
      <c r="U37" s="80"/>
    </row>
    <row r="38" spans="1:23" ht="15.5" x14ac:dyDescent="0.35">
      <c r="B38" s="91">
        <v>10</v>
      </c>
      <c r="C38" s="95" t="str">
        <f>IF(AND('Raw Data'!$O$28=1,'Raw Data'!C24&lt;&gt;""),'Raw Data'!C24,_xlfn.IFNA(INDEX('Raw Data'!$B$15:$C$32,MATCH('Raw Data'!$B24,$B$29:$B$44,0),2),""))</f>
        <v/>
      </c>
      <c r="D38" s="95" t="str">
        <f>_xlfn.IFNA(VLOOKUP($C38,'Raw Data'!$C$15:$D$32,2,0),"")</f>
        <v/>
      </c>
      <c r="E38" s="95" t="str">
        <f>_xlfn.IFNA(VLOOKUP($C38,'Raw Data'!$C$15:$E$32,3,0),"")</f>
        <v/>
      </c>
      <c r="F38" s="95" t="str">
        <f>_xlfn.IFNA(VLOOKUP($C38,'Raw Data'!$C$15:$F$32,4,0),"")</f>
        <v/>
      </c>
      <c r="G38" s="121" t="str">
        <f>IF(D38="","",D38/'Raw Data'!D38)</f>
        <v/>
      </c>
      <c r="H38" s="121" t="str">
        <f t="shared" si="0"/>
        <v/>
      </c>
      <c r="I38" s="120" t="str">
        <f t="shared" si="1"/>
        <v/>
      </c>
      <c r="J38" s="120" t="str">
        <f t="shared" si="5"/>
        <v/>
      </c>
      <c r="K38" s="120" t="str">
        <f t="shared" si="6"/>
        <v/>
      </c>
      <c r="L38" s="120" t="str">
        <f t="shared" si="7"/>
        <v/>
      </c>
      <c r="M38" s="91"/>
      <c r="O38" s="80"/>
      <c r="P38" s="34" t="s">
        <v>46</v>
      </c>
      <c r="Q38" s="81"/>
      <c r="R38" s="81"/>
      <c r="S38" s="188">
        <f ca="1">S27/F45</f>
        <v>-2.1328239729290339</v>
      </c>
      <c r="T38" s="131"/>
      <c r="U38" s="80"/>
    </row>
    <row r="39" spans="1:23" ht="15.5" x14ac:dyDescent="0.35">
      <c r="B39" s="91">
        <v>11</v>
      </c>
      <c r="C39" s="95" t="str">
        <f>IF(AND('Raw Data'!$O$28=1,'Raw Data'!C25&lt;&gt;""),'Raw Data'!C25,_xlfn.IFNA(INDEX('Raw Data'!$B$15:$C$32,MATCH('Raw Data'!$B25,$B$29:$B$44,0),2),""))</f>
        <v/>
      </c>
      <c r="D39" s="95" t="str">
        <f>_xlfn.IFNA(VLOOKUP($C39,'Raw Data'!$C$15:$D$32,2,0),"")</f>
        <v/>
      </c>
      <c r="E39" s="95" t="str">
        <f>_xlfn.IFNA(VLOOKUP($C39,'Raw Data'!$C$15:$E$32,3,0),"")</f>
        <v/>
      </c>
      <c r="F39" s="95" t="str">
        <f>_xlfn.IFNA(VLOOKUP($C39,'Raw Data'!$C$15:$F$32,4,0),"")</f>
        <v/>
      </c>
      <c r="G39" s="121" t="str">
        <f>IF(D39="","",D39/'Raw Data'!D38)</f>
        <v/>
      </c>
      <c r="H39" s="121" t="str">
        <f t="shared" si="0"/>
        <v/>
      </c>
      <c r="I39" s="120" t="str">
        <f t="shared" si="1"/>
        <v/>
      </c>
      <c r="J39" s="120" t="str">
        <f t="shared" si="5"/>
        <v/>
      </c>
      <c r="K39" s="120" t="str">
        <f t="shared" si="6"/>
        <v/>
      </c>
      <c r="L39" s="120" t="str">
        <f t="shared" si="7"/>
        <v/>
      </c>
      <c r="M39" s="91"/>
      <c r="O39" s="80"/>
      <c r="P39" s="80"/>
      <c r="Q39" s="81"/>
      <c r="R39" s="81"/>
      <c r="S39" s="81"/>
      <c r="T39" s="81"/>
      <c r="U39" s="80"/>
    </row>
    <row r="40" spans="1:23" ht="15.5" x14ac:dyDescent="0.35">
      <c r="B40" s="91">
        <v>12</v>
      </c>
      <c r="C40" s="95" t="str">
        <f>IF(AND('Raw Data'!$O$28=1,'Raw Data'!C26&lt;&gt;""),'Raw Data'!C26,_xlfn.IFNA(INDEX('Raw Data'!$B$15:$C$32,MATCH('Raw Data'!$B26,$B$29:$B$44,0),2),""))</f>
        <v/>
      </c>
      <c r="D40" s="95" t="str">
        <f>_xlfn.IFNA(VLOOKUP($C40,'Raw Data'!$C$15:$D$32,2,0),"")</f>
        <v/>
      </c>
      <c r="E40" s="95" t="str">
        <f>_xlfn.IFNA(VLOOKUP($C40,'Raw Data'!$C$15:$E$32,3,0),"")</f>
        <v/>
      </c>
      <c r="F40" s="95" t="str">
        <f>_xlfn.IFNA(VLOOKUP($C40,'Raw Data'!$C$15:$F$32,4,0),"")</f>
        <v/>
      </c>
      <c r="G40" s="121" t="str">
        <f>IF(D40="","",D40/'Raw Data'!D38)</f>
        <v/>
      </c>
      <c r="H40" s="121" t="str">
        <f t="shared" si="0"/>
        <v/>
      </c>
      <c r="I40" s="120" t="str">
        <f t="shared" si="1"/>
        <v/>
      </c>
      <c r="J40" s="120" t="str">
        <f t="shared" si="5"/>
        <v/>
      </c>
      <c r="K40" s="120" t="str">
        <f t="shared" si="6"/>
        <v/>
      </c>
      <c r="L40" s="120" t="str">
        <f t="shared" si="7"/>
        <v/>
      </c>
      <c r="M40" s="91"/>
      <c r="O40" s="80"/>
      <c r="P40" s="302" t="s">
        <v>163</v>
      </c>
      <c r="Q40" s="322"/>
      <c r="R40" s="322"/>
      <c r="S40" s="322"/>
      <c r="T40" s="322"/>
      <c r="U40" s="80"/>
    </row>
    <row r="41" spans="1:23" ht="16.5" customHeight="1" x14ac:dyDescent="0.35">
      <c r="B41" s="91">
        <v>13</v>
      </c>
      <c r="C41" s="95" t="str">
        <f>IF(AND('Raw Data'!$O$28=1,'Raw Data'!C27&lt;&gt;""),'Raw Data'!C27,_xlfn.IFNA(INDEX('Raw Data'!$B$15:$C$32,MATCH('Raw Data'!$B27,$B$29:$B$44,0),2),""))</f>
        <v/>
      </c>
      <c r="D41" s="95" t="str">
        <f>_xlfn.IFNA(VLOOKUP($C41,'Raw Data'!$C$15:$D$32,2,0),"")</f>
        <v/>
      </c>
      <c r="E41" s="95" t="str">
        <f>_xlfn.IFNA(VLOOKUP($C41,'Raw Data'!$C$15:$E$32,3,0),"")</f>
        <v/>
      </c>
      <c r="F41" s="95" t="str">
        <f>_xlfn.IFNA(VLOOKUP($C41,'Raw Data'!$C$15:$F$32,4,0),"")</f>
        <v/>
      </c>
      <c r="G41" s="121" t="str">
        <f>IF(D41="","",D41/'Raw Data'!D38)</f>
        <v/>
      </c>
      <c r="H41" s="121" t="str">
        <f t="shared" si="0"/>
        <v/>
      </c>
      <c r="I41" s="120" t="str">
        <f t="shared" si="1"/>
        <v/>
      </c>
      <c r="J41" s="120" t="str">
        <f t="shared" si="5"/>
        <v/>
      </c>
      <c r="K41" s="120" t="str">
        <f t="shared" si="6"/>
        <v/>
      </c>
      <c r="L41" s="120" t="str">
        <f t="shared" si="7"/>
        <v/>
      </c>
      <c r="M41" s="91"/>
      <c r="O41" s="80"/>
      <c r="P41" s="322"/>
      <c r="Q41" s="322"/>
      <c r="R41" s="322"/>
      <c r="S41" s="322"/>
      <c r="T41" s="322"/>
      <c r="U41" s="117"/>
    </row>
    <row r="42" spans="1:23" ht="15.5" x14ac:dyDescent="0.35">
      <c r="B42" s="91">
        <v>14</v>
      </c>
      <c r="C42" s="95" t="str">
        <f>IF(AND('Raw Data'!$O$28=1,'Raw Data'!C28&lt;&gt;""),'Raw Data'!C28,_xlfn.IFNA(INDEX('Raw Data'!$B$15:$C$32,MATCH('Raw Data'!$B28,$B$29:$B$44,0),2),""))</f>
        <v/>
      </c>
      <c r="D42" s="95" t="str">
        <f>_xlfn.IFNA(VLOOKUP($C42,'Raw Data'!$C$15:$D$32,2,0),"")</f>
        <v/>
      </c>
      <c r="E42" s="95" t="str">
        <f>_xlfn.IFNA(VLOOKUP($C42,'Raw Data'!$C$15:$E$32,3,0),"")</f>
        <v/>
      </c>
      <c r="F42" s="95" t="str">
        <f>_xlfn.IFNA(VLOOKUP($C42,'Raw Data'!$C$15:$F$32,4,0),"")</f>
        <v/>
      </c>
      <c r="G42" s="121" t="str">
        <f>IF(D42="","",D42/'Raw Data'!D38)</f>
        <v/>
      </c>
      <c r="H42" s="121" t="str">
        <f t="shared" si="0"/>
        <v/>
      </c>
      <c r="I42" s="120" t="str">
        <f t="shared" si="1"/>
        <v/>
      </c>
      <c r="J42" s="120" t="str">
        <f t="shared" si="5"/>
        <v/>
      </c>
      <c r="K42" s="120" t="str">
        <f t="shared" si="6"/>
        <v/>
      </c>
      <c r="L42" s="120" t="str">
        <f t="shared" si="7"/>
        <v/>
      </c>
      <c r="M42" s="91"/>
      <c r="O42" s="80"/>
      <c r="P42" s="322"/>
      <c r="Q42" s="322"/>
      <c r="R42" s="322"/>
      <c r="S42" s="322"/>
      <c r="T42" s="322"/>
      <c r="U42" s="117"/>
    </row>
    <row r="43" spans="1:23" ht="20.25" customHeight="1" x14ac:dyDescent="0.35">
      <c r="B43" s="91">
        <v>15</v>
      </c>
      <c r="C43" s="95" t="str">
        <f>IF(AND('Raw Data'!$O$28=1,'Raw Data'!C29&lt;&gt;""),'Raw Data'!C29,_xlfn.IFNA(INDEX('Raw Data'!$B$15:$C$32,MATCH('Raw Data'!$B29,$B$29:$B$44,0),2),""))</f>
        <v/>
      </c>
      <c r="D43" s="95" t="str">
        <f>_xlfn.IFNA(VLOOKUP($C43,'Raw Data'!$C$15:$D$32,2,0),"")</f>
        <v/>
      </c>
      <c r="E43" s="95" t="str">
        <f>_xlfn.IFNA(VLOOKUP($C43,'Raw Data'!$C$15:$E$32,3,0),"")</f>
        <v/>
      </c>
      <c r="F43" s="95" t="str">
        <f>_xlfn.IFNA(VLOOKUP($C43,'Raw Data'!$C$15:$F$32,4,0),"")</f>
        <v/>
      </c>
      <c r="G43" s="121" t="str">
        <f>IF(D43="","",D43/'Raw Data'!D38)</f>
        <v/>
      </c>
      <c r="H43" s="121" t="str">
        <f t="shared" si="0"/>
        <v/>
      </c>
      <c r="I43" s="120" t="str">
        <f t="shared" si="1"/>
        <v/>
      </c>
      <c r="J43" s="120" t="str">
        <f t="shared" si="5"/>
        <v/>
      </c>
      <c r="K43" s="120" t="str">
        <f t="shared" si="6"/>
        <v/>
      </c>
      <c r="L43" s="120" t="str">
        <f t="shared" si="7"/>
        <v/>
      </c>
      <c r="M43" s="91"/>
      <c r="O43" s="80"/>
      <c r="P43" s="322"/>
      <c r="Q43" s="322"/>
      <c r="R43" s="322"/>
      <c r="S43" s="322"/>
      <c r="T43" s="322"/>
      <c r="U43" s="117"/>
      <c r="V43" s="107"/>
    </row>
    <row r="44" spans="1:23" ht="15.5" x14ac:dyDescent="0.35">
      <c r="B44" s="91">
        <v>16</v>
      </c>
      <c r="C44" s="95" t="str">
        <f>IF(AND('Raw Data'!$O$28=1,'Raw Data'!C30&lt;&gt;""),'Raw Data'!C30,_xlfn.IFNA(INDEX('Raw Data'!$B$15:$C$32,MATCH('Raw Data'!$B30,$B$29:$B$44,0),2),""))</f>
        <v/>
      </c>
      <c r="D44" s="95" t="str">
        <f>_xlfn.IFNA(VLOOKUP($C44,'Raw Data'!$C$15:$D$32,2,0),"")</f>
        <v/>
      </c>
      <c r="E44" s="95" t="str">
        <f>_xlfn.IFNA(VLOOKUP($C44,'Raw Data'!$C$15:$E$32,3,0),"")</f>
        <v/>
      </c>
      <c r="F44" s="95" t="str">
        <f>_xlfn.IFNA(VLOOKUP($C44,'Raw Data'!$C$15:$F$32,4,0),"")</f>
        <v/>
      </c>
      <c r="G44" s="121" t="str">
        <f>IF(D44="","",D44/'Raw Data'!D38)</f>
        <v/>
      </c>
      <c r="H44" s="121" t="str">
        <f t="shared" si="0"/>
        <v/>
      </c>
      <c r="I44" s="120" t="str">
        <f t="shared" si="1"/>
        <v/>
      </c>
      <c r="J44" s="120" t="str">
        <f t="shared" si="5"/>
        <v/>
      </c>
      <c r="K44" s="120" t="str">
        <f t="shared" si="6"/>
        <v/>
      </c>
      <c r="L44" s="120" t="str">
        <f t="shared" si="7"/>
        <v/>
      </c>
      <c r="M44" s="91"/>
      <c r="O44" s="80"/>
      <c r="P44" s="322"/>
      <c r="Q44" s="322"/>
      <c r="R44" s="322"/>
      <c r="S44" s="322"/>
      <c r="T44" s="322"/>
      <c r="U44" s="117"/>
      <c r="V44" s="107"/>
    </row>
    <row r="45" spans="1:23" ht="15.5" x14ac:dyDescent="0.35">
      <c r="B45" s="91"/>
      <c r="C45" s="95" t="str">
        <f>IF('Raw Data'!C31="","",'Raw Data'!C31)</f>
        <v/>
      </c>
      <c r="D45" s="95">
        <f>IF('Raw Data'!D38="","",'Raw Data'!D38)</f>
        <v>5438100</v>
      </c>
      <c r="E45" s="95"/>
      <c r="F45" s="237">
        <f>IF('Raw Data'!F38="","",'Raw Data'!F38)</f>
        <v>669.1</v>
      </c>
      <c r="G45" s="236">
        <f>IF(D45="","",D45/'Raw Data'!D38)</f>
        <v>1</v>
      </c>
      <c r="H45" s="236">
        <f>MAX(H29:H44)</f>
        <v>1</v>
      </c>
      <c r="I45" s="120">
        <f>IF(G45="","",H45+G45/2)</f>
        <v>1.5</v>
      </c>
      <c r="J45" s="120">
        <f>IF(G45="","",SQRT(G45)*F45)</f>
        <v>669.1</v>
      </c>
      <c r="K45" s="120">
        <f t="shared" si="6"/>
        <v>1</v>
      </c>
      <c r="L45" s="120">
        <f>IF(G45="","",I45*SQRT(G45))</f>
        <v>1.5</v>
      </c>
      <c r="M45" s="91"/>
      <c r="N45" s="12"/>
      <c r="O45" s="80"/>
      <c r="P45" s="322"/>
      <c r="Q45" s="322"/>
      <c r="R45" s="322"/>
      <c r="S45" s="322"/>
      <c r="T45" s="322"/>
      <c r="U45" s="117"/>
      <c r="V45" s="107"/>
    </row>
    <row r="46" spans="1:23" ht="15" customHeight="1" x14ac:dyDescent="0.35">
      <c r="B46" s="91"/>
      <c r="C46" s="91"/>
      <c r="D46" s="91"/>
      <c r="E46" s="91"/>
      <c r="F46" s="91"/>
      <c r="G46" s="94"/>
      <c r="H46" s="94"/>
      <c r="I46" s="94"/>
      <c r="J46" s="94"/>
      <c r="K46" s="94"/>
      <c r="L46" s="94"/>
      <c r="M46" s="94"/>
      <c r="N46" s="126"/>
      <c r="O46" s="80"/>
      <c r="P46" s="117"/>
      <c r="Q46" s="117"/>
      <c r="R46" s="117"/>
      <c r="S46" s="117"/>
      <c r="T46" s="117"/>
      <c r="U46" s="132"/>
    </row>
    <row r="47" spans="1:23" ht="15" customHeight="1" x14ac:dyDescent="0.35">
      <c r="A47" s="12"/>
      <c r="B47" s="128"/>
      <c r="C47" s="320"/>
      <c r="D47" s="320"/>
      <c r="E47" s="320"/>
      <c r="F47" s="320"/>
      <c r="G47" s="320"/>
      <c r="H47" s="320"/>
      <c r="I47" s="320"/>
      <c r="J47" s="320"/>
      <c r="K47" s="320"/>
      <c r="L47" s="320"/>
      <c r="M47" s="320"/>
      <c r="N47" s="127"/>
      <c r="O47" s="12"/>
      <c r="P47" s="133"/>
      <c r="Q47" s="133"/>
      <c r="R47" s="133"/>
      <c r="S47" s="133"/>
      <c r="T47" s="133"/>
      <c r="U47" s="134"/>
      <c r="V47" s="12"/>
      <c r="W47" s="12"/>
    </row>
    <row r="48" spans="1:23" ht="15.5" x14ac:dyDescent="0.35">
      <c r="A48" s="12"/>
      <c r="B48" s="128"/>
      <c r="C48" s="320"/>
      <c r="D48" s="320"/>
      <c r="E48" s="320"/>
      <c r="F48" s="320"/>
      <c r="G48" s="320"/>
      <c r="H48" s="320"/>
      <c r="I48" s="320"/>
      <c r="J48" s="320"/>
      <c r="K48" s="320"/>
      <c r="L48" s="320"/>
      <c r="M48" s="320"/>
      <c r="N48" s="127"/>
      <c r="O48" s="12"/>
      <c r="P48" s="135"/>
      <c r="Q48" s="136"/>
      <c r="R48" s="136"/>
      <c r="S48" s="136"/>
      <c r="T48" s="136"/>
      <c r="U48" s="136"/>
      <c r="V48" s="12"/>
      <c r="W48" s="12"/>
    </row>
    <row r="49" spans="1:23" ht="21" x14ac:dyDescent="0.5">
      <c r="A49" s="12"/>
      <c r="B49" s="128"/>
      <c r="C49" s="128">
        <f>INDEX(B29:B33,MATCH(B29,'Raw Data'!B15:B19,0))</f>
        <v>1</v>
      </c>
      <c r="D49" s="128" t="str">
        <f>INDEX('Raw Data'!B15:C32,MATCH('Raw Data'!B15,$B$29:$B$44,0),2)</f>
        <v>Example Area A</v>
      </c>
      <c r="E49" s="128" t="str">
        <f>INDEX('Raw Data'!$B$15:$C$32,MATCH('Raw Data'!$B15,$B$29:$B$44,0),2)</f>
        <v>Example Area A</v>
      </c>
      <c r="F49" s="128"/>
      <c r="G49" s="128"/>
      <c r="H49" s="128"/>
      <c r="I49" s="137"/>
      <c r="J49" s="138"/>
      <c r="K49" s="137"/>
      <c r="L49" s="128"/>
      <c r="M49" s="12"/>
      <c r="N49" s="12"/>
      <c r="O49" s="12"/>
      <c r="P49" s="12"/>
      <c r="Q49" s="12"/>
      <c r="R49" s="12"/>
      <c r="S49" s="12"/>
      <c r="T49" s="12"/>
      <c r="U49" s="12"/>
      <c r="V49" s="12"/>
      <c r="W49" s="12"/>
    </row>
    <row r="50" spans="1:23" ht="15.5" x14ac:dyDescent="0.35">
      <c r="A50" s="12"/>
      <c r="B50" s="12"/>
      <c r="C50" s="269" t="s">
        <v>160</v>
      </c>
      <c r="D50" s="128" t="str">
        <f>INDEX('Raw Data'!B16:C33,MATCH('Raw Data'!B16,$B$29:$B$44,0),2)</f>
        <v>Example Area C</v>
      </c>
      <c r="E50" s="128" t="str">
        <f>INDEX('Raw Data'!$B$15:$C$32,MATCH('Raw Data'!$B16,$B$29:$B$44,0),2)</f>
        <v>Example Area B</v>
      </c>
      <c r="F50" s="128"/>
      <c r="G50" s="128"/>
      <c r="H50" s="128"/>
      <c r="I50" s="137"/>
      <c r="J50" s="137"/>
      <c r="K50" s="137"/>
      <c r="L50" s="128"/>
      <c r="M50" s="128"/>
      <c r="N50" s="128"/>
      <c r="O50" s="12"/>
      <c r="P50" s="12"/>
      <c r="Q50" s="12"/>
      <c r="R50" s="12"/>
      <c r="S50" s="12"/>
      <c r="T50" s="12"/>
      <c r="U50" s="12"/>
      <c r="V50" s="12"/>
      <c r="W50" s="12"/>
    </row>
    <row r="51" spans="1:23" ht="15.5" x14ac:dyDescent="0.35">
      <c r="C51" s="268" t="s">
        <v>159</v>
      </c>
      <c r="D51" s="128" t="str">
        <f>INDEX('Raw Data'!B17:C34,MATCH('Raw Data'!B17,$B$29:$B$44,0),2)</f>
        <v>Example Area E</v>
      </c>
      <c r="E51" s="128" t="str">
        <f>INDEX('Raw Data'!$B$15:$C$32,MATCH('Raw Data'!$B17,$B$29:$B$44,0),2)</f>
        <v>Example Area C</v>
      </c>
      <c r="F51" s="83"/>
      <c r="G51" s="83"/>
      <c r="H51" s="83"/>
      <c r="I51" s="51"/>
      <c r="J51" s="51"/>
      <c r="K51" s="51"/>
      <c r="L51" s="83"/>
      <c r="M51" s="83"/>
      <c r="N51" s="128"/>
    </row>
    <row r="52" spans="1:23" ht="15.5" x14ac:dyDescent="0.35">
      <c r="C52" s="83"/>
      <c r="D52" s="83"/>
      <c r="E52" s="83"/>
      <c r="F52" s="83"/>
      <c r="G52" s="83"/>
      <c r="H52" s="83"/>
      <c r="I52" s="51"/>
      <c r="J52" s="51"/>
      <c r="K52" s="51"/>
      <c r="L52" s="83"/>
      <c r="M52" s="83"/>
      <c r="N52" s="83"/>
    </row>
    <row r="53" spans="1:23" ht="15.5" x14ac:dyDescent="0.35">
      <c r="C53" s="83"/>
      <c r="D53" s="83"/>
      <c r="E53" s="83"/>
      <c r="F53" s="83"/>
      <c r="G53" s="83"/>
      <c r="H53" s="83"/>
      <c r="I53" s="51"/>
      <c r="J53" s="51"/>
      <c r="K53" s="51"/>
      <c r="L53" s="83"/>
      <c r="M53" s="83"/>
      <c r="N53" s="83"/>
    </row>
    <row r="54" spans="1:23" ht="15.5" x14ac:dyDescent="0.35">
      <c r="C54" s="83"/>
      <c r="D54" s="83"/>
      <c r="E54" s="83"/>
      <c r="F54" s="83"/>
      <c r="G54" s="83"/>
      <c r="H54" s="83"/>
      <c r="I54" s="51"/>
      <c r="J54" s="51"/>
      <c r="K54" s="51"/>
      <c r="L54" s="83"/>
      <c r="M54" s="83"/>
      <c r="N54" s="83"/>
    </row>
    <row r="55" spans="1:23" ht="15.5" x14ac:dyDescent="0.35">
      <c r="C55" s="83"/>
      <c r="D55" s="83"/>
      <c r="E55" s="83"/>
      <c r="F55" s="83"/>
      <c r="G55" s="83"/>
      <c r="H55" s="83"/>
      <c r="I55" s="51"/>
      <c r="J55" s="51"/>
      <c r="K55" s="51"/>
      <c r="L55" s="83"/>
      <c r="M55" s="83"/>
      <c r="N55" s="83"/>
    </row>
    <row r="56" spans="1:23" ht="15.5" x14ac:dyDescent="0.35">
      <c r="C56" s="83"/>
      <c r="D56" s="83"/>
      <c r="E56" s="83"/>
      <c r="F56" s="83"/>
      <c r="G56" s="83"/>
      <c r="H56" s="83"/>
      <c r="I56" s="51"/>
      <c r="J56" s="51"/>
      <c r="K56" s="51"/>
      <c r="L56" s="83"/>
    </row>
    <row r="57" spans="1:23" ht="15.5" x14ac:dyDescent="0.35">
      <c r="C57" s="83"/>
      <c r="D57" s="83"/>
      <c r="E57" s="83"/>
      <c r="F57" s="83"/>
      <c r="G57" s="83"/>
      <c r="H57" s="83"/>
      <c r="I57" s="51"/>
      <c r="J57" s="51"/>
      <c r="K57" s="51"/>
      <c r="L57" s="83"/>
    </row>
    <row r="58" spans="1:23" ht="15.5" x14ac:dyDescent="0.35">
      <c r="C58" s="83"/>
      <c r="D58" s="83"/>
      <c r="E58" s="83"/>
      <c r="F58" s="83"/>
      <c r="G58" s="83"/>
      <c r="H58" s="83"/>
      <c r="I58" s="51"/>
      <c r="J58" s="51"/>
      <c r="K58" s="51"/>
      <c r="L58" s="83"/>
    </row>
    <row r="59" spans="1:23" ht="15.5" x14ac:dyDescent="0.35">
      <c r="C59" s="83"/>
      <c r="D59" s="83"/>
      <c r="E59" s="83"/>
      <c r="F59" s="83"/>
      <c r="G59" s="83"/>
      <c r="H59" s="83"/>
      <c r="I59" s="51"/>
      <c r="J59" s="51"/>
      <c r="K59" s="51"/>
      <c r="L59" s="83"/>
    </row>
  </sheetData>
  <sortState ref="J31:M35">
    <sortCondition ref="L31:L35"/>
  </sortState>
  <mergeCells count="22">
    <mergeCell ref="P25:U25"/>
    <mergeCell ref="C7:T7"/>
    <mergeCell ref="C9:T9"/>
    <mergeCell ref="D18:T18"/>
    <mergeCell ref="D16:T16"/>
    <mergeCell ref="D15:T15"/>
    <mergeCell ref="C8:T8"/>
    <mergeCell ref="G11:H12"/>
    <mergeCell ref="J13:K13"/>
    <mergeCell ref="C47:M48"/>
    <mergeCell ref="C27:C28"/>
    <mergeCell ref="D27:D28"/>
    <mergeCell ref="E27:E28"/>
    <mergeCell ref="P28:T35"/>
    <mergeCell ref="P40:T45"/>
    <mergeCell ref="F27:F28"/>
    <mergeCell ref="G27:G28"/>
    <mergeCell ref="I27:I28"/>
    <mergeCell ref="J27:J28"/>
    <mergeCell ref="L27:L28"/>
    <mergeCell ref="H27:H28"/>
    <mergeCell ref="K27:K28"/>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AF61"/>
  <sheetViews>
    <sheetView showGridLines="0" zoomScale="80" zoomScaleNormal="80" workbookViewId="0">
      <selection activeCell="G12" sqref="G12:M13"/>
    </sheetView>
  </sheetViews>
  <sheetFormatPr defaultRowHeight="14.5" x14ac:dyDescent="0.35"/>
  <cols>
    <col min="1" max="1" width="2" customWidth="1"/>
    <col min="2" max="2" width="3.81640625" customWidth="1"/>
    <col min="4" max="4" width="14.1796875" customWidth="1"/>
    <col min="5" max="5" width="3" customWidth="1"/>
    <col min="6" max="6" width="11.54296875" customWidth="1"/>
    <col min="7" max="7" width="7.453125" customWidth="1"/>
    <col min="8" max="8" width="18.1796875" customWidth="1"/>
    <col min="9" max="9" width="4.1796875" customWidth="1"/>
    <col min="10" max="10" width="22.453125" customWidth="1"/>
    <col min="11" max="11" width="18.81640625" customWidth="1"/>
    <col min="12" max="12" width="16.453125" customWidth="1"/>
    <col min="13" max="13" width="19" customWidth="1"/>
    <col min="14" max="14" width="13" customWidth="1"/>
    <col min="15" max="15" width="16.1796875" customWidth="1"/>
    <col min="16" max="16" width="3.81640625" customWidth="1"/>
    <col min="17" max="18" width="4.26953125" customWidth="1"/>
    <col min="20" max="20" width="2.7265625" customWidth="1"/>
    <col min="21" max="21" width="24.26953125" customWidth="1"/>
    <col min="22" max="22" width="14.26953125" customWidth="1"/>
    <col min="23" max="23" width="3.7265625" customWidth="1"/>
    <col min="24" max="24" width="10.1796875" bestFit="1" customWidth="1"/>
  </cols>
  <sheetData>
    <row r="1" spans="1:25" ht="9" customHeight="1" x14ac:dyDescent="0.35"/>
    <row r="2" spans="1:25" ht="28.5" x14ac:dyDescent="0.65">
      <c r="B2" s="26" t="s">
        <v>149</v>
      </c>
      <c r="C2" s="26"/>
      <c r="D2" s="26"/>
      <c r="E2" s="1"/>
      <c r="F2" s="1"/>
      <c r="G2" s="1"/>
      <c r="H2" s="1"/>
      <c r="I2" s="1"/>
      <c r="J2" s="1"/>
      <c r="K2" s="1"/>
      <c r="L2" s="1"/>
      <c r="M2" s="1"/>
      <c r="N2" s="1"/>
      <c r="O2" s="1"/>
      <c r="P2" s="1"/>
      <c r="Q2" s="1"/>
      <c r="R2" s="1"/>
      <c r="S2" s="1"/>
      <c r="T2" s="1"/>
      <c r="U2" s="1"/>
      <c r="V2" s="1"/>
      <c r="W2" s="1"/>
    </row>
    <row r="3" spans="1:25" ht="18" customHeight="1" x14ac:dyDescent="0.65">
      <c r="A3" s="1"/>
      <c r="B3" s="43" t="s">
        <v>50</v>
      </c>
      <c r="C3" s="26"/>
      <c r="D3" s="26"/>
      <c r="E3" s="1"/>
      <c r="F3" s="1"/>
      <c r="G3" s="1"/>
      <c r="H3" s="1"/>
      <c r="I3" s="1"/>
      <c r="J3" s="1"/>
      <c r="K3" s="1"/>
      <c r="L3" s="1"/>
      <c r="M3" s="1"/>
      <c r="N3" s="1"/>
      <c r="O3" s="1"/>
      <c r="P3" s="1"/>
      <c r="Q3" s="1"/>
      <c r="R3" s="1"/>
      <c r="S3" s="1"/>
      <c r="T3" s="1"/>
      <c r="U3" s="1"/>
      <c r="V3" s="1"/>
      <c r="W3" s="1"/>
    </row>
    <row r="4" spans="1:25" ht="6" customHeight="1" x14ac:dyDescent="0.6">
      <c r="B4" s="1"/>
      <c r="C4" s="3"/>
      <c r="D4" s="2"/>
      <c r="E4" s="1"/>
      <c r="F4" s="1"/>
      <c r="G4" s="1"/>
      <c r="H4" s="1"/>
      <c r="I4" s="1"/>
      <c r="J4" s="1"/>
      <c r="K4" s="1"/>
      <c r="L4" s="1"/>
      <c r="M4" s="1"/>
      <c r="N4" s="1"/>
      <c r="O4" s="1"/>
      <c r="P4" s="1"/>
      <c r="Q4" s="1"/>
      <c r="R4" s="1"/>
      <c r="S4" s="1"/>
      <c r="T4" s="1"/>
      <c r="U4" s="1"/>
      <c r="V4" s="1"/>
      <c r="W4" s="1"/>
    </row>
    <row r="5" spans="1:25" ht="15.5" x14ac:dyDescent="0.35">
      <c r="B5" s="5"/>
      <c r="C5" s="19"/>
      <c r="D5" s="19"/>
      <c r="E5" s="19"/>
      <c r="F5" s="19"/>
      <c r="G5" s="19"/>
      <c r="H5" s="19"/>
      <c r="I5" s="19"/>
      <c r="J5" s="19"/>
      <c r="K5" s="19"/>
      <c r="L5" s="19"/>
      <c r="M5" s="19"/>
      <c r="N5" s="19"/>
      <c r="O5" s="19"/>
      <c r="P5" s="19"/>
      <c r="Q5" s="19"/>
      <c r="R5" s="19"/>
      <c r="S5" s="19"/>
      <c r="T5" s="19"/>
      <c r="U5" s="19"/>
      <c r="V5" s="5"/>
      <c r="W5" s="5"/>
    </row>
    <row r="6" spans="1:25" ht="15.5" x14ac:dyDescent="0.35">
      <c r="B6" s="5"/>
      <c r="C6" s="23" t="s">
        <v>144</v>
      </c>
      <c r="D6" s="19"/>
      <c r="E6" s="19"/>
      <c r="F6" s="19"/>
      <c r="G6" s="19"/>
      <c r="H6" s="19"/>
      <c r="I6" s="19"/>
      <c r="J6" s="19"/>
      <c r="K6" s="19"/>
      <c r="L6" s="19"/>
      <c r="M6" s="19"/>
      <c r="N6" s="19"/>
      <c r="O6" s="19"/>
      <c r="P6" s="19"/>
      <c r="Q6" s="19"/>
      <c r="R6" s="19"/>
      <c r="S6" s="19"/>
      <c r="T6" s="19"/>
      <c r="U6" s="19"/>
      <c r="V6" s="5"/>
      <c r="W6" s="5"/>
    </row>
    <row r="7" spans="1:25" ht="50.25" customHeight="1" x14ac:dyDescent="0.35">
      <c r="B7" s="6"/>
      <c r="C7" s="296" t="s">
        <v>148</v>
      </c>
      <c r="D7" s="296"/>
      <c r="E7" s="296"/>
      <c r="F7" s="296"/>
      <c r="G7" s="296"/>
      <c r="H7" s="296"/>
      <c r="I7" s="296"/>
      <c r="J7" s="296"/>
      <c r="K7" s="296"/>
      <c r="L7" s="296"/>
      <c r="M7" s="296"/>
      <c r="N7" s="296"/>
      <c r="O7" s="296"/>
      <c r="P7" s="296"/>
      <c r="Q7" s="296"/>
      <c r="R7" s="296"/>
      <c r="S7" s="296"/>
      <c r="T7" s="296"/>
      <c r="U7" s="296"/>
      <c r="V7" s="296"/>
      <c r="W7" s="5"/>
      <c r="X7" s="1"/>
      <c r="Y7" s="1"/>
    </row>
    <row r="8" spans="1:25" ht="8.25" customHeight="1" x14ac:dyDescent="0.35">
      <c r="B8" s="6"/>
      <c r="C8" s="296"/>
      <c r="D8" s="296"/>
      <c r="E8" s="296"/>
      <c r="F8" s="296"/>
      <c r="G8" s="296"/>
      <c r="H8" s="296"/>
      <c r="I8" s="296"/>
      <c r="J8" s="296"/>
      <c r="K8" s="296"/>
      <c r="L8" s="296"/>
      <c r="M8" s="296"/>
      <c r="N8" s="296"/>
      <c r="O8" s="296"/>
      <c r="P8" s="296"/>
      <c r="Q8" s="296"/>
      <c r="R8" s="296"/>
      <c r="S8" s="296"/>
      <c r="T8" s="296"/>
      <c r="U8" s="296"/>
      <c r="V8" s="296"/>
      <c r="W8" s="5"/>
      <c r="X8" s="1"/>
      <c r="Y8" s="1"/>
    </row>
    <row r="9" spans="1:25" ht="15.5" x14ac:dyDescent="0.35">
      <c r="B9" s="6"/>
      <c r="C9" s="25" t="s">
        <v>33</v>
      </c>
      <c r="D9" s="210"/>
      <c r="E9" s="210"/>
      <c r="F9" s="210"/>
      <c r="G9" s="210"/>
      <c r="H9" s="210"/>
      <c r="I9" s="210"/>
      <c r="J9" s="210"/>
      <c r="K9" s="210"/>
      <c r="L9" s="210"/>
      <c r="M9" s="210"/>
      <c r="N9" s="210"/>
      <c r="O9" s="210"/>
      <c r="P9" s="210"/>
      <c r="Q9" s="222"/>
      <c r="R9" s="210"/>
      <c r="S9" s="210"/>
      <c r="T9" s="210"/>
      <c r="U9" s="20"/>
      <c r="V9" s="5"/>
      <c r="W9" s="5"/>
      <c r="X9" s="1"/>
      <c r="Y9" s="1"/>
    </row>
    <row r="10" spans="1:25" ht="36" customHeight="1" x14ac:dyDescent="0.35">
      <c r="B10" s="6"/>
      <c r="C10" s="353" t="s">
        <v>47</v>
      </c>
      <c r="D10" s="353"/>
      <c r="E10" s="353"/>
      <c r="F10" s="353"/>
      <c r="G10" s="215" t="s">
        <v>37</v>
      </c>
      <c r="H10" s="56"/>
      <c r="I10" s="210"/>
      <c r="J10" s="210"/>
      <c r="K10" s="210"/>
      <c r="L10" s="353"/>
      <c r="M10" s="353"/>
      <c r="N10" s="57"/>
      <c r="O10" s="5"/>
      <c r="P10" s="5"/>
      <c r="Q10" s="5"/>
      <c r="R10" s="5"/>
      <c r="S10" s="5"/>
      <c r="T10" s="5"/>
      <c r="U10" s="5"/>
      <c r="V10" s="5"/>
      <c r="W10" s="5"/>
      <c r="X10" s="1"/>
      <c r="Y10" s="1"/>
    </row>
    <row r="11" spans="1:25" ht="15.5" x14ac:dyDescent="0.35">
      <c r="B11" s="6"/>
      <c r="C11" s="212" t="s">
        <v>133</v>
      </c>
      <c r="D11" s="210"/>
      <c r="E11" s="210"/>
      <c r="F11" s="210"/>
      <c r="G11" s="210"/>
      <c r="H11" s="210"/>
      <c r="I11" s="210"/>
      <c r="J11" s="210"/>
      <c r="K11" s="210"/>
      <c r="L11" s="212"/>
      <c r="M11" s="5"/>
      <c r="N11" s="210"/>
      <c r="O11" s="210"/>
      <c r="P11" s="210"/>
      <c r="Q11" s="222"/>
      <c r="R11" s="210"/>
      <c r="S11" s="20"/>
      <c r="T11" s="5"/>
      <c r="U11" s="5"/>
      <c r="V11" s="5"/>
      <c r="W11" s="5"/>
      <c r="X11" s="1"/>
      <c r="Y11" s="1"/>
    </row>
    <row r="12" spans="1:25" ht="15" customHeight="1" x14ac:dyDescent="0.35">
      <c r="B12" s="6"/>
      <c r="C12" s="210"/>
      <c r="D12" s="210"/>
      <c r="E12" s="210"/>
      <c r="F12" s="210"/>
      <c r="G12" s="335" t="s">
        <v>134</v>
      </c>
      <c r="H12" s="335"/>
      <c r="I12" s="335"/>
      <c r="J12" s="335"/>
      <c r="K12" s="335"/>
      <c r="L12" s="335"/>
      <c r="M12" s="335"/>
      <c r="N12" s="210"/>
      <c r="O12" s="210"/>
      <c r="P12" s="210"/>
      <c r="Q12" s="222"/>
      <c r="R12" s="210"/>
      <c r="S12" s="210"/>
      <c r="T12" s="210"/>
      <c r="U12" s="20"/>
      <c r="V12" s="5"/>
      <c r="W12" s="5"/>
      <c r="X12" s="1"/>
      <c r="Y12" s="1"/>
    </row>
    <row r="13" spans="1:25" ht="38" customHeight="1" x14ac:dyDescent="0.35">
      <c r="B13" s="6"/>
      <c r="C13" s="210"/>
      <c r="D13" s="210"/>
      <c r="E13" s="210"/>
      <c r="F13" s="210"/>
      <c r="G13" s="335"/>
      <c r="H13" s="335"/>
      <c r="I13" s="335"/>
      <c r="J13" s="335"/>
      <c r="K13" s="335"/>
      <c r="L13" s="335"/>
      <c r="M13" s="335"/>
      <c r="N13" s="210"/>
      <c r="O13" s="210"/>
      <c r="P13" s="210"/>
      <c r="Q13" s="222"/>
      <c r="R13" s="210"/>
      <c r="S13" s="210"/>
      <c r="T13" s="210"/>
      <c r="U13" s="20"/>
      <c r="V13" s="5"/>
      <c r="W13" s="5"/>
      <c r="X13" s="1"/>
      <c r="Y13" s="1"/>
    </row>
    <row r="14" spans="1:25" ht="24" customHeight="1" x14ac:dyDescent="0.35">
      <c r="B14" s="6"/>
      <c r="C14" s="25" t="s">
        <v>141</v>
      </c>
      <c r="D14" s="210"/>
      <c r="E14" s="210"/>
      <c r="F14" s="210"/>
      <c r="G14" s="183"/>
      <c r="H14" s="183"/>
      <c r="I14" s="183"/>
      <c r="J14" s="183"/>
      <c r="K14" s="210"/>
      <c r="L14" s="210"/>
      <c r="M14" s="210"/>
      <c r="N14" s="210"/>
      <c r="O14" s="210"/>
      <c r="P14" s="210"/>
      <c r="Q14" s="222"/>
      <c r="R14" s="210"/>
      <c r="S14" s="210"/>
      <c r="T14" s="210"/>
      <c r="U14" s="20"/>
      <c r="V14" s="5"/>
      <c r="W14" s="5"/>
    </row>
    <row r="15" spans="1:25" ht="15.5" x14ac:dyDescent="0.35">
      <c r="B15" s="6"/>
      <c r="C15" s="229" t="s">
        <v>29</v>
      </c>
      <c r="D15" s="348" t="s">
        <v>145</v>
      </c>
      <c r="E15" s="348"/>
      <c r="F15" s="348"/>
      <c r="G15" s="348"/>
      <c r="H15" s="348"/>
      <c r="I15" s="348"/>
      <c r="J15" s="348"/>
      <c r="K15" s="348"/>
      <c r="L15" s="348"/>
      <c r="M15" s="348"/>
      <c r="N15" s="348"/>
      <c r="O15" s="348"/>
      <c r="P15" s="348"/>
      <c r="Q15" s="348"/>
      <c r="R15" s="348"/>
      <c r="S15" s="348"/>
      <c r="T15" s="348"/>
      <c r="U15" s="348"/>
      <c r="V15" s="348"/>
      <c r="W15" s="5"/>
    </row>
    <row r="16" spans="1:25" ht="15.5" x14ac:dyDescent="0.35">
      <c r="B16" s="6"/>
      <c r="C16" s="223"/>
      <c r="D16" s="221" t="s">
        <v>146</v>
      </c>
      <c r="E16" s="209"/>
      <c r="F16" s="209"/>
      <c r="G16" s="209"/>
      <c r="H16" s="209"/>
      <c r="I16" s="209"/>
      <c r="J16" s="209"/>
      <c r="K16" s="209"/>
      <c r="L16" s="209"/>
      <c r="M16" s="209"/>
      <c r="N16" s="209"/>
      <c r="O16" s="209"/>
      <c r="P16" s="209"/>
      <c r="Q16" s="221"/>
      <c r="R16" s="209"/>
      <c r="S16" s="209"/>
      <c r="T16" s="209"/>
      <c r="U16" s="20"/>
      <c r="V16" s="5"/>
      <c r="W16" s="5"/>
    </row>
    <row r="17" spans="2:32" ht="22.5" customHeight="1" x14ac:dyDescent="0.35">
      <c r="B17" s="6"/>
      <c r="C17" s="228" t="s">
        <v>6</v>
      </c>
      <c r="D17" s="349" t="s">
        <v>136</v>
      </c>
      <c r="E17" s="349"/>
      <c r="F17" s="349"/>
      <c r="G17" s="349"/>
      <c r="H17" s="349"/>
      <c r="I17" s="349"/>
      <c r="J17" s="349"/>
      <c r="K17" s="349"/>
      <c r="L17" s="349"/>
      <c r="M17" s="349"/>
      <c r="N17" s="349"/>
      <c r="O17" s="349"/>
      <c r="P17" s="349"/>
      <c r="Q17" s="349"/>
      <c r="R17" s="349"/>
      <c r="S17" s="349"/>
      <c r="T17" s="349"/>
      <c r="U17" s="349"/>
      <c r="V17" s="349"/>
      <c r="W17" s="5"/>
    </row>
    <row r="18" spans="2:32" ht="15.5" x14ac:dyDescent="0.35">
      <c r="B18" s="5"/>
      <c r="C18" s="19"/>
      <c r="D18" s="20" t="s">
        <v>147</v>
      </c>
      <c r="E18" s="19"/>
      <c r="F18" s="19"/>
      <c r="G18" s="19"/>
      <c r="H18" s="19"/>
      <c r="I18" s="19"/>
      <c r="J18" s="19"/>
      <c r="K18" s="19"/>
      <c r="L18" s="19"/>
      <c r="M18" s="19"/>
      <c r="N18" s="19"/>
      <c r="O18" s="19"/>
      <c r="P18" s="19"/>
      <c r="Q18" s="19"/>
      <c r="R18" s="19"/>
      <c r="S18" s="19"/>
      <c r="T18" s="19"/>
      <c r="U18" s="19"/>
      <c r="V18" s="5"/>
      <c r="W18" s="5"/>
    </row>
    <row r="19" spans="2:32" ht="15.5" x14ac:dyDescent="0.35">
      <c r="B19" s="5"/>
      <c r="C19" s="19"/>
      <c r="D19" s="19"/>
      <c r="E19" s="19"/>
      <c r="F19" s="19"/>
      <c r="G19" s="19"/>
      <c r="H19" s="19"/>
      <c r="I19" s="19"/>
      <c r="J19" s="19"/>
      <c r="K19" s="19"/>
      <c r="L19" s="19"/>
      <c r="M19" s="19"/>
      <c r="N19" s="19"/>
      <c r="O19" s="19"/>
      <c r="P19" s="19"/>
      <c r="Q19" s="19"/>
      <c r="R19" s="19"/>
      <c r="S19" s="19"/>
      <c r="T19" s="19"/>
      <c r="U19" s="19"/>
      <c r="V19" s="5"/>
      <c r="W19" s="5"/>
    </row>
    <row r="20" spans="2:32" x14ac:dyDescent="0.35">
      <c r="B20" s="1"/>
      <c r="C20" s="1"/>
      <c r="D20" s="1"/>
      <c r="E20" s="1"/>
      <c r="F20" s="1"/>
      <c r="G20" s="1"/>
      <c r="H20" s="1"/>
      <c r="I20" s="1"/>
      <c r="J20" s="1"/>
      <c r="K20" s="1"/>
      <c r="L20" s="1"/>
      <c r="M20" s="1"/>
      <c r="N20" s="1"/>
      <c r="O20" s="1"/>
      <c r="P20" s="1"/>
      <c r="Q20" s="1"/>
      <c r="R20" s="1"/>
      <c r="S20" s="1"/>
      <c r="T20" s="1"/>
      <c r="U20" s="1"/>
      <c r="V20" s="1"/>
      <c r="W20" s="1"/>
    </row>
    <row r="21" spans="2:32" x14ac:dyDescent="0.35">
      <c r="B21" s="1"/>
      <c r="C21" s="39" t="str">
        <f>IF('Raw Data'!O15=1,"Higher index of inequality means less deprivation","Higher index of inequality means more deprivation")</f>
        <v>Higher index of inequality means more deprivation</v>
      </c>
      <c r="D21" s="1"/>
      <c r="E21" s="1"/>
      <c r="F21" s="1"/>
      <c r="G21" s="1"/>
      <c r="H21" s="1"/>
      <c r="I21" s="1"/>
      <c r="J21" s="1"/>
      <c r="K21" s="1"/>
      <c r="L21" s="1"/>
      <c r="M21" s="1"/>
      <c r="N21" s="1"/>
      <c r="O21" s="1"/>
      <c r="P21" s="1"/>
      <c r="Q21" s="1"/>
      <c r="R21" s="1"/>
      <c r="S21" s="1"/>
      <c r="T21" s="1"/>
      <c r="U21" s="1"/>
      <c r="V21" s="1"/>
      <c r="W21" s="1"/>
    </row>
    <row r="22" spans="2:32" x14ac:dyDescent="0.35">
      <c r="B22" s="91"/>
      <c r="C22" s="91"/>
      <c r="D22" s="91"/>
      <c r="E22" s="91"/>
      <c r="F22" s="91"/>
      <c r="G22" s="91"/>
      <c r="H22" s="91"/>
      <c r="I22" s="91"/>
      <c r="J22" s="91"/>
      <c r="K22" s="91"/>
      <c r="L22" s="91"/>
      <c r="M22" s="91"/>
      <c r="N22" s="91"/>
      <c r="O22" s="91"/>
      <c r="P22" s="35"/>
      <c r="Q22" s="1"/>
      <c r="R22" s="8"/>
      <c r="S22" s="80"/>
      <c r="T22" s="80"/>
      <c r="U22" s="80"/>
      <c r="V22" s="80"/>
      <c r="W22" s="80"/>
      <c r="X22" s="86"/>
      <c r="Y22" s="86"/>
      <c r="Z22" s="1"/>
      <c r="AA22" s="220"/>
    </row>
    <row r="23" spans="2:32" ht="15.5" x14ac:dyDescent="0.35">
      <c r="B23" s="91"/>
      <c r="C23" s="38" t="s">
        <v>28</v>
      </c>
      <c r="D23" s="91"/>
      <c r="E23" s="91"/>
      <c r="F23" s="91"/>
      <c r="G23" s="91"/>
      <c r="H23" s="91"/>
      <c r="I23" s="91"/>
      <c r="J23" s="91"/>
      <c r="K23" s="91"/>
      <c r="L23" s="91"/>
      <c r="M23" s="91"/>
      <c r="N23" s="91"/>
      <c r="O23" s="91"/>
      <c r="P23" s="35"/>
      <c r="Q23" s="1"/>
      <c r="R23" s="8"/>
      <c r="S23" s="315" t="s">
        <v>32</v>
      </c>
      <c r="T23" s="315"/>
      <c r="U23" s="315"/>
      <c r="V23" s="315"/>
      <c r="W23" s="315"/>
      <c r="X23" s="86"/>
      <c r="Y23" s="86"/>
      <c r="Z23" s="1"/>
    </row>
    <row r="24" spans="2:32" x14ac:dyDescent="0.35">
      <c r="B24" s="91"/>
      <c r="C24" s="91"/>
      <c r="D24" s="91"/>
      <c r="E24" s="91"/>
      <c r="F24" s="91"/>
      <c r="G24" s="91"/>
      <c r="H24" s="91"/>
      <c r="I24" s="91"/>
      <c r="J24" s="91"/>
      <c r="K24" s="91"/>
      <c r="L24" s="91"/>
      <c r="M24" s="91"/>
      <c r="N24" s="91"/>
      <c r="O24" s="91"/>
      <c r="P24" s="35"/>
      <c r="Q24" s="1"/>
      <c r="R24" s="8"/>
      <c r="S24" s="80"/>
      <c r="T24" s="80"/>
      <c r="U24" s="80"/>
      <c r="V24" s="80"/>
      <c r="W24" s="80"/>
      <c r="X24" s="86"/>
      <c r="Y24" s="86"/>
      <c r="Z24" s="1"/>
      <c r="AB24" s="207"/>
      <c r="AC24" s="207"/>
      <c r="AD24" s="207"/>
      <c r="AE24" s="207"/>
      <c r="AF24" s="207"/>
    </row>
    <row r="25" spans="2:32" ht="69" customHeight="1" x14ac:dyDescent="0.35">
      <c r="B25" s="91"/>
      <c r="C25" s="356" t="s">
        <v>119</v>
      </c>
      <c r="D25" s="356"/>
      <c r="E25" s="356"/>
      <c r="F25" s="356"/>
      <c r="G25" s="356"/>
      <c r="H25" s="356"/>
      <c r="I25" s="89"/>
      <c r="J25" s="357" t="s">
        <v>39</v>
      </c>
      <c r="K25" s="309" t="s">
        <v>64</v>
      </c>
      <c r="L25" s="316" t="s">
        <v>99</v>
      </c>
      <c r="M25" s="360" t="s">
        <v>42</v>
      </c>
      <c r="N25" s="354" t="s">
        <v>150</v>
      </c>
      <c r="O25" s="354" t="s">
        <v>151</v>
      </c>
      <c r="P25" s="35"/>
      <c r="Q25" s="12"/>
      <c r="R25" s="8"/>
      <c r="S25" s="362" t="s">
        <v>153</v>
      </c>
      <c r="T25" s="362"/>
      <c r="U25" s="362"/>
      <c r="V25" s="235" t="e">
        <f>O43/(O43+1)*100</f>
        <v>#VALUE!</v>
      </c>
      <c r="W25" s="33"/>
      <c r="X25" s="84"/>
      <c r="Y25" s="84"/>
      <c r="AB25" s="207"/>
      <c r="AC25" s="207"/>
      <c r="AD25" s="219"/>
      <c r="AE25" s="207"/>
      <c r="AF25" s="207"/>
    </row>
    <row r="26" spans="2:32" ht="64.5" customHeight="1" x14ac:dyDescent="0.35">
      <c r="B26" s="91"/>
      <c r="C26" s="363" t="str">
        <f>IF('Raw Data'!O37=1,"On the 'Raw Data' page you have indicated that higher indicator values are favourable","On the 'Raw Data' page you have indicated that higher indicator values are unfavourable")</f>
        <v>On the 'Raw Data' page you have indicated that higher indicator values are unfavourable</v>
      </c>
      <c r="D26" s="363"/>
      <c r="E26" s="363"/>
      <c r="F26" s="363"/>
      <c r="G26" s="363"/>
      <c r="H26" s="363"/>
      <c r="I26" s="89"/>
      <c r="J26" s="358"/>
      <c r="K26" s="309"/>
      <c r="L26" s="359"/>
      <c r="M26" s="361"/>
      <c r="N26" s="355"/>
      <c r="O26" s="355"/>
      <c r="P26" s="35"/>
      <c r="Q26" s="12"/>
      <c r="R26" s="8"/>
      <c r="S26" s="347" t="s">
        <v>152</v>
      </c>
      <c r="T26" s="347"/>
      <c r="U26" s="347"/>
      <c r="V26" s="347"/>
      <c r="W26" s="77"/>
      <c r="X26" s="350"/>
      <c r="Y26" s="350"/>
      <c r="Z26" s="22"/>
      <c r="AB26" s="207"/>
      <c r="AC26" s="207"/>
      <c r="AD26" s="219"/>
      <c r="AE26" s="207"/>
      <c r="AF26" s="207"/>
    </row>
    <row r="27" spans="2:32" ht="15.5" x14ac:dyDescent="0.35">
      <c r="B27" s="91"/>
      <c r="C27" s="184"/>
      <c r="D27" s="214"/>
      <c r="E27" s="214"/>
      <c r="F27" s="214"/>
      <c r="G27" s="89"/>
      <c r="H27" s="89"/>
      <c r="I27" s="94"/>
      <c r="J27" s="95" t="str">
        <f>IF('Raw Data'!C15="","",'Raw Data'!C15)</f>
        <v>Example Area A</v>
      </c>
      <c r="K27" s="230">
        <f>IF('Raw Data'!D15="","",'Raw Data'!D15)</f>
        <v>1081249</v>
      </c>
      <c r="L27" s="230">
        <f>IF('Raw Data'!E15="","",'Raw Data'!E15)</f>
        <v>1</v>
      </c>
      <c r="M27" s="230">
        <f>IF('Raw Data'!F15="","",'Raw Data'!F15)</f>
        <v>1429.5</v>
      </c>
      <c r="N27" s="234">
        <f>K27/$K$43</f>
        <v>0.19882845111344036</v>
      </c>
      <c r="O27" s="234" t="e">
        <f>($M27/$E$39-1)*$N27</f>
        <v>#VALUE!</v>
      </c>
      <c r="P27" s="231"/>
      <c r="Q27" s="55"/>
      <c r="R27" s="8"/>
      <c r="S27" s="347"/>
      <c r="T27" s="347"/>
      <c r="U27" s="347"/>
      <c r="V27" s="347"/>
      <c r="W27" s="77"/>
      <c r="X27" s="350"/>
      <c r="Y27" s="350"/>
      <c r="Z27" s="1"/>
      <c r="AB27" s="207"/>
      <c r="AC27" s="207"/>
      <c r="AD27" s="219"/>
      <c r="AE27" s="207"/>
      <c r="AF27" s="207"/>
    </row>
    <row r="28" spans="2:32" ht="15.75" customHeight="1" x14ac:dyDescent="0.35">
      <c r="B28" s="91"/>
      <c r="C28" s="351" t="s">
        <v>117</v>
      </c>
      <c r="D28" s="351"/>
      <c r="E28" s="102"/>
      <c r="F28" s="352" t="str">
        <f>IF('Raw Data'!O15=1,(INDEX(J27:J43,MATCH(MAX(L27:L43),L27:L43,0))),IF('Raw Data'!O15=2,(INDEX(J27:J43,MATCH(MIN(L27:L43), L27:L43,0))),""))</f>
        <v>Example Area A</v>
      </c>
      <c r="G28" s="352"/>
      <c r="H28" s="352"/>
      <c r="I28" s="94"/>
      <c r="J28" s="95" t="str">
        <f>IF('Raw Data'!C16="","",'Raw Data'!C16)</f>
        <v>Example Area B</v>
      </c>
      <c r="K28" s="230">
        <f>IF('Raw Data'!D16="","",'Raw Data'!D16)</f>
        <v>1078026</v>
      </c>
      <c r="L28" s="230">
        <f>IF('Raw Data'!E16="","",'Raw Data'!E16)</f>
        <v>2</v>
      </c>
      <c r="M28" s="230">
        <f>IF('Raw Data'!F16="","",'Raw Data'!F16)</f>
        <v>853.4</v>
      </c>
      <c r="N28" s="234">
        <f t="shared" ref="N28:N31" si="0">K28/$K$43</f>
        <v>0.19823578087935123</v>
      </c>
      <c r="O28" s="234" t="e">
        <f t="shared" ref="O28:O31" si="1">($M28/$E$39-1)*$N28</f>
        <v>#VALUE!</v>
      </c>
      <c r="P28" s="231"/>
      <c r="Q28" s="55"/>
      <c r="R28" s="8"/>
      <c r="S28" s="347"/>
      <c r="T28" s="347"/>
      <c r="U28" s="347"/>
      <c r="V28" s="347"/>
      <c r="W28" s="77"/>
      <c r="X28" s="350"/>
      <c r="Y28" s="350"/>
      <c r="Z28" s="1"/>
      <c r="AB28" s="207"/>
      <c r="AC28" s="207"/>
      <c r="AD28" s="219"/>
      <c r="AE28" s="207"/>
      <c r="AF28" s="207"/>
    </row>
    <row r="29" spans="2:32" ht="15.5" x14ac:dyDescent="0.35">
      <c r="B29" s="91"/>
      <c r="C29" s="351"/>
      <c r="D29" s="351"/>
      <c r="E29" s="91"/>
      <c r="F29" s="213"/>
      <c r="G29" s="213"/>
      <c r="H29" s="213"/>
      <c r="I29" s="94"/>
      <c r="J29" s="95" t="str">
        <f>IF('Raw Data'!C17="","",'Raw Data'!C17)</f>
        <v>Example Area C</v>
      </c>
      <c r="K29" s="230">
        <f>IF('Raw Data'!D17="","",'Raw Data'!D17)</f>
        <v>1084179</v>
      </c>
      <c r="L29" s="230">
        <f>IF('Raw Data'!E17="","",'Raw Data'!E17)</f>
        <v>4</v>
      </c>
      <c r="M29" s="230">
        <f>IF('Raw Data'!F17="","",'Raw Data'!F17)</f>
        <v>528.9</v>
      </c>
      <c r="N29" s="234">
        <f t="shared" si="0"/>
        <v>0.19936724223533955</v>
      </c>
      <c r="O29" s="234" t="e">
        <f t="shared" si="1"/>
        <v>#VALUE!</v>
      </c>
      <c r="P29" s="231"/>
      <c r="Q29" s="55"/>
      <c r="R29" s="8"/>
      <c r="S29" s="347"/>
      <c r="T29" s="347"/>
      <c r="U29" s="347"/>
      <c r="V29" s="347"/>
      <c r="W29" s="77"/>
      <c r="X29" s="350"/>
      <c r="Y29" s="350"/>
      <c r="Z29" s="1"/>
      <c r="AB29" s="207"/>
      <c r="AC29" s="207"/>
      <c r="AD29" s="219"/>
      <c r="AE29" s="207"/>
      <c r="AF29" s="207"/>
    </row>
    <row r="30" spans="2:32" ht="15.75" customHeight="1" x14ac:dyDescent="0.35">
      <c r="B30" s="91"/>
      <c r="C30" s="351" t="s">
        <v>118</v>
      </c>
      <c r="D30" s="351"/>
      <c r="E30" s="102"/>
      <c r="F30" s="89"/>
      <c r="G30" s="35"/>
      <c r="H30" s="35"/>
      <c r="I30" s="94"/>
      <c r="J30" s="95" t="str">
        <f>IF('Raw Data'!C18="","",'Raw Data'!C18)</f>
        <v>Example Area D</v>
      </c>
      <c r="K30" s="230">
        <f>IF('Raw Data'!D18="","",'Raw Data'!D18)</f>
        <v>1103743</v>
      </c>
      <c r="L30" s="230">
        <f>IF('Raw Data'!E18="","",'Raw Data'!E18)</f>
        <v>3</v>
      </c>
      <c r="M30" s="230">
        <f>IF('Raw Data'!F18="","",'Raw Data'!F18)</f>
        <v>352.6</v>
      </c>
      <c r="N30" s="234">
        <f t="shared" si="0"/>
        <v>0.20296482227248488</v>
      </c>
      <c r="O30" s="234" t="e">
        <f t="shared" si="1"/>
        <v>#VALUE!</v>
      </c>
      <c r="P30" s="231"/>
      <c r="Q30" s="55"/>
      <c r="R30" s="8"/>
      <c r="S30" s="347"/>
      <c r="T30" s="347"/>
      <c r="U30" s="347"/>
      <c r="V30" s="347"/>
      <c r="W30" s="211"/>
      <c r="X30" s="88"/>
      <c r="Y30" s="86"/>
      <c r="Z30" s="1"/>
      <c r="AB30" s="207"/>
      <c r="AC30" s="207"/>
      <c r="AD30" s="207"/>
      <c r="AE30" s="207"/>
      <c r="AF30" s="207"/>
    </row>
    <row r="31" spans="2:32" ht="15.5" x14ac:dyDescent="0.35">
      <c r="B31" s="91"/>
      <c r="C31" s="351"/>
      <c r="D31" s="351"/>
      <c r="E31" s="91"/>
      <c r="F31" s="338" t="str">
        <f>IF('Raw Data'!O15=1,(INDEX(J27:J43,MATCH(MIN(L27:L43),L27:L43,0))),IF('Raw Data'!O15=2,(INDEX(J27:J43,MATCH(MAX(L27:L43), L27:L43,0))),""))</f>
        <v>Example Area E</v>
      </c>
      <c r="G31" s="338"/>
      <c r="H31" s="338"/>
      <c r="I31" s="94"/>
      <c r="J31" s="95" t="str">
        <f>IF('Raw Data'!C19="","",'Raw Data'!C19)</f>
        <v>Example Area E</v>
      </c>
      <c r="K31" s="230">
        <f>IF('Raw Data'!D19="","",'Raw Data'!D19)</f>
        <v>1090903</v>
      </c>
      <c r="L31" s="230">
        <f>IF('Raw Data'!E19="","",'Raw Data'!E19)</f>
        <v>5</v>
      </c>
      <c r="M31" s="230">
        <f>IF('Raw Data'!F19="","",'Raw Data'!F19)</f>
        <v>250.1</v>
      </c>
      <c r="N31" s="234">
        <f t="shared" si="0"/>
        <v>0.20060370349938397</v>
      </c>
      <c r="O31" s="234" t="e">
        <f t="shared" si="1"/>
        <v>#VALUE!</v>
      </c>
      <c r="P31" s="231"/>
      <c r="Q31" s="55"/>
      <c r="R31" s="8"/>
      <c r="S31" s="347"/>
      <c r="T31" s="347"/>
      <c r="U31" s="347"/>
      <c r="V31" s="347"/>
      <c r="W31" s="211"/>
      <c r="X31" s="88"/>
      <c r="Y31" s="86"/>
      <c r="Z31" s="1"/>
      <c r="AB31" s="207"/>
      <c r="AC31" s="207"/>
      <c r="AD31" s="207"/>
      <c r="AE31" s="207"/>
      <c r="AF31" s="207"/>
    </row>
    <row r="32" spans="2:32" ht="15.5" x14ac:dyDescent="0.35">
      <c r="B32" s="91"/>
      <c r="C32" s="91"/>
      <c r="D32" s="91"/>
      <c r="E32" s="91"/>
      <c r="F32" s="91"/>
      <c r="G32" s="94"/>
      <c r="H32" s="94"/>
      <c r="I32" s="94"/>
      <c r="J32" s="95" t="str">
        <f>IF('Raw Data'!C20="","",'Raw Data'!C20)</f>
        <v/>
      </c>
      <c r="K32" s="230" t="str">
        <f>IF('Raw Data'!D20="","",'Raw Data'!D20)</f>
        <v/>
      </c>
      <c r="L32" s="230" t="str">
        <f>IF('Raw Data'!E20="","",'Raw Data'!E20)</f>
        <v/>
      </c>
      <c r="M32" s="230" t="str">
        <f>IF('Raw Data'!F20="","",'Raw Data'!F20)</f>
        <v/>
      </c>
      <c r="N32" s="234"/>
      <c r="O32" s="234"/>
      <c r="P32" s="35"/>
      <c r="Q32" s="1"/>
      <c r="R32" s="8"/>
      <c r="S32" s="347"/>
      <c r="T32" s="347"/>
      <c r="U32" s="347"/>
      <c r="V32" s="347"/>
      <c r="W32" s="80"/>
      <c r="X32" s="86"/>
      <c r="Y32" s="86"/>
      <c r="Z32" s="1"/>
      <c r="AB32" s="207"/>
      <c r="AC32" s="207"/>
      <c r="AD32" s="207"/>
      <c r="AE32" s="207"/>
      <c r="AF32" s="207"/>
    </row>
    <row r="33" spans="2:32" ht="15.75" customHeight="1" x14ac:dyDescent="0.35">
      <c r="B33" s="91"/>
      <c r="C33" s="337" t="s">
        <v>68</v>
      </c>
      <c r="D33" s="337"/>
      <c r="E33" s="103"/>
      <c r="F33" s="338" t="str">
        <f>INDEX(J27:J43,MATCH(MAX(M27:M43),M27:M43,0))</f>
        <v>Example Area A</v>
      </c>
      <c r="G33" s="338"/>
      <c r="H33" s="338"/>
      <c r="I33" s="94"/>
      <c r="J33" s="95" t="str">
        <f>IF('Raw Data'!C21="","",'Raw Data'!C21)</f>
        <v/>
      </c>
      <c r="K33" s="230" t="str">
        <f>IF('Raw Data'!D21="","",'Raw Data'!D21)</f>
        <v/>
      </c>
      <c r="L33" s="230" t="str">
        <f>IF('Raw Data'!E21="","",'Raw Data'!E21)</f>
        <v/>
      </c>
      <c r="M33" s="230" t="str">
        <f>IF('Raw Data'!F21="","",'Raw Data'!F21)</f>
        <v/>
      </c>
      <c r="N33" s="234"/>
      <c r="O33" s="234"/>
      <c r="P33" s="232"/>
      <c r="Q33" s="192"/>
      <c r="R33" s="12"/>
      <c r="S33" s="339"/>
      <c r="T33" s="339"/>
      <c r="U33" s="339"/>
      <c r="V33" s="340"/>
      <c r="W33" s="266"/>
      <c r="X33" s="86"/>
      <c r="Y33" s="1"/>
      <c r="AB33" s="207"/>
      <c r="AC33" s="207"/>
      <c r="AD33" s="207"/>
      <c r="AE33" s="208"/>
      <c r="AF33" s="207"/>
    </row>
    <row r="34" spans="2:32" ht="17.25" customHeight="1" x14ac:dyDescent="0.35">
      <c r="B34" s="91"/>
      <c r="C34" s="337"/>
      <c r="D34" s="337"/>
      <c r="E34" s="103"/>
      <c r="F34" s="338"/>
      <c r="G34" s="338"/>
      <c r="H34" s="338"/>
      <c r="I34" s="94"/>
      <c r="J34" s="95" t="str">
        <f>IF('Raw Data'!C22="","",'Raw Data'!C22)</f>
        <v/>
      </c>
      <c r="K34" s="230" t="str">
        <f>IF('Raw Data'!D22="","",'Raw Data'!D22)</f>
        <v/>
      </c>
      <c r="L34" s="230" t="str">
        <f>IF('Raw Data'!E22="","",'Raw Data'!E22)</f>
        <v/>
      </c>
      <c r="M34" s="230" t="str">
        <f>IF('Raw Data'!F22="","",'Raw Data'!F22)</f>
        <v/>
      </c>
      <c r="N34" s="234"/>
      <c r="O34" s="234"/>
      <c r="P34" s="35"/>
      <c r="Q34" s="1"/>
      <c r="R34" s="12"/>
      <c r="S34" s="339"/>
      <c r="T34" s="339"/>
      <c r="U34" s="339"/>
      <c r="V34" s="340"/>
      <c r="W34" s="266"/>
      <c r="X34" s="86"/>
      <c r="Y34" s="86"/>
      <c r="Z34" s="1"/>
      <c r="AB34" s="207"/>
      <c r="AC34" s="207"/>
      <c r="AD34" s="207"/>
      <c r="AE34" s="207"/>
      <c r="AF34" s="207"/>
    </row>
    <row r="35" spans="2:32" ht="15.75" customHeight="1" x14ac:dyDescent="0.35">
      <c r="B35" s="91"/>
      <c r="C35" s="307" t="s">
        <v>69</v>
      </c>
      <c r="D35" s="307"/>
      <c r="E35" s="103"/>
      <c r="F35" s="338" t="str">
        <f>INDEX(J27:J43,MATCH(MIN(M27:M43),M27:M43,0))</f>
        <v>Example Area E</v>
      </c>
      <c r="G35" s="338"/>
      <c r="H35" s="338"/>
      <c r="I35" s="94"/>
      <c r="J35" s="95" t="str">
        <f>IF('Raw Data'!C23="","",'Raw Data'!C23)</f>
        <v/>
      </c>
      <c r="K35" s="230" t="str">
        <f>IF('Raw Data'!D23="","",'Raw Data'!D23)</f>
        <v/>
      </c>
      <c r="L35" s="230" t="str">
        <f>IF('Raw Data'!E23="","",'Raw Data'!E23)</f>
        <v/>
      </c>
      <c r="M35" s="230" t="str">
        <f>IF('Raw Data'!F23="","",'Raw Data'!F23)</f>
        <v/>
      </c>
      <c r="N35" s="234"/>
      <c r="O35" s="234"/>
      <c r="P35" s="35"/>
      <c r="Q35" s="1"/>
      <c r="R35" s="12"/>
      <c r="S35" s="129"/>
      <c r="T35" s="129"/>
      <c r="U35" s="129"/>
      <c r="V35" s="129"/>
      <c r="W35" s="267"/>
      <c r="X35" s="86"/>
      <c r="Y35" s="86"/>
      <c r="Z35" s="1"/>
      <c r="AB35" s="207"/>
      <c r="AC35" s="207"/>
      <c r="AD35" s="207"/>
      <c r="AE35" s="207"/>
      <c r="AF35" s="207"/>
    </row>
    <row r="36" spans="2:32" ht="15.75" customHeight="1" x14ac:dyDescent="0.35">
      <c r="B36" s="91"/>
      <c r="C36" s="307"/>
      <c r="D36" s="307"/>
      <c r="E36" s="103"/>
      <c r="F36" s="338"/>
      <c r="G36" s="338"/>
      <c r="H36" s="338"/>
      <c r="I36" s="94"/>
      <c r="J36" s="95" t="str">
        <f>IF('Raw Data'!C24="","",'Raw Data'!C24)</f>
        <v/>
      </c>
      <c r="K36" s="230" t="str">
        <f>IF('Raw Data'!D24="","",'Raw Data'!D24)</f>
        <v/>
      </c>
      <c r="L36" s="230" t="str">
        <f>IF('Raw Data'!E24="","",'Raw Data'!E24)</f>
        <v/>
      </c>
      <c r="M36" s="230" t="str">
        <f>IF('Raw Data'!F24="","",'Raw Data'!F24)</f>
        <v/>
      </c>
      <c r="N36" s="234"/>
      <c r="O36" s="234"/>
      <c r="P36" s="35"/>
      <c r="Q36" s="1"/>
      <c r="R36" s="12"/>
      <c r="S36" s="265"/>
      <c r="T36" s="265"/>
      <c r="U36" s="265"/>
      <c r="V36" s="265"/>
      <c r="W36" s="265"/>
      <c r="X36" s="87"/>
      <c r="Y36" s="86"/>
      <c r="Z36" s="1"/>
    </row>
    <row r="37" spans="2:32" ht="15.5" x14ac:dyDescent="0.35">
      <c r="B37" s="91"/>
      <c r="C37" s="91"/>
      <c r="D37" s="91"/>
      <c r="E37" s="91"/>
      <c r="F37" s="91"/>
      <c r="G37" s="94"/>
      <c r="H37" s="94"/>
      <c r="I37" s="94"/>
      <c r="J37" s="95" t="str">
        <f>IF('Raw Data'!C25="","",'Raw Data'!C25)</f>
        <v/>
      </c>
      <c r="K37" s="230" t="str">
        <f>IF('Raw Data'!D25="","",'Raw Data'!D25)</f>
        <v/>
      </c>
      <c r="L37" s="230" t="str">
        <f>IF('Raw Data'!E25="","",'Raw Data'!E25)</f>
        <v/>
      </c>
      <c r="M37" s="230" t="str">
        <f>IF('Raw Data'!F25="","",'Raw Data'!F25)</f>
        <v/>
      </c>
      <c r="N37" s="234"/>
      <c r="O37" s="234"/>
      <c r="P37" s="35"/>
      <c r="Q37" s="1"/>
      <c r="R37" s="12"/>
      <c r="S37" s="265"/>
      <c r="T37" s="265"/>
      <c r="U37" s="265"/>
      <c r="V37" s="265"/>
      <c r="W37" s="265"/>
      <c r="X37" s="87"/>
      <c r="Y37" s="86"/>
      <c r="Z37" s="1"/>
    </row>
    <row r="38" spans="2:32" ht="15.5" x14ac:dyDescent="0.35">
      <c r="B38" s="91"/>
      <c r="C38" s="91"/>
      <c r="D38" s="91"/>
      <c r="E38" s="91"/>
      <c r="F38" s="91"/>
      <c r="G38" s="94"/>
      <c r="H38" s="94"/>
      <c r="I38" s="94"/>
      <c r="J38" s="95" t="str">
        <f>IF('Raw Data'!C26="","",'Raw Data'!C26)</f>
        <v/>
      </c>
      <c r="K38" s="230" t="str">
        <f>IF('Raw Data'!D26="","",'Raw Data'!D26)</f>
        <v/>
      </c>
      <c r="L38" s="230" t="str">
        <f>IF('Raw Data'!E26="","",'Raw Data'!E26)</f>
        <v/>
      </c>
      <c r="M38" s="230" t="str">
        <f>IF('Raw Data'!F26="","",'Raw Data'!F26)</f>
        <v/>
      </c>
      <c r="N38" s="234"/>
      <c r="O38" s="234"/>
      <c r="P38" s="35"/>
      <c r="Q38" s="1"/>
      <c r="R38" s="12"/>
      <c r="S38" s="265"/>
      <c r="T38" s="265"/>
      <c r="U38" s="265"/>
      <c r="V38" s="265"/>
      <c r="W38" s="265"/>
      <c r="X38" s="87"/>
      <c r="Y38" s="86"/>
      <c r="Z38" s="1"/>
    </row>
    <row r="39" spans="2:32" ht="20" x14ac:dyDescent="0.4">
      <c r="B39" s="91"/>
      <c r="C39" s="104"/>
      <c r="D39" s="105"/>
      <c r="E39" s="341" t="str">
        <f>IF('Raw Data'!O15=1,IF('Raw Data'!O37=1,INDEX(M27:M43,MATCH(F33,J27:J43,0)),IF('Raw Data'!O37=2,INDEX(M27:M43,MATCH(F35,J27:J43,0)),"")),IF('Raw Data'!O28=1,INDEX(M27:M43,MATCH(F28,J27:J43,0)),"Please select the type of data you have"))</f>
        <v>Please select the type of data you have</v>
      </c>
      <c r="F39" s="342"/>
      <c r="G39" s="342"/>
      <c r="H39" s="343"/>
      <c r="I39" s="94"/>
      <c r="J39" s="95" t="str">
        <f>IF('Raw Data'!C27="","",'Raw Data'!C27)</f>
        <v/>
      </c>
      <c r="K39" s="230" t="str">
        <f>IF('Raw Data'!D27="","",'Raw Data'!D27)</f>
        <v/>
      </c>
      <c r="L39" s="230" t="str">
        <f>IF('Raw Data'!E27="","",'Raw Data'!E27)</f>
        <v/>
      </c>
      <c r="M39" s="230" t="str">
        <f>IF('Raw Data'!F27="","",'Raw Data'!F27)</f>
        <v/>
      </c>
      <c r="N39" s="234"/>
      <c r="O39" s="234"/>
      <c r="P39" s="35"/>
      <c r="Q39" s="1"/>
      <c r="R39" s="12"/>
      <c r="S39" s="265"/>
      <c r="T39" s="265"/>
      <c r="U39" s="265"/>
      <c r="V39" s="265"/>
      <c r="W39" s="265"/>
      <c r="X39" s="87"/>
      <c r="Y39" s="86"/>
      <c r="Z39" s="1"/>
    </row>
    <row r="40" spans="2:32" ht="20" x14ac:dyDescent="0.4">
      <c r="B40" s="91"/>
      <c r="C40" s="106"/>
      <c r="D40" s="94"/>
      <c r="E40" s="94"/>
      <c r="F40" s="91"/>
      <c r="G40" s="94"/>
      <c r="H40" s="94"/>
      <c r="I40" s="94"/>
      <c r="J40" s="95" t="str">
        <f>IF('Raw Data'!C28="","",'Raw Data'!C28)</f>
        <v/>
      </c>
      <c r="K40" s="230" t="str">
        <f>IF('Raw Data'!D28="","",'Raw Data'!D28)</f>
        <v/>
      </c>
      <c r="L40" s="230" t="str">
        <f>IF('Raw Data'!E28="","",'Raw Data'!E28)</f>
        <v/>
      </c>
      <c r="M40" s="230" t="str">
        <f>IF('Raw Data'!F28="","",'Raw Data'!F28)</f>
        <v/>
      </c>
      <c r="N40" s="234"/>
      <c r="O40" s="234"/>
      <c r="P40" s="35"/>
      <c r="Q40" s="1"/>
      <c r="R40" s="12"/>
      <c r="S40" s="265"/>
      <c r="T40" s="265"/>
      <c r="U40" s="265"/>
      <c r="V40" s="265"/>
      <c r="W40" s="265"/>
      <c r="X40" s="87"/>
      <c r="Y40" s="86"/>
      <c r="Z40" s="1"/>
    </row>
    <row r="41" spans="2:32" ht="20" x14ac:dyDescent="0.4">
      <c r="B41" s="91"/>
      <c r="C41" s="104"/>
      <c r="D41" s="94"/>
      <c r="E41" s="344">
        <f>IF('Raw Data'!F38="","Please provide a value for the entire population",'Raw Data'!F38)</f>
        <v>669.1</v>
      </c>
      <c r="F41" s="345"/>
      <c r="G41" s="345"/>
      <c r="H41" s="346"/>
      <c r="I41" s="94"/>
      <c r="J41" s="95" t="str">
        <f>IF('Raw Data'!C29="","",'Raw Data'!C29)</f>
        <v/>
      </c>
      <c r="K41" s="230" t="str">
        <f>IF('Raw Data'!D29="","",'Raw Data'!D29)</f>
        <v/>
      </c>
      <c r="L41" s="230" t="str">
        <f>IF('Raw Data'!E29="","",'Raw Data'!E29)</f>
        <v/>
      </c>
      <c r="M41" s="230" t="str">
        <f>IF('Raw Data'!F29="","",'Raw Data'!F29)</f>
        <v/>
      </c>
      <c r="N41" s="234"/>
      <c r="O41" s="234"/>
      <c r="P41" s="35"/>
      <c r="Q41" s="1"/>
      <c r="R41" s="12"/>
      <c r="S41" s="265"/>
      <c r="T41" s="265"/>
      <c r="U41" s="265"/>
      <c r="V41" s="265"/>
      <c r="W41" s="265"/>
      <c r="X41" s="87"/>
      <c r="Y41" s="86"/>
      <c r="Z41" s="1"/>
    </row>
    <row r="42" spans="2:32" ht="15.5" x14ac:dyDescent="0.35">
      <c r="B42" s="91"/>
      <c r="C42" s="91"/>
      <c r="D42" s="91"/>
      <c r="E42" s="91"/>
      <c r="F42" s="91"/>
      <c r="G42" s="94"/>
      <c r="H42" s="94"/>
      <c r="I42" s="94"/>
      <c r="J42" s="95" t="str">
        <f>IF('Raw Data'!C30="","",'Raw Data'!C30)</f>
        <v/>
      </c>
      <c r="K42" s="230" t="str">
        <f>IF('Raw Data'!D30="","",'Raw Data'!D30)</f>
        <v/>
      </c>
      <c r="L42" s="230" t="str">
        <f>IF('Raw Data'!E30="","",'Raw Data'!E30)</f>
        <v/>
      </c>
      <c r="M42" s="230" t="str">
        <f>IF('Raw Data'!F30="","",'Raw Data'!F30)</f>
        <v/>
      </c>
      <c r="N42" s="234"/>
      <c r="O42" s="234"/>
      <c r="P42" s="35"/>
      <c r="Q42" s="1"/>
      <c r="R42" s="12"/>
      <c r="S42" s="265"/>
      <c r="T42" s="265"/>
      <c r="U42" s="265"/>
      <c r="V42" s="265"/>
      <c r="W42" s="265"/>
      <c r="X42" s="87"/>
      <c r="Y42" s="1"/>
      <c r="Z42" s="1"/>
    </row>
    <row r="43" spans="2:32" ht="15.5" x14ac:dyDescent="0.35">
      <c r="B43" s="91"/>
      <c r="C43" s="91"/>
      <c r="D43" s="91"/>
      <c r="E43" s="91"/>
      <c r="F43" s="91"/>
      <c r="G43" s="94"/>
      <c r="H43" s="94"/>
      <c r="I43" s="94"/>
      <c r="J43" s="95" t="s">
        <v>120</v>
      </c>
      <c r="K43" s="230">
        <f>SUM(K27:K42)</f>
        <v>5438100</v>
      </c>
      <c r="L43" s="230" t="str">
        <f>IF('Raw Data'!E31="","",'Raw Data'!E31)</f>
        <v/>
      </c>
      <c r="M43" s="230" t="str">
        <f>IF('Raw Data'!F31="","",'Raw Data'!F31)</f>
        <v/>
      </c>
      <c r="N43" s="234">
        <f>SUM(N27:N42)</f>
        <v>1</v>
      </c>
      <c r="O43" s="234" t="str">
        <f>IF(ISERROR(SUM(O27:O42)),"XXXX",SUM(O27:O42))</f>
        <v>XXXX</v>
      </c>
      <c r="P43" s="35"/>
      <c r="Q43" s="1"/>
      <c r="R43" s="12"/>
      <c r="S43" s="265"/>
      <c r="T43" s="265"/>
      <c r="U43" s="265"/>
      <c r="V43" s="265"/>
      <c r="W43" s="265"/>
      <c r="X43" s="87"/>
      <c r="Y43" s="1"/>
      <c r="Z43" s="1"/>
    </row>
    <row r="44" spans="2:32" ht="15.5" x14ac:dyDescent="0.35">
      <c r="B44" s="91"/>
      <c r="C44" s="91"/>
      <c r="D44" s="91"/>
      <c r="E44" s="91"/>
      <c r="F44" s="91"/>
      <c r="G44" s="94"/>
      <c r="H44" s="94"/>
      <c r="I44" s="94"/>
      <c r="J44" s="94"/>
      <c r="K44" s="94"/>
      <c r="L44" s="94"/>
      <c r="M44" s="94"/>
      <c r="N44" s="91"/>
      <c r="O44" s="91"/>
      <c r="P44" s="35"/>
      <c r="Q44" s="1"/>
      <c r="R44" s="12"/>
      <c r="S44" s="265"/>
      <c r="T44" s="265"/>
      <c r="U44" s="265"/>
      <c r="V44" s="265"/>
      <c r="W44" s="265"/>
      <c r="X44" s="1"/>
      <c r="Y44" s="1"/>
      <c r="Z44" s="1"/>
    </row>
    <row r="45" spans="2:32" ht="21" customHeight="1" x14ac:dyDescent="0.35">
      <c r="B45" s="70"/>
      <c r="C45" s="333" t="s">
        <v>124</v>
      </c>
      <c r="D45" s="333"/>
      <c r="E45" s="333"/>
      <c r="F45" s="333"/>
      <c r="G45" s="333"/>
      <c r="H45" s="333"/>
      <c r="I45" s="333"/>
      <c r="J45" s="333"/>
      <c r="K45" s="333"/>
      <c r="L45" s="333"/>
      <c r="M45" s="333"/>
      <c r="N45" s="35"/>
      <c r="O45" s="35"/>
      <c r="P45" s="35"/>
      <c r="Q45" s="1"/>
      <c r="R45" s="83"/>
      <c r="S45" s="1"/>
      <c r="T45" s="1"/>
      <c r="U45" s="1"/>
      <c r="V45" s="1"/>
      <c r="X45" s="1"/>
      <c r="Y45" s="1"/>
    </row>
    <row r="46" spans="2:32" ht="21" customHeight="1" x14ac:dyDescent="0.35">
      <c r="B46" s="70"/>
      <c r="C46" s="333"/>
      <c r="D46" s="333"/>
      <c r="E46" s="333"/>
      <c r="F46" s="333"/>
      <c r="G46" s="333"/>
      <c r="H46" s="333"/>
      <c r="I46" s="333"/>
      <c r="J46" s="333"/>
      <c r="K46" s="333"/>
      <c r="L46" s="333"/>
      <c r="M46" s="333"/>
      <c r="N46" s="35"/>
      <c r="O46" s="35"/>
      <c r="P46" s="233"/>
      <c r="Q46" s="107"/>
      <c r="R46" s="107"/>
      <c r="S46" s="336"/>
      <c r="T46" s="336"/>
      <c r="U46" s="336"/>
      <c r="V46" s="336"/>
      <c r="W46" s="336"/>
    </row>
    <row r="47" spans="2:32" ht="21" x14ac:dyDescent="0.5">
      <c r="B47" s="70"/>
      <c r="C47" s="70"/>
      <c r="D47" s="70"/>
      <c r="E47" s="70"/>
      <c r="F47" s="70"/>
      <c r="G47" s="70"/>
      <c r="H47" s="70"/>
      <c r="I47" s="37"/>
      <c r="J47" s="53"/>
      <c r="K47" s="37"/>
      <c r="L47" s="70"/>
      <c r="M47" s="35"/>
      <c r="N47" s="35"/>
      <c r="O47" s="35"/>
      <c r="P47" s="233"/>
      <c r="Q47" s="107"/>
      <c r="R47" s="107"/>
      <c r="S47" s="336"/>
      <c r="T47" s="336"/>
      <c r="U47" s="336"/>
      <c r="V47" s="336"/>
      <c r="W47" s="336"/>
    </row>
    <row r="48" spans="2:32" ht="15.5" x14ac:dyDescent="0.35">
      <c r="B48" s="83"/>
      <c r="C48" s="83"/>
      <c r="D48" s="83"/>
      <c r="E48" s="83"/>
      <c r="F48" s="83"/>
      <c r="G48" s="83"/>
      <c r="H48" s="83"/>
      <c r="I48" s="51"/>
      <c r="J48" s="83"/>
      <c r="K48" s="51"/>
      <c r="L48" s="83"/>
      <c r="M48" s="1"/>
      <c r="N48" s="1"/>
      <c r="O48" s="107"/>
      <c r="P48" s="107"/>
      <c r="Q48" s="107"/>
      <c r="R48" s="107"/>
      <c r="S48" s="336"/>
      <c r="T48" s="336"/>
      <c r="U48" s="336"/>
      <c r="V48" s="336"/>
      <c r="W48" s="336"/>
    </row>
    <row r="49" spans="2:23" ht="15.5" x14ac:dyDescent="0.35">
      <c r="B49" s="83"/>
      <c r="C49" s="83"/>
      <c r="D49" s="83"/>
      <c r="E49" s="83"/>
      <c r="F49" s="83"/>
      <c r="G49" s="83"/>
      <c r="H49" s="83"/>
      <c r="I49" s="51"/>
      <c r="J49" s="51"/>
      <c r="K49" s="51"/>
      <c r="L49" s="83"/>
      <c r="M49" s="1"/>
      <c r="N49" s="1"/>
      <c r="O49" s="107"/>
      <c r="P49" s="107"/>
      <c r="Q49" s="107"/>
      <c r="R49" s="185"/>
      <c r="S49" s="336"/>
      <c r="T49" s="336"/>
      <c r="U49" s="336"/>
      <c r="V49" s="336"/>
      <c r="W49" s="336"/>
    </row>
    <row r="50" spans="2:23" ht="15.5" x14ac:dyDescent="0.35">
      <c r="B50" s="83"/>
      <c r="C50" s="83"/>
      <c r="D50" s="83"/>
      <c r="E50" s="83"/>
      <c r="F50" s="83"/>
      <c r="G50" s="83"/>
      <c r="H50" s="83"/>
      <c r="I50" s="51"/>
      <c r="J50" s="51"/>
      <c r="K50" s="51"/>
      <c r="L50" s="83"/>
      <c r="M50" s="1"/>
      <c r="N50" s="1"/>
      <c r="O50" s="85"/>
      <c r="P50" s="85"/>
      <c r="Q50" s="224"/>
      <c r="R50" s="85"/>
      <c r="S50" s="85"/>
      <c r="T50" s="85"/>
      <c r="U50" s="85"/>
      <c r="V50" s="1"/>
    </row>
    <row r="51" spans="2:23" ht="15.5" x14ac:dyDescent="0.35">
      <c r="B51" s="83"/>
      <c r="C51" s="83"/>
      <c r="D51" s="83"/>
      <c r="E51" s="83"/>
      <c r="F51" s="83"/>
      <c r="G51" s="83"/>
      <c r="H51" s="83"/>
      <c r="I51" s="51"/>
      <c r="J51" s="51"/>
      <c r="K51" s="51"/>
      <c r="L51" s="83"/>
      <c r="M51" s="1"/>
      <c r="N51" s="1"/>
      <c r="O51" s="334"/>
      <c r="P51" s="334"/>
      <c r="Q51" s="334"/>
      <c r="R51" s="334"/>
      <c r="S51" s="334"/>
      <c r="T51" s="334"/>
      <c r="U51" s="334"/>
      <c r="V51" s="1"/>
    </row>
    <row r="52" spans="2:23" x14ac:dyDescent="0.35">
      <c r="B52" s="83"/>
      <c r="C52" s="83"/>
      <c r="D52" s="83"/>
      <c r="E52" s="83"/>
      <c r="F52" s="83"/>
      <c r="G52" s="83"/>
      <c r="H52" s="83"/>
      <c r="I52" s="83"/>
      <c r="J52" s="83"/>
      <c r="K52" s="83"/>
      <c r="L52" s="83"/>
      <c r="M52" s="1"/>
      <c r="N52" s="1"/>
      <c r="O52" s="1"/>
      <c r="P52" s="1"/>
      <c r="Q52" s="1"/>
      <c r="R52" s="1"/>
      <c r="S52" s="1"/>
      <c r="T52" s="1"/>
      <c r="U52" s="1"/>
      <c r="V52" s="1"/>
    </row>
    <row r="53" spans="2:23" x14ac:dyDescent="0.35">
      <c r="B53" s="1"/>
      <c r="C53" s="1"/>
      <c r="M53" s="205"/>
      <c r="N53" s="205"/>
      <c r="O53" s="205"/>
      <c r="P53" s="205"/>
      <c r="Q53" s="205"/>
      <c r="R53" s="205"/>
      <c r="S53" s="205"/>
      <c r="T53" s="205"/>
      <c r="U53" s="206"/>
      <c r="V53" s="206"/>
    </row>
    <row r="54" spans="2:23" x14ac:dyDescent="0.35">
      <c r="M54" s="205"/>
      <c r="N54" s="205"/>
      <c r="O54" s="205"/>
      <c r="P54" s="205"/>
      <c r="Q54" s="205"/>
      <c r="R54" s="205"/>
      <c r="S54" s="205"/>
      <c r="T54" s="205"/>
      <c r="U54" s="206"/>
      <c r="V54" s="206"/>
    </row>
    <row r="55" spans="2:23" x14ac:dyDescent="0.35">
      <c r="M55" s="205"/>
      <c r="N55" s="205"/>
      <c r="O55" s="205"/>
      <c r="P55" s="205"/>
      <c r="Q55" s="205"/>
      <c r="R55" s="205"/>
      <c r="S55" s="205"/>
      <c r="T55" s="205"/>
      <c r="U55" s="205"/>
      <c r="V55" s="205"/>
    </row>
    <row r="56" spans="2:23" x14ac:dyDescent="0.35">
      <c r="M56" s="205"/>
      <c r="N56" s="205"/>
      <c r="O56" s="205"/>
      <c r="P56" s="205"/>
      <c r="Q56" s="205"/>
      <c r="R56" s="205"/>
      <c r="S56" s="205"/>
      <c r="T56" s="205"/>
      <c r="U56" s="205"/>
      <c r="V56" s="205"/>
    </row>
    <row r="57" spans="2:23" x14ac:dyDescent="0.35">
      <c r="M57" s="205"/>
      <c r="N57" s="205"/>
      <c r="O57" s="205"/>
      <c r="P57" s="205"/>
      <c r="Q57" s="205"/>
      <c r="R57" s="205"/>
      <c r="S57" s="205"/>
      <c r="T57" s="205"/>
      <c r="U57" s="205"/>
      <c r="V57" s="205"/>
    </row>
    <row r="58" spans="2:23" x14ac:dyDescent="0.35">
      <c r="M58" s="205"/>
      <c r="N58" s="205"/>
      <c r="O58" s="205"/>
      <c r="P58" s="205"/>
      <c r="Q58" s="205"/>
      <c r="R58" s="205"/>
      <c r="S58" s="205"/>
      <c r="T58" s="205"/>
      <c r="U58" s="205"/>
      <c r="V58" s="205"/>
    </row>
    <row r="59" spans="2:23" x14ac:dyDescent="0.35">
      <c r="M59" s="205"/>
      <c r="N59" s="205"/>
      <c r="O59" s="205"/>
      <c r="P59" s="205"/>
      <c r="Q59" s="205"/>
      <c r="R59" s="205"/>
      <c r="S59" s="205"/>
      <c r="T59" s="205"/>
      <c r="U59" s="205"/>
      <c r="V59" s="205"/>
    </row>
    <row r="60" spans="2:23" x14ac:dyDescent="0.35">
      <c r="M60" s="205"/>
      <c r="N60" s="205"/>
      <c r="O60" s="205"/>
      <c r="P60" s="205"/>
      <c r="Q60" s="205"/>
      <c r="R60" s="205"/>
      <c r="S60" s="205"/>
      <c r="T60" s="205"/>
      <c r="U60" s="205"/>
      <c r="V60" s="205"/>
    </row>
    <row r="61" spans="2:23" x14ac:dyDescent="0.35">
      <c r="M61" s="205"/>
      <c r="N61" s="205"/>
      <c r="O61" s="205"/>
      <c r="P61" s="205"/>
      <c r="Q61" s="205"/>
      <c r="R61" s="205"/>
      <c r="S61" s="205"/>
      <c r="T61" s="205"/>
      <c r="U61" s="205"/>
      <c r="V61" s="205"/>
    </row>
  </sheetData>
  <mergeCells count="34">
    <mergeCell ref="C7:V7"/>
    <mergeCell ref="C8:V8"/>
    <mergeCell ref="C10:F10"/>
    <mergeCell ref="L10:M10"/>
    <mergeCell ref="N25:N26"/>
    <mergeCell ref="O25:O26"/>
    <mergeCell ref="S23:W23"/>
    <mergeCell ref="C25:H25"/>
    <mergeCell ref="J25:J26"/>
    <mergeCell ref="K25:K26"/>
    <mergeCell ref="L25:L26"/>
    <mergeCell ref="M25:M26"/>
    <mergeCell ref="S25:U25"/>
    <mergeCell ref="C26:H26"/>
    <mergeCell ref="X26:Y29"/>
    <mergeCell ref="C28:D29"/>
    <mergeCell ref="F28:H28"/>
    <mergeCell ref="C30:D31"/>
    <mergeCell ref="F31:H31"/>
    <mergeCell ref="C45:M46"/>
    <mergeCell ref="O51:U51"/>
    <mergeCell ref="G12:M13"/>
    <mergeCell ref="S46:W49"/>
    <mergeCell ref="C33:D34"/>
    <mergeCell ref="F33:H34"/>
    <mergeCell ref="S33:U34"/>
    <mergeCell ref="V33:V34"/>
    <mergeCell ref="C35:D36"/>
    <mergeCell ref="F35:H36"/>
    <mergeCell ref="E39:H39"/>
    <mergeCell ref="E41:H41"/>
    <mergeCell ref="S26:V32"/>
    <mergeCell ref="D15:V15"/>
    <mergeCell ref="D17:V17"/>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O25"/>
  <sheetViews>
    <sheetView showGridLines="0" workbookViewId="0">
      <selection activeCell="D8" sqref="D8"/>
    </sheetView>
  </sheetViews>
  <sheetFormatPr defaultRowHeight="14.5" x14ac:dyDescent="0.35"/>
  <cols>
    <col min="1" max="1" width="2.453125" customWidth="1"/>
    <col min="2" max="3" width="1.54296875" customWidth="1"/>
    <col min="11" max="11" width="7.81640625" customWidth="1"/>
    <col min="13" max="13" width="39.453125" customWidth="1"/>
  </cols>
  <sheetData>
    <row r="1" spans="2:14" ht="8.25" customHeight="1" x14ac:dyDescent="0.35"/>
    <row r="2" spans="2:14" ht="28" x14ac:dyDescent="0.6">
      <c r="B2" s="16" t="s">
        <v>2</v>
      </c>
      <c r="C2" s="3"/>
    </row>
    <row r="4" spans="2:14" ht="7.5" customHeight="1" x14ac:dyDescent="0.35">
      <c r="B4" s="8"/>
      <c r="C4" s="9"/>
      <c r="D4" s="10"/>
      <c r="E4" s="9"/>
      <c r="F4" s="9"/>
      <c r="G4" s="9"/>
      <c r="H4" s="9"/>
      <c r="I4" s="9"/>
      <c r="J4" s="9"/>
      <c r="K4" s="9"/>
      <c r="L4" s="9"/>
      <c r="M4" s="9"/>
      <c r="N4" s="4"/>
    </row>
    <row r="5" spans="2:14" ht="15.5" x14ac:dyDescent="0.35">
      <c r="B5" s="8"/>
      <c r="C5" s="9" t="s">
        <v>3</v>
      </c>
      <c r="D5" s="9"/>
      <c r="E5" s="9"/>
      <c r="F5" s="9"/>
      <c r="G5" s="9"/>
      <c r="H5" s="9"/>
      <c r="I5" s="9"/>
      <c r="J5" s="9"/>
      <c r="K5" s="9"/>
      <c r="L5" s="9"/>
      <c r="M5" s="9"/>
      <c r="N5" s="4"/>
    </row>
    <row r="6" spans="2:14" ht="15.5" x14ac:dyDescent="0.35">
      <c r="B6" s="8"/>
      <c r="C6" s="10" t="s">
        <v>123</v>
      </c>
      <c r="D6" s="9"/>
      <c r="E6" s="9"/>
      <c r="F6" s="9"/>
      <c r="G6" s="9"/>
      <c r="H6" s="9"/>
      <c r="I6" s="9"/>
      <c r="J6" s="9"/>
      <c r="K6" s="9"/>
      <c r="L6" s="9"/>
      <c r="M6" s="9"/>
      <c r="N6" s="4"/>
    </row>
    <row r="7" spans="2:14" ht="15.5" x14ac:dyDescent="0.35">
      <c r="B7" s="8"/>
      <c r="C7" s="9"/>
      <c r="D7" s="9"/>
      <c r="E7" s="9"/>
      <c r="F7" s="9"/>
      <c r="G7" s="9"/>
      <c r="H7" s="9"/>
      <c r="I7" s="9"/>
      <c r="J7" s="9"/>
      <c r="K7" s="9"/>
      <c r="L7" s="9"/>
      <c r="M7" s="9"/>
      <c r="N7" s="4"/>
    </row>
    <row r="8" spans="2:14" ht="15.5" x14ac:dyDescent="0.35">
      <c r="B8" s="8"/>
      <c r="C8" s="14" t="s">
        <v>6</v>
      </c>
      <c r="D8" s="11" t="s">
        <v>137</v>
      </c>
      <c r="E8" s="11"/>
      <c r="F8" s="11"/>
      <c r="G8" s="11"/>
      <c r="H8" s="11"/>
      <c r="I8" s="11"/>
      <c r="J8" s="11"/>
      <c r="K8" s="11"/>
      <c r="L8" s="11"/>
      <c r="M8" s="11"/>
      <c r="N8" s="4"/>
    </row>
    <row r="9" spans="2:14" ht="5.15" customHeight="1" x14ac:dyDescent="0.35">
      <c r="B9" s="8"/>
      <c r="C9" s="14"/>
      <c r="D9" s="11"/>
      <c r="E9" s="11"/>
      <c r="F9" s="11"/>
      <c r="G9" s="11"/>
      <c r="H9" s="11"/>
      <c r="I9" s="11"/>
      <c r="J9" s="11"/>
      <c r="K9" s="11"/>
      <c r="L9" s="11"/>
      <c r="M9" s="11"/>
      <c r="N9" s="4"/>
    </row>
    <row r="10" spans="2:14" ht="15.5" x14ac:dyDescent="0.35">
      <c r="B10" s="8"/>
      <c r="C10" s="14" t="s">
        <v>6</v>
      </c>
      <c r="D10" s="11" t="s">
        <v>4</v>
      </c>
      <c r="E10" s="11"/>
      <c r="F10" s="11"/>
      <c r="G10" s="11"/>
      <c r="H10" s="11"/>
      <c r="I10" s="11"/>
      <c r="J10" s="11"/>
      <c r="K10" s="11"/>
      <c r="L10" s="11"/>
      <c r="M10" s="11"/>
      <c r="N10" s="4"/>
    </row>
    <row r="11" spans="2:14" ht="3.75" customHeight="1" x14ac:dyDescent="0.35">
      <c r="B11" s="8"/>
      <c r="C11" s="9"/>
      <c r="D11" s="9"/>
      <c r="E11" s="9"/>
      <c r="F11" s="9"/>
      <c r="G11" s="9"/>
      <c r="H11" s="9"/>
      <c r="I11" s="9"/>
      <c r="J11" s="9"/>
      <c r="K11" s="9"/>
      <c r="L11" s="9"/>
      <c r="M11" s="9"/>
      <c r="N11" s="4"/>
    </row>
    <row r="12" spans="2:14" ht="15.5" x14ac:dyDescent="0.35">
      <c r="B12" s="8"/>
      <c r="C12" s="14" t="s">
        <v>6</v>
      </c>
      <c r="D12" s="11" t="s">
        <v>5</v>
      </c>
      <c r="E12" s="11"/>
      <c r="F12" s="11"/>
      <c r="G12" s="11"/>
      <c r="H12" s="11"/>
      <c r="I12" s="11"/>
      <c r="J12" s="9"/>
      <c r="K12" s="9"/>
      <c r="L12" s="9"/>
      <c r="M12" s="9"/>
      <c r="N12" s="4"/>
    </row>
    <row r="13" spans="2:14" ht="13.5" customHeight="1" x14ac:dyDescent="0.35">
      <c r="B13" s="8"/>
      <c r="C13" s="9"/>
      <c r="D13" s="9" t="s">
        <v>24</v>
      </c>
      <c r="E13" s="9"/>
      <c r="F13" s="9"/>
      <c r="G13" s="9"/>
      <c r="H13" s="9"/>
      <c r="I13" s="9"/>
      <c r="J13" s="9"/>
      <c r="K13" s="9"/>
      <c r="L13" s="9"/>
      <c r="M13" s="9"/>
      <c r="N13" s="4"/>
    </row>
    <row r="14" spans="2:14" ht="3.75" customHeight="1" x14ac:dyDescent="0.35">
      <c r="B14" s="8"/>
      <c r="C14" s="9"/>
      <c r="D14" s="9"/>
      <c r="E14" s="9"/>
      <c r="F14" s="9"/>
      <c r="G14" s="9"/>
      <c r="H14" s="9"/>
      <c r="I14" s="9"/>
      <c r="J14" s="9"/>
      <c r="K14" s="9"/>
      <c r="L14" s="9"/>
      <c r="M14" s="9"/>
      <c r="N14" s="4"/>
    </row>
    <row r="15" spans="2:14" ht="4.5" customHeight="1" x14ac:dyDescent="0.35">
      <c r="B15" s="8"/>
      <c r="C15" s="9"/>
      <c r="D15" s="9"/>
      <c r="E15" s="9"/>
      <c r="F15" s="9"/>
      <c r="G15" s="9"/>
      <c r="H15" s="9"/>
      <c r="I15" s="9"/>
      <c r="J15" s="9"/>
      <c r="K15" s="9"/>
      <c r="L15" s="9"/>
      <c r="M15" s="9"/>
      <c r="N15" s="4"/>
    </row>
    <row r="16" spans="2:14" ht="15.5" x14ac:dyDescent="0.35">
      <c r="B16" s="8"/>
      <c r="C16" s="14" t="s">
        <v>6</v>
      </c>
      <c r="D16" s="364" t="s">
        <v>8</v>
      </c>
      <c r="E16" s="364"/>
      <c r="F16" s="364"/>
      <c r="G16" s="364"/>
      <c r="H16" s="364"/>
      <c r="I16" s="9"/>
      <c r="J16" s="9"/>
      <c r="K16" s="9"/>
      <c r="L16" s="9"/>
      <c r="M16" s="9"/>
      <c r="N16" s="4"/>
    </row>
    <row r="17" spans="2:15" ht="15.5" x14ac:dyDescent="0.35">
      <c r="B17" s="8"/>
      <c r="C17" s="9"/>
      <c r="D17" s="9" t="s">
        <v>25</v>
      </c>
      <c r="E17" s="9"/>
      <c r="F17" s="9"/>
      <c r="G17" s="9"/>
      <c r="H17" s="9"/>
      <c r="I17" s="9"/>
      <c r="J17" s="9"/>
      <c r="K17" s="9"/>
      <c r="L17" s="9"/>
      <c r="M17" s="9"/>
      <c r="N17" s="4"/>
    </row>
    <row r="18" spans="2:15" ht="6.75" customHeight="1" x14ac:dyDescent="0.35">
      <c r="B18" s="8"/>
      <c r="C18" s="9"/>
      <c r="D18" s="9"/>
      <c r="E18" s="9"/>
      <c r="F18" s="9"/>
      <c r="G18" s="9"/>
      <c r="H18" s="9"/>
      <c r="I18" s="9"/>
      <c r="J18" s="9"/>
      <c r="K18" s="9"/>
      <c r="L18" s="9"/>
      <c r="M18" s="9"/>
      <c r="N18" s="13"/>
    </row>
    <row r="19" spans="2:15" ht="15.5" x14ac:dyDescent="0.35">
      <c r="B19" s="8"/>
      <c r="C19" s="14" t="s">
        <v>6</v>
      </c>
      <c r="D19" s="364" t="s">
        <v>7</v>
      </c>
      <c r="E19" s="364"/>
      <c r="F19" s="364"/>
      <c r="G19" s="364"/>
      <c r="H19" s="364"/>
      <c r="I19" s="9"/>
      <c r="J19" s="9"/>
      <c r="K19" s="9"/>
      <c r="L19" s="15"/>
      <c r="M19" s="15"/>
      <c r="N19" s="13"/>
      <c r="O19" s="4"/>
    </row>
    <row r="20" spans="2:15" ht="15.5" x14ac:dyDescent="0.35">
      <c r="B20" s="8"/>
      <c r="C20" s="9"/>
      <c r="D20" s="9" t="s">
        <v>26</v>
      </c>
      <c r="E20" s="9"/>
      <c r="F20" s="9"/>
      <c r="G20" s="9"/>
      <c r="H20" s="9"/>
      <c r="I20" s="9"/>
      <c r="J20" s="9"/>
      <c r="K20" s="9"/>
      <c r="L20" s="15"/>
      <c r="M20" s="15"/>
      <c r="N20" s="13"/>
      <c r="O20" s="4"/>
    </row>
    <row r="21" spans="2:15" ht="15.5" x14ac:dyDescent="0.35">
      <c r="B21" s="8"/>
      <c r="C21" s="15"/>
      <c r="D21" s="9"/>
      <c r="E21" s="9"/>
      <c r="F21" s="9"/>
      <c r="G21" s="9"/>
      <c r="H21" s="9"/>
      <c r="I21" s="9"/>
      <c r="J21" s="9"/>
      <c r="K21" s="9"/>
      <c r="L21" s="9"/>
      <c r="M21" s="9"/>
      <c r="N21" s="13"/>
      <c r="O21" s="4"/>
    </row>
    <row r="22" spans="2:15" ht="15.5" x14ac:dyDescent="0.35">
      <c r="B22" s="8"/>
      <c r="C22" s="9"/>
      <c r="D22" s="15"/>
      <c r="E22" s="15"/>
      <c r="F22" s="15"/>
      <c r="G22" s="15"/>
      <c r="H22" s="15"/>
      <c r="I22" s="15"/>
      <c r="J22" s="15"/>
      <c r="K22" s="15"/>
      <c r="L22" s="15"/>
      <c r="M22" s="15"/>
      <c r="N22" s="13"/>
    </row>
    <row r="23" spans="2:15" ht="15.5" x14ac:dyDescent="0.35">
      <c r="B23" s="8"/>
      <c r="C23" s="15"/>
      <c r="D23" s="9"/>
      <c r="E23" s="9"/>
      <c r="F23" s="9"/>
      <c r="G23" s="9"/>
      <c r="H23" s="9"/>
      <c r="I23" s="9"/>
      <c r="J23" s="9"/>
      <c r="K23" s="9"/>
      <c r="L23" s="9"/>
      <c r="M23" s="9"/>
    </row>
    <row r="24" spans="2:15" ht="15.5" x14ac:dyDescent="0.35">
      <c r="B24" s="8"/>
      <c r="C24" s="15"/>
      <c r="D24" s="9"/>
      <c r="E24" s="9"/>
      <c r="F24" s="9"/>
      <c r="G24" s="9"/>
      <c r="H24" s="9"/>
      <c r="I24" s="9"/>
      <c r="J24" s="9"/>
      <c r="K24" s="9"/>
      <c r="L24" s="11"/>
      <c r="M24" s="9"/>
    </row>
    <row r="25" spans="2:15" ht="15.5" x14ac:dyDescent="0.35">
      <c r="B25" s="8"/>
      <c r="C25" s="15"/>
      <c r="D25" s="15"/>
      <c r="E25" s="15"/>
      <c r="F25" s="15"/>
      <c r="G25" s="15"/>
      <c r="H25" s="15"/>
      <c r="I25" s="15"/>
      <c r="J25" s="15"/>
      <c r="K25" s="15"/>
      <c r="L25" s="15"/>
      <c r="M25" s="15"/>
    </row>
  </sheetData>
  <mergeCells count="2">
    <mergeCell ref="D16:H16"/>
    <mergeCell ref="D19:H19"/>
  </mergeCells>
  <hyperlinks>
    <hyperlink ref="D10" r:id="rId1"/>
    <hyperlink ref="D12:I12" r:id="rId2" display="Inequalities in health: definitions, concepts, and theories. "/>
    <hyperlink ref="D16" r:id="rId3"/>
    <hyperlink ref="D19:H19" r:id="rId4" display="Measures of health inequalities: part 2"/>
    <hyperlink ref="D8" r:id="rId5"/>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Introduction</vt:lpstr>
      <vt:lpstr>Guidance</vt:lpstr>
      <vt:lpstr>Raw Data</vt:lpstr>
      <vt:lpstr>Range</vt:lpstr>
      <vt:lpstr>SII &amp; RII</vt:lpstr>
      <vt:lpstr>PAR</vt:lpstr>
      <vt:lpstr>Further Information</vt:lpstr>
      <vt:lpstr>Options</vt:lpstr>
      <vt:lpstr>Introduction!Print_Area</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zsaneb01</dc:creator>
  <cp:lastModifiedBy>Jaime Villacampa</cp:lastModifiedBy>
  <dcterms:created xsi:type="dcterms:W3CDTF">2018-09-13T11:10:49Z</dcterms:created>
  <dcterms:modified xsi:type="dcterms:W3CDTF">2021-06-08T12:14:02Z</dcterms:modified>
</cp:coreProperties>
</file>