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Warwick/PhD/Work/WBS/TK/FYWP Data Project/fywp_project/report/"/>
    </mc:Choice>
  </mc:AlternateContent>
  <xr:revisionPtr revIDLastSave="0" documentId="13_ncr:1_{0617CB5E-6F8C-8546-9214-48B73E6DF096}" xr6:coauthVersionLast="47" xr6:coauthVersionMax="47" xr10:uidLastSave="{00000000-0000-0000-0000-000000000000}"/>
  <bookViews>
    <workbookView xWindow="0" yWindow="500" windowWidth="28800" windowHeight="15860" xr2:uid="{89B1033D-E97E-A549-AD79-BE550F6E6CF4}"/>
  </bookViews>
  <sheets>
    <sheet name="FY progress" sheetId="14" r:id="rId1"/>
    <sheet name="DE progress" sheetId="16" r:id="rId2"/>
    <sheet name="Demographics" sheetId="9" r:id="rId3"/>
    <sheet name="_old_Demographics" sheetId="15" r:id="rId4"/>
    <sheet name="WP Criteria" sheetId="12" r:id="rId5"/>
    <sheet name="Marks" sheetId="7" r:id="rId6"/>
    <sheet name="Correlations" sheetId="3" r:id="rId7"/>
    <sheet name="misc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0" i="14" l="1"/>
  <c r="I76" i="14"/>
  <c r="K50" i="16"/>
  <c r="I51" i="16"/>
  <c r="H51" i="16"/>
  <c r="G51" i="16"/>
  <c r="E53" i="16"/>
  <c r="E52" i="16"/>
  <c r="J50" i="16"/>
  <c r="I50" i="16"/>
  <c r="O62" i="16"/>
  <c r="O63" i="16" s="1"/>
  <c r="Q62" i="16"/>
  <c r="Q63" i="16" s="1"/>
  <c r="R62" i="16"/>
  <c r="R63" i="16"/>
  <c r="P62" i="16"/>
  <c r="P63" i="16" s="1"/>
  <c r="E51" i="16"/>
  <c r="F51" i="16"/>
  <c r="F50" i="16"/>
  <c r="D49" i="16"/>
  <c r="C49" i="16" s="1"/>
  <c r="D48" i="16"/>
  <c r="D47" i="16"/>
  <c r="C47" i="16" s="1"/>
  <c r="D46" i="16"/>
  <c r="D45" i="16"/>
  <c r="D44" i="16"/>
  <c r="E46" i="16"/>
  <c r="F44" i="16"/>
  <c r="E47" i="16"/>
  <c r="E49" i="16"/>
  <c r="E48" i="16"/>
  <c r="E45" i="16"/>
  <c r="E44" i="16"/>
  <c r="F47" i="16"/>
  <c r="F46" i="16"/>
  <c r="F45" i="16"/>
  <c r="C8" i="16"/>
  <c r="M75" i="14"/>
  <c r="M76" i="14" s="1"/>
  <c r="L75" i="14"/>
  <c r="K75" i="14"/>
  <c r="J75" i="14"/>
  <c r="L76" i="14"/>
  <c r="K76" i="14"/>
  <c r="J76" i="14"/>
  <c r="E48" i="14"/>
  <c r="E13" i="16"/>
  <c r="E12" i="16"/>
  <c r="I10" i="16"/>
  <c r="H10" i="16"/>
  <c r="G10" i="16"/>
  <c r="D7" i="16"/>
  <c r="D10" i="16" s="1"/>
  <c r="F7" i="16"/>
  <c r="E7" i="16"/>
  <c r="E6" i="16"/>
  <c r="F6" i="16"/>
  <c r="F5" i="16"/>
  <c r="F10" i="16" s="1"/>
  <c r="G59" i="7"/>
  <c r="F59" i="7"/>
  <c r="E59" i="7"/>
  <c r="D59" i="7"/>
  <c r="I50" i="7"/>
  <c r="I51" i="7"/>
  <c r="I52" i="7"/>
  <c r="I53" i="7"/>
  <c r="I54" i="7"/>
  <c r="I55" i="7"/>
  <c r="I56" i="7"/>
  <c r="I57" i="7"/>
  <c r="I58" i="7"/>
  <c r="I49" i="7"/>
  <c r="H50" i="7"/>
  <c r="H51" i="7"/>
  <c r="H52" i="7"/>
  <c r="H53" i="7"/>
  <c r="H54" i="7"/>
  <c r="H55" i="7"/>
  <c r="H56" i="7"/>
  <c r="H57" i="7"/>
  <c r="H58" i="7"/>
  <c r="H49" i="7"/>
  <c r="H50" i="16"/>
  <c r="G50" i="16"/>
  <c r="H71" i="14"/>
  <c r="G71" i="14"/>
  <c r="E50" i="14"/>
  <c r="F50" i="14"/>
  <c r="G50" i="14"/>
  <c r="I71" i="14" s="1"/>
  <c r="G49" i="14"/>
  <c r="G48" i="14"/>
  <c r="G47" i="14"/>
  <c r="G70" i="14"/>
  <c r="C5" i="16"/>
  <c r="H12" i="9"/>
  <c r="C46" i="16" l="1"/>
  <c r="C45" i="16"/>
  <c r="D50" i="16"/>
  <c r="C48" i="16"/>
  <c r="C44" i="16"/>
  <c r="E50" i="16"/>
  <c r="C6" i="16"/>
  <c r="E11" i="16" s="1"/>
  <c r="C7" i="16"/>
  <c r="E10" i="16"/>
  <c r="C10" i="16" s="1"/>
  <c r="H20" i="9"/>
  <c r="H19" i="9"/>
  <c r="F20" i="9"/>
  <c r="F19" i="9"/>
  <c r="G19" i="9"/>
  <c r="E19" i="9"/>
  <c r="D19" i="9"/>
  <c r="K92" i="9"/>
  <c r="G20" i="9"/>
  <c r="E20" i="9"/>
  <c r="D14" i="9"/>
  <c r="F14" i="9" s="1"/>
  <c r="R47" i="7"/>
  <c r="P47" i="7"/>
  <c r="N47" i="7"/>
  <c r="G43" i="7"/>
  <c r="I43" i="7"/>
  <c r="I42" i="7"/>
  <c r="I41" i="7"/>
  <c r="I40" i="7"/>
  <c r="I39" i="7"/>
  <c r="I38" i="7"/>
  <c r="I37" i="7"/>
  <c r="I36" i="7"/>
  <c r="G42" i="7"/>
  <c r="G41" i="7"/>
  <c r="G40" i="7"/>
  <c r="G39" i="7"/>
  <c r="G38" i="7"/>
  <c r="G37" i="7"/>
  <c r="G36" i="7"/>
  <c r="E43" i="7"/>
  <c r="E42" i="7"/>
  <c r="E41" i="7"/>
  <c r="E40" i="7"/>
  <c r="E39" i="7"/>
  <c r="E38" i="7"/>
  <c r="E37" i="7"/>
  <c r="E36" i="7"/>
  <c r="C50" i="16" l="1"/>
  <c r="F11" i="16"/>
  <c r="G11" i="16"/>
  <c r="H11" i="16"/>
  <c r="I11" i="16"/>
  <c r="D20" i="9"/>
  <c r="H14" i="9"/>
  <c r="H41" i="7"/>
  <c r="H40" i="7"/>
  <c r="H39" i="7"/>
  <c r="H38" i="7"/>
  <c r="H37" i="7"/>
  <c r="F41" i="7"/>
  <c r="F40" i="7"/>
  <c r="F39" i="7"/>
  <c r="F38" i="7"/>
  <c r="F37" i="7"/>
  <c r="D43" i="7"/>
  <c r="D42" i="7"/>
  <c r="D41" i="7"/>
  <c r="D37" i="7"/>
  <c r="D38" i="7"/>
  <c r="D39" i="7"/>
  <c r="D40" i="7"/>
  <c r="D36" i="7"/>
  <c r="D44" i="7" l="1"/>
  <c r="H44" i="7"/>
  <c r="F44" i="7"/>
  <c r="E27" i="7"/>
  <c r="F18" i="7"/>
  <c r="F20" i="7"/>
  <c r="F19" i="7"/>
  <c r="F17" i="7"/>
  <c r="O20" i="7"/>
  <c r="O19" i="7"/>
  <c r="O18" i="7"/>
  <c r="O17" i="7"/>
  <c r="D113" i="12"/>
  <c r="F113" i="12"/>
  <c r="H113" i="12"/>
  <c r="J113" i="12"/>
  <c r="N113" i="12"/>
  <c r="L113" i="12"/>
  <c r="L106" i="12"/>
  <c r="L101" i="12"/>
  <c r="L96" i="12"/>
  <c r="L91" i="12"/>
  <c r="L86" i="12"/>
  <c r="C114" i="12"/>
  <c r="O114" i="12" s="1"/>
  <c r="C87" i="12"/>
  <c r="I87" i="12" s="1"/>
  <c r="C92" i="12"/>
  <c r="I92" i="12" s="1"/>
  <c r="C107" i="12"/>
  <c r="I107" i="12" s="1"/>
  <c r="C102" i="12"/>
  <c r="I102" i="12" s="1"/>
  <c r="C97" i="12"/>
  <c r="I97" i="12" s="1"/>
  <c r="C101" i="12"/>
  <c r="I101" i="12" s="1"/>
  <c r="L69" i="12"/>
  <c r="J69" i="12"/>
  <c r="H69" i="12"/>
  <c r="F69" i="12"/>
  <c r="D69" i="12"/>
  <c r="C63" i="12"/>
  <c r="E63" i="12" s="1"/>
  <c r="C64" i="12"/>
  <c r="G64" i="12" s="1"/>
  <c r="C65" i="12"/>
  <c r="I65" i="12" s="1"/>
  <c r="C66" i="12"/>
  <c r="K66" i="12" s="1"/>
  <c r="C67" i="12"/>
  <c r="K67" i="12" s="1"/>
  <c r="C68" i="12"/>
  <c r="M68" i="12" s="1"/>
  <c r="C62" i="12"/>
  <c r="K62" i="12" s="1"/>
  <c r="C50" i="12"/>
  <c r="C51" i="12"/>
  <c r="C52" i="12"/>
  <c r="C53" i="12"/>
  <c r="C54" i="12"/>
  <c r="C55" i="12"/>
  <c r="G55" i="12" s="1"/>
  <c r="C49" i="12"/>
  <c r="C42" i="12"/>
  <c r="G42" i="12" s="1"/>
  <c r="C41" i="12"/>
  <c r="C40" i="12"/>
  <c r="C39" i="12"/>
  <c r="C38" i="12"/>
  <c r="C36" i="12"/>
  <c r="C37" i="12"/>
  <c r="C25" i="12"/>
  <c r="C26" i="12"/>
  <c r="C27" i="12"/>
  <c r="C28" i="12"/>
  <c r="C29" i="12"/>
  <c r="G29" i="12" s="1"/>
  <c r="C24" i="12"/>
  <c r="F31" i="12"/>
  <c r="D31" i="12"/>
  <c r="C23" i="12"/>
  <c r="C10" i="12"/>
  <c r="F57" i="12"/>
  <c r="D57" i="12"/>
  <c r="F44" i="12"/>
  <c r="D44" i="12"/>
  <c r="F18" i="12"/>
  <c r="D18" i="12"/>
  <c r="C16" i="12"/>
  <c r="E16" i="12" s="1"/>
  <c r="C15" i="12"/>
  <c r="C14" i="12"/>
  <c r="C13" i="12"/>
  <c r="C12" i="12"/>
  <c r="C11" i="12"/>
  <c r="J67" i="9"/>
  <c r="I67" i="9"/>
  <c r="H67" i="9"/>
  <c r="G67" i="9"/>
  <c r="F67" i="9"/>
  <c r="E67" i="9"/>
  <c r="D67" i="9"/>
  <c r="C67" i="9"/>
  <c r="J66" i="9"/>
  <c r="I66" i="9"/>
  <c r="H66" i="9"/>
  <c r="G66" i="9"/>
  <c r="F66" i="9"/>
  <c r="E66" i="9"/>
  <c r="D66" i="9"/>
  <c r="C66" i="9"/>
  <c r="J65" i="9"/>
  <c r="I65" i="9"/>
  <c r="H65" i="9"/>
  <c r="G65" i="9"/>
  <c r="F65" i="9"/>
  <c r="E65" i="9"/>
  <c r="D65" i="9"/>
  <c r="C65" i="9"/>
  <c r="J64" i="9"/>
  <c r="I64" i="9"/>
  <c r="H64" i="9"/>
  <c r="G64" i="9"/>
  <c r="F64" i="9"/>
  <c r="E64" i="9"/>
  <c r="D64" i="9"/>
  <c r="C64" i="9"/>
  <c r="J63" i="9"/>
  <c r="I63" i="9"/>
  <c r="H63" i="9"/>
  <c r="G63" i="9"/>
  <c r="F63" i="9"/>
  <c r="E63" i="9"/>
  <c r="D63" i="9"/>
  <c r="C63" i="9"/>
  <c r="J62" i="9"/>
  <c r="I62" i="9"/>
  <c r="H62" i="9"/>
  <c r="G62" i="9"/>
  <c r="F62" i="9"/>
  <c r="E62" i="9"/>
  <c r="D62" i="9"/>
  <c r="C62" i="9"/>
  <c r="J61" i="9"/>
  <c r="I61" i="9"/>
  <c r="I68" i="9" s="1"/>
  <c r="I74" i="9" s="1"/>
  <c r="H61" i="9"/>
  <c r="H68" i="9" s="1"/>
  <c r="H74" i="9" s="1"/>
  <c r="G61" i="9"/>
  <c r="G68" i="9" s="1"/>
  <c r="G74" i="9" s="1"/>
  <c r="F61" i="9"/>
  <c r="E61" i="9"/>
  <c r="E68" i="9" s="1"/>
  <c r="E74" i="9" s="1"/>
  <c r="D61" i="9"/>
  <c r="D68" i="9" s="1"/>
  <c r="D74" i="9" s="1"/>
  <c r="C61" i="9"/>
  <c r="C68" i="9" s="1"/>
  <c r="C74" i="9" s="1"/>
  <c r="L51" i="9"/>
  <c r="L52" i="9"/>
  <c r="L53" i="9"/>
  <c r="L54" i="9"/>
  <c r="L55" i="9"/>
  <c r="L56" i="9"/>
  <c r="L50" i="9"/>
  <c r="E39" i="9"/>
  <c r="E83" i="9" s="1"/>
  <c r="E40" i="9"/>
  <c r="E84" i="9" s="1"/>
  <c r="E41" i="9"/>
  <c r="E85" i="9" s="1"/>
  <c r="E42" i="9"/>
  <c r="E86" i="9" s="1"/>
  <c r="E43" i="9"/>
  <c r="E87" i="9" s="1"/>
  <c r="E44" i="9"/>
  <c r="E88" i="9" s="1"/>
  <c r="E38" i="9"/>
  <c r="E82" i="9" s="1"/>
  <c r="C39" i="9"/>
  <c r="C83" i="9" s="1"/>
  <c r="D39" i="9"/>
  <c r="D83" i="9" s="1"/>
  <c r="F39" i="9"/>
  <c r="F83" i="9" s="1"/>
  <c r="G39" i="9"/>
  <c r="G83" i="9" s="1"/>
  <c r="H39" i="9"/>
  <c r="H83" i="9" s="1"/>
  <c r="I39" i="9"/>
  <c r="I83" i="9" s="1"/>
  <c r="J39" i="9"/>
  <c r="J83" i="9" s="1"/>
  <c r="C40" i="9"/>
  <c r="C84" i="9" s="1"/>
  <c r="D40" i="9"/>
  <c r="D84" i="9" s="1"/>
  <c r="F40" i="9"/>
  <c r="F84" i="9" s="1"/>
  <c r="G40" i="9"/>
  <c r="G84" i="9" s="1"/>
  <c r="H40" i="9"/>
  <c r="H84" i="9" s="1"/>
  <c r="I40" i="9"/>
  <c r="I84" i="9" s="1"/>
  <c r="J40" i="9"/>
  <c r="J84" i="9" s="1"/>
  <c r="C41" i="9"/>
  <c r="C85" i="9" s="1"/>
  <c r="D41" i="9"/>
  <c r="D85" i="9" s="1"/>
  <c r="F41" i="9"/>
  <c r="F85" i="9" s="1"/>
  <c r="G41" i="9"/>
  <c r="G85" i="9" s="1"/>
  <c r="H41" i="9"/>
  <c r="H85" i="9" s="1"/>
  <c r="I41" i="9"/>
  <c r="I85" i="9" s="1"/>
  <c r="J41" i="9"/>
  <c r="J85" i="9" s="1"/>
  <c r="C42" i="9"/>
  <c r="C86" i="9" s="1"/>
  <c r="D42" i="9"/>
  <c r="D86" i="9" s="1"/>
  <c r="F42" i="9"/>
  <c r="F86" i="9" s="1"/>
  <c r="G42" i="9"/>
  <c r="G86" i="9" s="1"/>
  <c r="H42" i="9"/>
  <c r="H86" i="9" s="1"/>
  <c r="I42" i="9"/>
  <c r="I86" i="9" s="1"/>
  <c r="J42" i="9"/>
  <c r="J86" i="9" s="1"/>
  <c r="C43" i="9"/>
  <c r="C87" i="9" s="1"/>
  <c r="D43" i="9"/>
  <c r="D87" i="9" s="1"/>
  <c r="F43" i="9"/>
  <c r="F87" i="9" s="1"/>
  <c r="G43" i="9"/>
  <c r="G87" i="9" s="1"/>
  <c r="H43" i="9"/>
  <c r="H87" i="9" s="1"/>
  <c r="I43" i="9"/>
  <c r="I87" i="9" s="1"/>
  <c r="J43" i="9"/>
  <c r="J87" i="9" s="1"/>
  <c r="C44" i="9"/>
  <c r="C88" i="9" s="1"/>
  <c r="D44" i="9"/>
  <c r="D88" i="9" s="1"/>
  <c r="F44" i="9"/>
  <c r="F88" i="9" s="1"/>
  <c r="G44" i="9"/>
  <c r="G88" i="9" s="1"/>
  <c r="H44" i="9"/>
  <c r="H88" i="9" s="1"/>
  <c r="I44" i="9"/>
  <c r="I88" i="9" s="1"/>
  <c r="J44" i="9"/>
  <c r="J88" i="9" s="1"/>
  <c r="J38" i="9"/>
  <c r="J82" i="9" s="1"/>
  <c r="I38" i="9"/>
  <c r="I82" i="9" s="1"/>
  <c r="H38" i="9"/>
  <c r="H82" i="9" s="1"/>
  <c r="G38" i="9"/>
  <c r="G82" i="9" s="1"/>
  <c r="F38" i="9"/>
  <c r="F82" i="9" s="1"/>
  <c r="D38" i="9"/>
  <c r="D82" i="9" s="1"/>
  <c r="C38" i="9"/>
  <c r="C82" i="9" s="1"/>
  <c r="L27" i="9"/>
  <c r="G21" i="9"/>
  <c r="E21" i="9"/>
  <c r="D15" i="9"/>
  <c r="H15" i="9" s="1"/>
  <c r="H21" i="9" s="1"/>
  <c r="G13" i="9"/>
  <c r="E13" i="9"/>
  <c r="F12" i="9"/>
  <c r="F11" i="9"/>
  <c r="F10" i="9"/>
  <c r="F9" i="9"/>
  <c r="H11" i="9"/>
  <c r="H10" i="9"/>
  <c r="H9" i="9"/>
  <c r="J101" i="15"/>
  <c r="I101" i="15"/>
  <c r="H101" i="15"/>
  <c r="G101" i="15"/>
  <c r="F101" i="15"/>
  <c r="E101" i="15"/>
  <c r="D101" i="15"/>
  <c r="C101" i="15"/>
  <c r="K101" i="15" s="1"/>
  <c r="J100" i="15"/>
  <c r="I100" i="15"/>
  <c r="H100" i="15"/>
  <c r="G100" i="15"/>
  <c r="F100" i="15"/>
  <c r="E100" i="15"/>
  <c r="D100" i="15"/>
  <c r="C100" i="15"/>
  <c r="K100" i="15" s="1"/>
  <c r="J96" i="15"/>
  <c r="I96" i="15"/>
  <c r="H96" i="15"/>
  <c r="G96" i="15"/>
  <c r="F96" i="15"/>
  <c r="E96" i="15"/>
  <c r="D96" i="15"/>
  <c r="C96" i="15"/>
  <c r="K96" i="15" s="1"/>
  <c r="B96" i="15"/>
  <c r="J95" i="15"/>
  <c r="I95" i="15"/>
  <c r="H95" i="15"/>
  <c r="G95" i="15"/>
  <c r="F95" i="15"/>
  <c r="E95" i="15"/>
  <c r="D95" i="15"/>
  <c r="C95" i="15"/>
  <c r="K95" i="15" s="1"/>
  <c r="B95" i="15"/>
  <c r="J94" i="15"/>
  <c r="I94" i="15"/>
  <c r="H94" i="15"/>
  <c r="G94" i="15"/>
  <c r="F94" i="15"/>
  <c r="E94" i="15"/>
  <c r="D94" i="15"/>
  <c r="C94" i="15"/>
  <c r="K94" i="15" s="1"/>
  <c r="B94" i="15"/>
  <c r="J93" i="15"/>
  <c r="I93" i="15"/>
  <c r="H93" i="15"/>
  <c r="G93" i="15"/>
  <c r="F93" i="15"/>
  <c r="E93" i="15"/>
  <c r="D93" i="15"/>
  <c r="C93" i="15"/>
  <c r="K93" i="15" s="1"/>
  <c r="B93" i="15"/>
  <c r="J92" i="15"/>
  <c r="I92" i="15"/>
  <c r="H92" i="15"/>
  <c r="G92" i="15"/>
  <c r="F92" i="15"/>
  <c r="E92" i="15"/>
  <c r="D92" i="15"/>
  <c r="C92" i="15"/>
  <c r="K92" i="15" s="1"/>
  <c r="B92" i="15"/>
  <c r="J91" i="15"/>
  <c r="J97" i="15" s="1"/>
  <c r="I91" i="15"/>
  <c r="I97" i="15" s="1"/>
  <c r="H91" i="15"/>
  <c r="H97" i="15" s="1"/>
  <c r="G91" i="15"/>
  <c r="G97" i="15" s="1"/>
  <c r="F91" i="15"/>
  <c r="F97" i="15" s="1"/>
  <c r="E91" i="15"/>
  <c r="E97" i="15" s="1"/>
  <c r="D91" i="15"/>
  <c r="D97" i="15" s="1"/>
  <c r="C91" i="15"/>
  <c r="K91" i="15" s="1"/>
  <c r="B91" i="15"/>
  <c r="Y87" i="15"/>
  <c r="X87" i="15"/>
  <c r="X86" i="15"/>
  <c r="Y86" i="15" s="1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X76" i="15"/>
  <c r="X75" i="15"/>
  <c r="X74" i="15"/>
  <c r="X73" i="15"/>
  <c r="X72" i="15"/>
  <c r="X71" i="15"/>
  <c r="X77" i="15" s="1"/>
  <c r="J53" i="15"/>
  <c r="I53" i="15"/>
  <c r="H53" i="15"/>
  <c r="G53" i="15"/>
  <c r="F53" i="15"/>
  <c r="E53" i="15"/>
  <c r="D53" i="15"/>
  <c r="C53" i="15"/>
  <c r="K53" i="15" s="1"/>
  <c r="J52" i="15"/>
  <c r="I52" i="15"/>
  <c r="H52" i="15"/>
  <c r="G52" i="15"/>
  <c r="F52" i="15"/>
  <c r="E52" i="15"/>
  <c r="D52" i="15"/>
  <c r="C52" i="15"/>
  <c r="K52" i="15" s="1"/>
  <c r="G49" i="15"/>
  <c r="G108" i="15" s="1"/>
  <c r="C49" i="15"/>
  <c r="J48" i="15"/>
  <c r="I48" i="15"/>
  <c r="H48" i="15"/>
  <c r="G48" i="15"/>
  <c r="F48" i="15"/>
  <c r="E48" i="15"/>
  <c r="D48" i="15"/>
  <c r="C48" i="15"/>
  <c r="K48" i="15" s="1"/>
  <c r="B48" i="15"/>
  <c r="J47" i="15"/>
  <c r="I47" i="15"/>
  <c r="H47" i="15"/>
  <c r="G47" i="15"/>
  <c r="F47" i="15"/>
  <c r="E47" i="15"/>
  <c r="D47" i="15"/>
  <c r="C47" i="15"/>
  <c r="K47" i="15" s="1"/>
  <c r="B47" i="15"/>
  <c r="J46" i="15"/>
  <c r="I46" i="15"/>
  <c r="H46" i="15"/>
  <c r="G46" i="15"/>
  <c r="F46" i="15"/>
  <c r="E46" i="15"/>
  <c r="D46" i="15"/>
  <c r="C46" i="15"/>
  <c r="K46" i="15" s="1"/>
  <c r="B46" i="15"/>
  <c r="J45" i="15"/>
  <c r="I45" i="15"/>
  <c r="H45" i="15"/>
  <c r="G45" i="15"/>
  <c r="F45" i="15"/>
  <c r="E45" i="15"/>
  <c r="D45" i="15"/>
  <c r="C45" i="15"/>
  <c r="K45" i="15" s="1"/>
  <c r="B45" i="15"/>
  <c r="J44" i="15"/>
  <c r="J49" i="15" s="1"/>
  <c r="I44" i="15"/>
  <c r="I49" i="15" s="1"/>
  <c r="H44" i="15"/>
  <c r="H49" i="15" s="1"/>
  <c r="G44" i="15"/>
  <c r="F44" i="15"/>
  <c r="F49" i="15" s="1"/>
  <c r="E44" i="15"/>
  <c r="E49" i="15" s="1"/>
  <c r="D44" i="15"/>
  <c r="D49" i="15" s="1"/>
  <c r="C44" i="15"/>
  <c r="K44" i="15" s="1"/>
  <c r="B44" i="15"/>
  <c r="Y40" i="15"/>
  <c r="Y39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D37" i="15" s="1"/>
  <c r="C36" i="15"/>
  <c r="X35" i="15"/>
  <c r="X34" i="15"/>
  <c r="X33" i="15"/>
  <c r="X32" i="15"/>
  <c r="X36" i="15" s="1"/>
  <c r="X31" i="15"/>
  <c r="G11" i="15"/>
  <c r="H11" i="15" s="1"/>
  <c r="E11" i="15"/>
  <c r="D10" i="15"/>
  <c r="D9" i="15"/>
  <c r="D8" i="15"/>
  <c r="D7" i="15"/>
  <c r="D6" i="15"/>
  <c r="D5" i="15"/>
  <c r="D11" i="15" s="1"/>
  <c r="F11" i="15" s="1"/>
  <c r="D101" i="14"/>
  <c r="D100" i="14"/>
  <c r="D102" i="14" s="1"/>
  <c r="D98" i="14"/>
  <c r="D96" i="14"/>
  <c r="D95" i="14"/>
  <c r="D90" i="14"/>
  <c r="D87" i="14"/>
  <c r="D93" i="14" s="1"/>
  <c r="H86" i="14"/>
  <c r="E74" i="14"/>
  <c r="D72" i="14"/>
  <c r="D71" i="14"/>
  <c r="D70" i="14"/>
  <c r="G69" i="14"/>
  <c r="D69" i="14"/>
  <c r="G68" i="14"/>
  <c r="E68" i="14"/>
  <c r="D68" i="14"/>
  <c r="E63" i="14"/>
  <c r="E62" i="14"/>
  <c r="E61" i="14"/>
  <c r="H78" i="14" s="1"/>
  <c r="E60" i="14"/>
  <c r="E59" i="14"/>
  <c r="H77" i="14" s="1"/>
  <c r="E58" i="14"/>
  <c r="E77" i="14" s="1"/>
  <c r="I53" i="14"/>
  <c r="D53" i="14"/>
  <c r="H53" i="14" s="1"/>
  <c r="I52" i="14"/>
  <c r="F52" i="14"/>
  <c r="G73" i="14" s="1"/>
  <c r="E52" i="14"/>
  <c r="H73" i="14" s="1"/>
  <c r="D52" i="14"/>
  <c r="D73" i="14" s="1"/>
  <c r="C52" i="14"/>
  <c r="E73" i="14" s="1"/>
  <c r="I51" i="14"/>
  <c r="F51" i="14"/>
  <c r="G72" i="14" s="1"/>
  <c r="E51" i="14"/>
  <c r="H72" i="14" s="1"/>
  <c r="C51" i="14"/>
  <c r="E72" i="14" s="1"/>
  <c r="I50" i="14"/>
  <c r="C50" i="14"/>
  <c r="E71" i="14" s="1"/>
  <c r="I70" i="14"/>
  <c r="E49" i="14"/>
  <c r="H70" i="14" s="1"/>
  <c r="C49" i="14"/>
  <c r="I48" i="14"/>
  <c r="I54" i="14" s="1"/>
  <c r="I69" i="14"/>
  <c r="H69" i="14"/>
  <c r="C48" i="14"/>
  <c r="E69" i="14" s="1"/>
  <c r="I68" i="14"/>
  <c r="E47" i="14"/>
  <c r="H42" i="14"/>
  <c r="H35" i="14"/>
  <c r="H29" i="14"/>
  <c r="H17" i="14"/>
  <c r="H10" i="14"/>
  <c r="H4" i="14"/>
  <c r="H2" i="14"/>
  <c r="H141" i="7"/>
  <c r="C112" i="12"/>
  <c r="I112" i="12" s="1"/>
  <c r="C86" i="12"/>
  <c r="G86" i="12" s="1"/>
  <c r="C96" i="12"/>
  <c r="G96" i="12" s="1"/>
  <c r="C120" i="12"/>
  <c r="G120" i="12" s="1"/>
  <c r="E76" i="12"/>
  <c r="E77" i="12"/>
  <c r="E78" i="12"/>
  <c r="E79" i="12"/>
  <c r="E80" i="12"/>
  <c r="E81" i="12"/>
  <c r="E75" i="12"/>
  <c r="I75" i="14" l="1"/>
  <c r="H49" i="14"/>
  <c r="J49" i="14" s="1"/>
  <c r="E64" i="14"/>
  <c r="H51" i="14"/>
  <c r="C72" i="14" s="1"/>
  <c r="F72" i="14" s="1"/>
  <c r="E54" i="14"/>
  <c r="F54" i="14"/>
  <c r="G75" i="14"/>
  <c r="D99" i="14"/>
  <c r="D103" i="14" s="1"/>
  <c r="C113" i="12"/>
  <c r="K113" i="12" s="1"/>
  <c r="I44" i="7"/>
  <c r="G44" i="7"/>
  <c r="K86" i="12"/>
  <c r="M86" i="12" s="1"/>
  <c r="K96" i="12"/>
  <c r="M96" i="12" s="1"/>
  <c r="K101" i="12"/>
  <c r="M101" i="12" s="1"/>
  <c r="I114" i="12"/>
  <c r="K114" i="12"/>
  <c r="E114" i="12"/>
  <c r="M114" i="12"/>
  <c r="G114" i="12"/>
  <c r="E87" i="12"/>
  <c r="G87" i="12"/>
  <c r="E92" i="12"/>
  <c r="G92" i="12"/>
  <c r="E107" i="12"/>
  <c r="G107" i="12"/>
  <c r="E102" i="12"/>
  <c r="G102" i="12"/>
  <c r="E97" i="12"/>
  <c r="G97" i="12"/>
  <c r="E101" i="12"/>
  <c r="G101" i="12"/>
  <c r="G16" i="12"/>
  <c r="E29" i="12"/>
  <c r="E42" i="12"/>
  <c r="C57" i="12"/>
  <c r="E57" i="12" s="1"/>
  <c r="I62" i="12"/>
  <c r="K63" i="12"/>
  <c r="I64" i="12"/>
  <c r="K64" i="12"/>
  <c r="G62" i="12"/>
  <c r="I66" i="12"/>
  <c r="K68" i="12"/>
  <c r="G65" i="12"/>
  <c r="I68" i="12"/>
  <c r="M64" i="12"/>
  <c r="E66" i="12"/>
  <c r="G66" i="12"/>
  <c r="I63" i="12"/>
  <c r="I67" i="12"/>
  <c r="M65" i="12"/>
  <c r="E62" i="12"/>
  <c r="E65" i="12"/>
  <c r="G63" i="12"/>
  <c r="G67" i="12"/>
  <c r="K65" i="12"/>
  <c r="M62" i="12"/>
  <c r="M66" i="12"/>
  <c r="E68" i="12"/>
  <c r="E64" i="12"/>
  <c r="G68" i="12"/>
  <c r="M63" i="12"/>
  <c r="M67" i="12"/>
  <c r="E67" i="12"/>
  <c r="C69" i="12"/>
  <c r="I69" i="12" s="1"/>
  <c r="E55" i="12"/>
  <c r="C18" i="12"/>
  <c r="G57" i="12"/>
  <c r="C44" i="12"/>
  <c r="G44" i="12" s="1"/>
  <c r="C31" i="12"/>
  <c r="E31" i="12" s="1"/>
  <c r="K67" i="9"/>
  <c r="F68" i="9"/>
  <c r="J68" i="9"/>
  <c r="K62" i="9"/>
  <c r="K63" i="9"/>
  <c r="K64" i="9"/>
  <c r="K65" i="9"/>
  <c r="K66" i="9"/>
  <c r="K61" i="9"/>
  <c r="K40" i="9"/>
  <c r="K84" i="9" s="1"/>
  <c r="K43" i="9"/>
  <c r="K87" i="9" s="1"/>
  <c r="K44" i="9"/>
  <c r="K88" i="9" s="1"/>
  <c r="F45" i="9"/>
  <c r="J45" i="9"/>
  <c r="G45" i="9"/>
  <c r="K38" i="9"/>
  <c r="K82" i="9" s="1"/>
  <c r="H45" i="9"/>
  <c r="I45" i="9"/>
  <c r="K39" i="9"/>
  <c r="K83" i="9" s="1"/>
  <c r="D45" i="9"/>
  <c r="C45" i="9"/>
  <c r="E45" i="9"/>
  <c r="F15" i="9"/>
  <c r="F21" i="9" s="1"/>
  <c r="K42" i="9"/>
  <c r="K86" i="9" s="1"/>
  <c r="K41" i="9"/>
  <c r="K85" i="9" s="1"/>
  <c r="D21" i="9"/>
  <c r="I108" i="15"/>
  <c r="I114" i="15"/>
  <c r="L53" i="15"/>
  <c r="J114" i="15"/>
  <c r="J108" i="15"/>
  <c r="F78" i="15"/>
  <c r="N78" i="15"/>
  <c r="V78" i="15"/>
  <c r="I118" i="15"/>
  <c r="I109" i="15"/>
  <c r="I110" i="15" s="1"/>
  <c r="V37" i="15"/>
  <c r="R37" i="15"/>
  <c r="N37" i="15"/>
  <c r="J37" i="15"/>
  <c r="F37" i="15"/>
  <c r="U37" i="15"/>
  <c r="M37" i="15"/>
  <c r="I37" i="15"/>
  <c r="X37" i="15"/>
  <c r="Q37" i="15"/>
  <c r="E37" i="15"/>
  <c r="C37" i="15"/>
  <c r="G37" i="15"/>
  <c r="K37" i="15"/>
  <c r="O37" i="15"/>
  <c r="S37" i="15"/>
  <c r="W37" i="15"/>
  <c r="K49" i="15"/>
  <c r="C78" i="15"/>
  <c r="G78" i="15"/>
  <c r="K78" i="15"/>
  <c r="O78" i="15"/>
  <c r="S78" i="15"/>
  <c r="W78" i="15"/>
  <c r="F118" i="15"/>
  <c r="F109" i="15"/>
  <c r="J118" i="15"/>
  <c r="J109" i="15"/>
  <c r="E108" i="15"/>
  <c r="E114" i="15"/>
  <c r="E50" i="15"/>
  <c r="K54" i="15"/>
  <c r="L52" i="15"/>
  <c r="U78" i="15"/>
  <c r="M78" i="15"/>
  <c r="E78" i="15"/>
  <c r="P78" i="15"/>
  <c r="H78" i="15"/>
  <c r="Q78" i="15"/>
  <c r="I78" i="15"/>
  <c r="X78" i="15"/>
  <c r="T78" i="15"/>
  <c r="L78" i="15"/>
  <c r="D78" i="15"/>
  <c r="D118" i="15"/>
  <c r="D109" i="15"/>
  <c r="H118" i="15"/>
  <c r="H109" i="15"/>
  <c r="L100" i="15"/>
  <c r="K102" i="15"/>
  <c r="L101" i="15" s="1"/>
  <c r="F114" i="15"/>
  <c r="F108" i="15"/>
  <c r="J78" i="15"/>
  <c r="R78" i="15"/>
  <c r="E118" i="15"/>
  <c r="E109" i="15"/>
  <c r="H37" i="15"/>
  <c r="L37" i="15"/>
  <c r="P37" i="15"/>
  <c r="T37" i="15"/>
  <c r="D108" i="15"/>
  <c r="D114" i="15"/>
  <c r="H108" i="15"/>
  <c r="H114" i="15"/>
  <c r="K97" i="15"/>
  <c r="G118" i="15"/>
  <c r="G109" i="15"/>
  <c r="G110" i="15" s="1"/>
  <c r="G50" i="15"/>
  <c r="C114" i="15"/>
  <c r="G114" i="15"/>
  <c r="C108" i="15"/>
  <c r="C97" i="15"/>
  <c r="C74" i="14"/>
  <c r="F74" i="14" s="1"/>
  <c r="J53" i="14"/>
  <c r="H48" i="14"/>
  <c r="H50" i="14"/>
  <c r="J51" i="14"/>
  <c r="C54" i="14"/>
  <c r="G54" i="14"/>
  <c r="E70" i="14"/>
  <c r="E75" i="14" s="1"/>
  <c r="D75" i="14"/>
  <c r="H52" i="14"/>
  <c r="D54" i="14"/>
  <c r="H68" i="14"/>
  <c r="H75" i="14" s="1"/>
  <c r="E78" i="14"/>
  <c r="H47" i="14"/>
  <c r="C91" i="12"/>
  <c r="K91" i="12" s="1"/>
  <c r="M91" i="12" s="1"/>
  <c r="G112" i="12"/>
  <c r="O112" i="12"/>
  <c r="K112" i="12"/>
  <c r="E112" i="12"/>
  <c r="M112" i="12"/>
  <c r="I86" i="12"/>
  <c r="I120" i="12"/>
  <c r="E86" i="12"/>
  <c r="I96" i="12"/>
  <c r="E120" i="12"/>
  <c r="E96" i="12"/>
  <c r="C106" i="12"/>
  <c r="K106" i="12" s="1"/>
  <c r="M106" i="12" s="1"/>
  <c r="F137" i="7"/>
  <c r="F136" i="7"/>
  <c r="F135" i="7"/>
  <c r="F134" i="7"/>
  <c r="F132" i="7"/>
  <c r="F131" i="7"/>
  <c r="F130" i="7"/>
  <c r="F129" i="7"/>
  <c r="E138" i="7"/>
  <c r="G138" i="7" s="1"/>
  <c r="E133" i="7"/>
  <c r="Q144" i="7"/>
  <c r="D138" i="7"/>
  <c r="D133" i="7"/>
  <c r="Q145" i="7"/>
  <c r="P145" i="7"/>
  <c r="P144" i="7"/>
  <c r="I74" i="7"/>
  <c r="E13" i="12"/>
  <c r="E15" i="12"/>
  <c r="D8" i="9"/>
  <c r="D7" i="9"/>
  <c r="D6" i="9"/>
  <c r="D5" i="9"/>
  <c r="F31" i="7"/>
  <c r="F27" i="7"/>
  <c r="G54" i="12"/>
  <c r="E54" i="12"/>
  <c r="G53" i="12"/>
  <c r="E53" i="12"/>
  <c r="G52" i="12"/>
  <c r="E52" i="12"/>
  <c r="G51" i="12"/>
  <c r="E51" i="12"/>
  <c r="G50" i="12"/>
  <c r="E50" i="12"/>
  <c r="G49" i="12"/>
  <c r="E49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11" i="12"/>
  <c r="G12" i="12"/>
  <c r="G13" i="12"/>
  <c r="G14" i="12"/>
  <c r="E11" i="12"/>
  <c r="E12" i="12"/>
  <c r="E14" i="12"/>
  <c r="G10" i="12"/>
  <c r="E10" i="12"/>
  <c r="C70" i="14" l="1"/>
  <c r="F70" i="14" s="1"/>
  <c r="I113" i="12"/>
  <c r="G113" i="12"/>
  <c r="E113" i="12"/>
  <c r="M113" i="12"/>
  <c r="O113" i="12"/>
  <c r="G31" i="12"/>
  <c r="E69" i="12"/>
  <c r="M69" i="12"/>
  <c r="K69" i="12"/>
  <c r="G69" i="12"/>
  <c r="E44" i="12"/>
  <c r="C89" i="9"/>
  <c r="H89" i="9"/>
  <c r="F89" i="9"/>
  <c r="D89" i="9"/>
  <c r="G89" i="9"/>
  <c r="E89" i="9"/>
  <c r="I89" i="9"/>
  <c r="J89" i="9"/>
  <c r="J74" i="9"/>
  <c r="F74" i="9"/>
  <c r="D75" i="9"/>
  <c r="D76" i="9" s="1"/>
  <c r="D77" i="9" s="1"/>
  <c r="D94" i="9" s="1"/>
  <c r="E75" i="9"/>
  <c r="I75" i="9"/>
  <c r="I76" i="9" s="1"/>
  <c r="I77" i="9" s="1"/>
  <c r="I94" i="9" s="1"/>
  <c r="J75" i="9"/>
  <c r="C75" i="9"/>
  <c r="H75" i="9"/>
  <c r="H76" i="9" s="1"/>
  <c r="H77" i="9" s="1"/>
  <c r="H94" i="9" s="1"/>
  <c r="F75" i="9"/>
  <c r="G75" i="9"/>
  <c r="G76" i="9" s="1"/>
  <c r="G77" i="9" s="1"/>
  <c r="G94" i="9" s="1"/>
  <c r="K68" i="9"/>
  <c r="K45" i="9"/>
  <c r="C46" i="9" s="1"/>
  <c r="C90" i="9" s="1"/>
  <c r="F6" i="9"/>
  <c r="H6" i="9"/>
  <c r="H7" i="9"/>
  <c r="F7" i="9"/>
  <c r="H8" i="9"/>
  <c r="F8" i="9"/>
  <c r="D13" i="9"/>
  <c r="H5" i="9"/>
  <c r="F5" i="9"/>
  <c r="C98" i="15"/>
  <c r="C118" i="15"/>
  <c r="C109" i="15"/>
  <c r="C110" i="15" s="1"/>
  <c r="K98" i="15"/>
  <c r="K118" i="15"/>
  <c r="K120" i="15" s="1"/>
  <c r="K109" i="15"/>
  <c r="K110" i="15" s="1"/>
  <c r="D98" i="15"/>
  <c r="J120" i="15"/>
  <c r="J119" i="15"/>
  <c r="K50" i="15"/>
  <c r="K108" i="15"/>
  <c r="K114" i="15"/>
  <c r="I98" i="15"/>
  <c r="E98" i="15"/>
  <c r="D110" i="15"/>
  <c r="E116" i="15"/>
  <c r="E115" i="15"/>
  <c r="I50" i="15"/>
  <c r="G116" i="15"/>
  <c r="G115" i="15"/>
  <c r="G120" i="15"/>
  <c r="D50" i="15"/>
  <c r="F116" i="15"/>
  <c r="F115" i="15"/>
  <c r="H110" i="15"/>
  <c r="D120" i="15"/>
  <c r="F110" i="15"/>
  <c r="J116" i="15"/>
  <c r="J115" i="15"/>
  <c r="I116" i="15"/>
  <c r="I115" i="15"/>
  <c r="D116" i="15"/>
  <c r="D115" i="15"/>
  <c r="E120" i="15"/>
  <c r="E119" i="15"/>
  <c r="F98" i="15"/>
  <c r="H116" i="15"/>
  <c r="H115" i="15"/>
  <c r="F50" i="15"/>
  <c r="H98" i="15"/>
  <c r="J98" i="15"/>
  <c r="J50" i="15"/>
  <c r="C116" i="15"/>
  <c r="C115" i="15"/>
  <c r="G98" i="15"/>
  <c r="H50" i="15"/>
  <c r="E110" i="15"/>
  <c r="H120" i="15"/>
  <c r="J110" i="15"/>
  <c r="F120" i="15"/>
  <c r="F119" i="15"/>
  <c r="C50" i="15"/>
  <c r="I120" i="15"/>
  <c r="I119" i="15"/>
  <c r="H54" i="14"/>
  <c r="J54" i="14" s="1"/>
  <c r="F64" i="14" s="1"/>
  <c r="C68" i="14"/>
  <c r="J47" i="14"/>
  <c r="J52" i="14"/>
  <c r="C73" i="14"/>
  <c r="F73" i="14" s="1"/>
  <c r="J50" i="14"/>
  <c r="C71" i="14"/>
  <c r="F71" i="14" s="1"/>
  <c r="C69" i="14"/>
  <c r="F69" i="14" s="1"/>
  <c r="J48" i="14"/>
  <c r="G91" i="12"/>
  <c r="E91" i="12"/>
  <c r="I91" i="12"/>
  <c r="E106" i="12"/>
  <c r="G106" i="12"/>
  <c r="I106" i="12"/>
  <c r="F133" i="7"/>
  <c r="G131" i="7" s="1"/>
  <c r="F138" i="7"/>
  <c r="G136" i="7" s="1"/>
  <c r="G133" i="7"/>
  <c r="G18" i="12"/>
  <c r="G15" i="12"/>
  <c r="E44" i="7"/>
  <c r="F68" i="14" l="1"/>
  <c r="F75" i="14" s="1"/>
  <c r="K89" i="9"/>
  <c r="K46" i="9"/>
  <c r="K90" i="9" s="1"/>
  <c r="D46" i="9"/>
  <c r="D90" i="9" s="1"/>
  <c r="G69" i="9"/>
  <c r="K69" i="9"/>
  <c r="C69" i="9"/>
  <c r="H69" i="9"/>
  <c r="I69" i="9"/>
  <c r="E69" i="9"/>
  <c r="D69" i="9"/>
  <c r="I46" i="9"/>
  <c r="I90" i="9" s="1"/>
  <c r="J69" i="9"/>
  <c r="H46" i="9"/>
  <c r="H90" i="9" s="1"/>
  <c r="F69" i="9"/>
  <c r="G46" i="9"/>
  <c r="G90" i="9" s="1"/>
  <c r="F46" i="9"/>
  <c r="F90" i="9" s="1"/>
  <c r="J46" i="9"/>
  <c r="J90" i="9" s="1"/>
  <c r="E46" i="9"/>
  <c r="E90" i="9" s="1"/>
  <c r="J76" i="9"/>
  <c r="J77" i="9" s="1"/>
  <c r="J94" i="9" s="1"/>
  <c r="K74" i="9"/>
  <c r="C76" i="9"/>
  <c r="C77" i="9" s="1"/>
  <c r="C94" i="9" s="1"/>
  <c r="E76" i="9"/>
  <c r="E77" i="9" s="1"/>
  <c r="E94" i="9" s="1"/>
  <c r="K75" i="9"/>
  <c r="K76" i="9" s="1"/>
  <c r="F76" i="9"/>
  <c r="F77" i="9" s="1"/>
  <c r="F94" i="9" s="1"/>
  <c r="F13" i="9"/>
  <c r="H13" i="9"/>
  <c r="D119" i="15"/>
  <c r="K116" i="15"/>
  <c r="I117" i="15" s="1"/>
  <c r="C117" i="15"/>
  <c r="H119" i="15"/>
  <c r="H117" i="15"/>
  <c r="G117" i="15"/>
  <c r="D117" i="15"/>
  <c r="G119" i="15"/>
  <c r="C120" i="15"/>
  <c r="C119" i="15"/>
  <c r="C75" i="14"/>
  <c r="E76" i="14" s="1"/>
  <c r="G129" i="7"/>
  <c r="G137" i="7"/>
  <c r="G132" i="7"/>
  <c r="G130" i="7"/>
  <c r="G134" i="7"/>
  <c r="G135" i="7"/>
  <c r="E18" i="12"/>
  <c r="F76" i="14" l="1"/>
  <c r="K77" i="9"/>
  <c r="K94" i="9" s="1"/>
  <c r="E117" i="15"/>
  <c r="J117" i="15"/>
  <c r="F117" i="15"/>
  <c r="H76" i="14"/>
  <c r="Q5" i="8" l="1"/>
  <c r="Q4" i="8"/>
  <c r="I6" i="3" l="1"/>
  <c r="H6" i="3"/>
  <c r="H59" i="8" l="1"/>
  <c r="I48" i="8"/>
  <c r="I47" i="8"/>
  <c r="M37" i="8"/>
  <c r="M36" i="8"/>
  <c r="N31" i="8"/>
  <c r="M27" i="8"/>
  <c r="D27" i="8"/>
  <c r="E26" i="8" s="1"/>
  <c r="D22" i="8"/>
  <c r="E20" i="8" s="1"/>
  <c r="E21" i="8"/>
  <c r="F16" i="8"/>
  <c r="F15" i="8"/>
  <c r="F14" i="8"/>
  <c r="F13" i="8"/>
  <c r="E25" i="8" l="1"/>
</calcChain>
</file>

<file path=xl/sharedStrings.xml><?xml version="1.0" encoding="utf-8"?>
<sst xmlns="http://schemas.openxmlformats.org/spreadsheetml/2006/main" count="1965" uniqueCount="459">
  <si>
    <t>2015-2016</t>
  </si>
  <si>
    <t>2016-2017</t>
  </si>
  <si>
    <t>2017-2018</t>
  </si>
  <si>
    <t>2018-2019</t>
  </si>
  <si>
    <t>2019-2020</t>
  </si>
  <si>
    <t>FY Year</t>
  </si>
  <si>
    <t>Total</t>
  </si>
  <si>
    <t>Females</t>
  </si>
  <si>
    <t>Males</t>
  </si>
  <si>
    <t>No.</t>
  </si>
  <si>
    <t>Gender</t>
  </si>
  <si>
    <t>Asian or Asian British - Bangladeshi_sum</t>
  </si>
  <si>
    <t>Asian or Asian British - Indian_sum</t>
  </si>
  <si>
    <t>Asian or Asian British - Pakistani_sum</t>
  </si>
  <si>
    <t>Black or Black British - African_sum</t>
  </si>
  <si>
    <t>Black or Black British - Caribbean_sum</t>
  </si>
  <si>
    <t>Mixed - White and Black African_sum</t>
  </si>
  <si>
    <t>Mixed - White and Black Caribbean_sum</t>
  </si>
  <si>
    <t>White_sum</t>
  </si>
  <si>
    <t>Ethnicity</t>
  </si>
  <si>
    <t xml:space="preserve">Total </t>
  </si>
  <si>
    <t>FY students</t>
  </si>
  <si>
    <t>Marks</t>
  </si>
  <si>
    <t>FY_ever</t>
  </si>
  <si>
    <t>Overall (for numbers comparison)</t>
  </si>
  <si>
    <t>UG Startyear</t>
  </si>
  <si>
    <t>No. students</t>
  </si>
  <si>
    <t>Arab</t>
  </si>
  <si>
    <t>Asian</t>
  </si>
  <si>
    <t>Black</t>
  </si>
  <si>
    <t>Chinese</t>
  </si>
  <si>
    <t>Mixed</t>
  </si>
  <si>
    <t>White</t>
  </si>
  <si>
    <t>Not present</t>
  </si>
  <si>
    <t>Present</t>
  </si>
  <si>
    <t>Maths</t>
  </si>
  <si>
    <t>Grade</t>
  </si>
  <si>
    <t>% of group</t>
  </si>
  <si>
    <t>Average - overall</t>
  </si>
  <si>
    <t>Average - Numerical</t>
  </si>
  <si>
    <t>Average - Social sciences</t>
  </si>
  <si>
    <t>%</t>
  </si>
  <si>
    <t>LowSEC: Yes</t>
  </si>
  <si>
    <t>LowSEC: No</t>
  </si>
  <si>
    <t>LowSEC Flag</t>
  </si>
  <si>
    <t>Passed</t>
  </si>
  <si>
    <t>Left</t>
  </si>
  <si>
    <t>Total FY</t>
  </si>
  <si>
    <t>FSM: yes</t>
  </si>
  <si>
    <t>FSM: no</t>
  </si>
  <si>
    <t>TOTAL</t>
  </si>
  <si>
    <t>Mathshigh</t>
  </si>
  <si>
    <t>Overall</t>
  </si>
  <si>
    <t>Numeric</t>
  </si>
  <si>
    <t>Social</t>
  </si>
  <si>
    <t>Average Mark</t>
  </si>
  <si>
    <t>FY</t>
  </si>
  <si>
    <t>Average</t>
  </si>
  <si>
    <t>Corr: overall attendance and overall marks:</t>
  </si>
  <si>
    <t>FY:</t>
  </si>
  <si>
    <t>DE:</t>
  </si>
  <si>
    <t>Corr: numeric attendance and numeric marks:</t>
  </si>
  <si>
    <t>Corr: non-numeric attendance and non-numeric marks:</t>
  </si>
  <si>
    <t>rho</t>
  </si>
  <si>
    <t>Non-parametric correlation test: spearman's rank coefficient</t>
  </si>
  <si>
    <t>p-value</t>
  </si>
  <si>
    <t>WP indicator</t>
  </si>
  <si>
    <t>WP_ind</t>
  </si>
  <si>
    <t>Lecture attendance</t>
  </si>
  <si>
    <t>Seminar attendance</t>
  </si>
  <si>
    <t>Average mitigating circumstances per student</t>
  </si>
  <si>
    <t>FY student = 1</t>
  </si>
  <si>
    <t>FY students average</t>
  </si>
  <si>
    <t>DE students average</t>
  </si>
  <si>
    <t>Mitigating circumstances</t>
  </si>
  <si>
    <t>Tariffs and marks</t>
  </si>
  <si>
    <t>Corr: average tariff and overall marks</t>
  </si>
  <si>
    <t>Corr: average tariff and numeric marks</t>
  </si>
  <si>
    <t>Corr: average tariff and non-numeric marks</t>
  </si>
  <si>
    <t>Maths_add</t>
  </si>
  <si>
    <t>Stream</t>
  </si>
  <si>
    <t>AF</t>
  </si>
  <si>
    <t>MN</t>
  </si>
  <si>
    <t>WP Index</t>
  </si>
  <si>
    <t>All modules</t>
  </si>
  <si>
    <t>Numeric modules</t>
  </si>
  <si>
    <t>Non-Numeric modules</t>
  </si>
  <si>
    <t>Corr: WP Index and marks</t>
  </si>
  <si>
    <t>Numeric - AF stream</t>
  </si>
  <si>
    <t>Numeric - MN stream</t>
  </si>
  <si>
    <t>DE</t>
  </si>
  <si>
    <t>Average per student per year</t>
  </si>
  <si>
    <t>Corr: WP Index and seminar attendance</t>
  </si>
  <si>
    <t>Corr: WP Index and lecture attendance</t>
  </si>
  <si>
    <t>Corr: WP Index and no. mitigating circumstances</t>
  </si>
  <si>
    <t>No. mitigating circumstances / student</t>
  </si>
  <si>
    <t>Possible measuring points</t>
  </si>
  <si>
    <t>Mean</t>
  </si>
  <si>
    <t>Max</t>
  </si>
  <si>
    <t>F</t>
  </si>
  <si>
    <t>M</t>
  </si>
  <si>
    <t>Other Mixed Background_sum</t>
  </si>
  <si>
    <t>White - English Welsh Scottish Northern Irish British_sum</t>
  </si>
  <si>
    <t>As you know, the degree class of one of the BSc AFIN graduates was raised on appeal from a 2.ii to a 2.i.</t>
  </si>
  <si>
    <t>DE vs FY</t>
  </si>
  <si>
    <t>FY marks on UG marks</t>
  </si>
  <si>
    <t>Effect size (Cohen's F) of 'FY marks' from ANOVA regression specified as: UG module marks ~ FY marks + Tariff</t>
  </si>
  <si>
    <t xml:space="preserve">UG marks: non-numeric marks only </t>
  </si>
  <si>
    <t>UG marks: numeric modules only</t>
  </si>
  <si>
    <t>UG: all modules</t>
  </si>
  <si>
    <t>FY Marks' effect size</t>
  </si>
  <si>
    <t>n</t>
  </si>
  <si>
    <t>No</t>
  </si>
  <si>
    <t>Yes</t>
  </si>
  <si>
    <t>Parents in higher education flag</t>
  </si>
  <si>
    <t>HE: yes</t>
  </si>
  <si>
    <t>HE: no</t>
  </si>
  <si>
    <t>sum</t>
  </si>
  <si>
    <t>marks</t>
  </si>
  <si>
    <t>marks_numeric</t>
  </si>
  <si>
    <t>marks_nonnumeric</t>
  </si>
  <si>
    <t>tariff</t>
  </si>
  <si>
    <t>Showing 1 to 2 of 2 entries, 6 total columns</t>
  </si>
  <si>
    <t>Intake_Year</t>
  </si>
  <si>
    <t>15/16</t>
  </si>
  <si>
    <t>16/17</t>
  </si>
  <si>
    <t>17/18</t>
  </si>
  <si>
    <t>18/19</t>
  </si>
  <si>
    <t>19/20</t>
  </si>
  <si>
    <t>Asian or Asian British - Bangladeshi</t>
  </si>
  <si>
    <t>Asian or Asian British - Indian</t>
  </si>
  <si>
    <t>Asian or Asian British - Pakistani</t>
  </si>
  <si>
    <t>Black or Black British - African</t>
  </si>
  <si>
    <t>Black or Black British - Caribbean</t>
  </si>
  <si>
    <t>Gypsy, Traveller or Irish Traveller</t>
  </si>
  <si>
    <t>Mixed - White and Asian</t>
  </si>
  <si>
    <t>Mixed - White and Black African</t>
  </si>
  <si>
    <t>Mixed - White and Black Caribbean</t>
  </si>
  <si>
    <t>Not Known - Please select a valid option</t>
  </si>
  <si>
    <t>Other Asian Background</t>
  </si>
  <si>
    <t>Other Black Background</t>
  </si>
  <si>
    <t>Other Ethnic Background</t>
  </si>
  <si>
    <t>Other Mixed Background</t>
  </si>
  <si>
    <t>Other White Background</t>
  </si>
  <si>
    <t>Prefer not to say/Information refused</t>
  </si>
  <si>
    <t>White - English Welsh Scottish Northern Irish British</t>
  </si>
  <si>
    <t>White - Irish</t>
  </si>
  <si>
    <t>ALL STUDENTS</t>
  </si>
  <si>
    <t>DE students</t>
  </si>
  <si>
    <t>Ave mit circ</t>
  </si>
  <si>
    <t>--&gt; make clear the overall link and differentiating between FY and DE</t>
  </si>
  <si>
    <t>Female</t>
  </si>
  <si>
    <t>Male</t>
  </si>
  <si>
    <t>N</t>
  </si>
  <si>
    <t>NA</t>
  </si>
  <si>
    <t>GCSE: yes</t>
  </si>
  <si>
    <t>GCSE: no</t>
  </si>
  <si>
    <t>students_sum</t>
  </si>
  <si>
    <t>Entry type</t>
  </si>
  <si>
    <t>F or M</t>
  </si>
  <si>
    <t>Prefer not to say/Information refused</t>
  </si>
  <si>
    <t xml:space="preserve">DE students </t>
  </si>
  <si>
    <t>Correlations</t>
  </si>
  <si>
    <t>Lecture attendance and overall marks</t>
  </si>
  <si>
    <t>Seminar attendance and overall marks</t>
  </si>
  <si>
    <t>No. of mitigating circumstances and lecture attendance</t>
  </si>
  <si>
    <t>No. of mitigating circumstances and overall marks</t>
  </si>
  <si>
    <t>Entry tariffs and overall marks</t>
  </si>
  <si>
    <t>Run for all students, given small sample size of FY students</t>
  </si>
  <si>
    <t>No. of mitigating circumstances and seminar attendance</t>
  </si>
  <si>
    <t>All students</t>
  </si>
  <si>
    <t>% which are FY</t>
  </si>
  <si>
    <t>Prefer not to say/ refused</t>
  </si>
  <si>
    <t>% of all students which are FY</t>
  </si>
  <si>
    <t>startyear_UG</t>
  </si>
  <si>
    <t>Showing 1 to 6 of 6 entries, 4 total columns</t>
  </si>
  <si>
    <t>marks_other_mean</t>
  </si>
  <si>
    <t>N/A</t>
  </si>
  <si>
    <t>H</t>
  </si>
  <si>
    <t>HD</t>
  </si>
  <si>
    <t>HE</t>
  </si>
  <si>
    <t>HEUD</t>
  </si>
  <si>
    <t>O</t>
  </si>
  <si>
    <t>OI</t>
  </si>
  <si>
    <t>Breakdown of Fees Status</t>
  </si>
  <si>
    <t>Home (UK) fees</t>
  </si>
  <si>
    <t>EU fees</t>
  </si>
  <si>
    <t>Overseas Fees</t>
  </si>
  <si>
    <t>STAGE_DESCRIPTION_FY</t>
  </si>
  <si>
    <t>STAGE_DESCRIPTION_degree</t>
  </si>
  <si>
    <t>STATUS_DESCRIPTION_degree</t>
  </si>
  <si>
    <t>FY Cohort</t>
  </si>
  <si>
    <t>Completed</t>
  </si>
  <si>
    <t>Awarded</t>
  </si>
  <si>
    <t>Forced Withdrawn</t>
  </si>
  <si>
    <t>Stage 2</t>
  </si>
  <si>
    <t>Full</t>
  </si>
  <si>
    <t>Stage 3</t>
  </si>
  <si>
    <t>UG First Sit WO Res</t>
  </si>
  <si>
    <t>Stage 4</t>
  </si>
  <si>
    <t>No Show</t>
  </si>
  <si>
    <t>Voluntarily Withdrawn</t>
  </si>
  <si>
    <t>UG Resit WO Res</t>
  </si>
  <si>
    <t>Stage 1</t>
  </si>
  <si>
    <t>TWD</t>
  </si>
  <si>
    <t>Note: only includes those who finished FY year (and includes those who may have left during UG)</t>
  </si>
  <si>
    <t>2020-2021</t>
  </si>
  <si>
    <t>20/21</t>
  </si>
  <si>
    <t>ETHNICITY</t>
  </si>
  <si>
    <t>GENDER</t>
  </si>
  <si>
    <t>FY YEAR</t>
  </si>
  <si>
    <t>WP 1: IN CARE</t>
  </si>
  <si>
    <t>WP 2: SCHOOL GCSE LEVEL PERFORMANCE FLAG</t>
  </si>
  <si>
    <t>WP 3: FREE SCHOOL MEALS FLAG</t>
  </si>
  <si>
    <t>2015-2016*</t>
  </si>
  <si>
    <t>LPN: yes</t>
  </si>
  <si>
    <t>LPN: no</t>
  </si>
  <si>
    <t>Index of Multiple Deprivation (IMD)</t>
  </si>
  <si>
    <t>IMD 1</t>
  </si>
  <si>
    <t>IMD 2</t>
  </si>
  <si>
    <t>IMD 3</t>
  </si>
  <si>
    <t>IMD 4</t>
  </si>
  <si>
    <t>IMD 5</t>
  </si>
  <si>
    <t>2016-2017*</t>
  </si>
  <si>
    <t>2017-2018*</t>
  </si>
  <si>
    <t>1st gen: yes</t>
  </si>
  <si>
    <t>1st gen: no</t>
  </si>
  <si>
    <t xml:space="preserve">WP 4: LPN FLAG (lower participation neighbourhood) </t>
  </si>
  <si>
    <t>WP 5: 1st GEN</t>
  </si>
  <si>
    <t>FY vs DE marks</t>
  </si>
  <si>
    <t>… by gender</t>
  </si>
  <si>
    <t>… by ethnicity</t>
  </si>
  <si>
    <t>* excludes 2 who seemingly took a year between FY and UG</t>
  </si>
  <si>
    <t>* excludes x9 (2x no show from FY to UG, 7 left during UG)</t>
  </si>
  <si>
    <t>marks_overall_mean_FY</t>
  </si>
  <si>
    <t>students_sum_FY</t>
  </si>
  <si>
    <t>FY Marks on UG marks</t>
  </si>
  <si>
    <t>Regression dependent variable</t>
  </si>
  <si>
    <t>UG marks: all modules</t>
  </si>
  <si>
    <t>UG marks: social studies modules only</t>
  </si>
  <si>
    <t>Covariates</t>
  </si>
  <si>
    <t>FY marks: all modules</t>
  </si>
  <si>
    <t>FY marks: numeric modules only</t>
  </si>
  <si>
    <t>FY marks: social studies modules only</t>
  </si>
  <si>
    <t>Tariff</t>
  </si>
  <si>
    <t>Model 1</t>
  </si>
  <si>
    <t>Model 2</t>
  </si>
  <si>
    <t>Table shows cohen's F effect sizes and p &lt; .05 significance indicated by *, from ANOVA on linear regression</t>
  </si>
  <si>
    <t>0.44*</t>
  </si>
  <si>
    <t>0.39*</t>
  </si>
  <si>
    <t>0.46*</t>
  </si>
  <si>
    <t>0.50*</t>
  </si>
  <si>
    <t>Tariff on FY marks</t>
  </si>
  <si>
    <t>Covariate: Entry Tariff</t>
  </si>
  <si>
    <t>0.33*</t>
  </si>
  <si>
    <t>0.26*</t>
  </si>
  <si>
    <t>Direct Entry</t>
  </si>
  <si>
    <t>Foundation Year</t>
  </si>
  <si>
    <t>COMPARISON</t>
  </si>
  <si>
    <t>Intake Year</t>
  </si>
  <si>
    <t>* subtract most recent cohort because they aren't yet in UG years</t>
  </si>
  <si>
    <t>FY STUDENTS</t>
  </si>
  <si>
    <t>STARTYEAR_FY</t>
  </si>
  <si>
    <t>STATUS_DESCRIPTION_FY</t>
  </si>
  <si>
    <t>STARTYEAR_degree</t>
  </si>
  <si>
    <t>All work completed</t>
  </si>
  <si>
    <t>FY cohort</t>
  </si>
  <si>
    <t>Left during FY year</t>
  </si>
  <si>
    <t>Left during UG</t>
  </si>
  <si>
    <t>Notes</t>
  </si>
  <si>
    <t>UG in progress</t>
  </si>
  <si>
    <t>FY in progress</t>
  </si>
  <si>
    <t xml:space="preserve">Left does not include no shows (need a number of no shows too then) </t>
  </si>
  <si>
    <t>UG completed</t>
  </si>
  <si>
    <t>FY no shows</t>
  </si>
  <si>
    <t>Left: voluntary withdrawn</t>
  </si>
  <si>
    <t>Left: forced withdrawn</t>
  </si>
  <si>
    <t>UG</t>
  </si>
  <si>
    <t xml:space="preserve">No show: </t>
  </si>
  <si>
    <t>Mitigating circumstances regressions</t>
  </si>
  <si>
    <t>Overall marks</t>
  </si>
  <si>
    <t>Ave. number mitigating circumstances / year</t>
  </si>
  <si>
    <t>FY indicator (=1 if FY, 0 if DE)</t>
  </si>
  <si>
    <t>0.23*</t>
  </si>
  <si>
    <t>0.15*</t>
  </si>
  <si>
    <t>0.06*</t>
  </si>
  <si>
    <t>0.24*</t>
  </si>
  <si>
    <t>0.08*</t>
  </si>
  <si>
    <t>Attendance regressions</t>
  </si>
  <si>
    <t>Lecture attendance (proportion of lectures attended)</t>
  </si>
  <si>
    <t>Seminar attendance (proportion of seminars attended)</t>
  </si>
  <si>
    <t>Dependant variable: overall marks (%)</t>
  </si>
  <si>
    <t>0.32*</t>
  </si>
  <si>
    <t>0.53*</t>
  </si>
  <si>
    <t>0.20*</t>
  </si>
  <si>
    <t>General comparison</t>
  </si>
  <si>
    <t>FY_startyear</t>
  </si>
  <si>
    <t>Arab_sum</t>
  </si>
  <si>
    <t>Chinese_sum</t>
  </si>
  <si>
    <t>Mixed - White and Asian_sum</t>
  </si>
  <si>
    <t>Other Asian Background_sum</t>
  </si>
  <si>
    <t>Other Black Background_sum</t>
  </si>
  <si>
    <t>Other Ethnic Background_sum</t>
  </si>
  <si>
    <t>Other White Background_sum</t>
  </si>
  <si>
    <t>Prefer not to say/Information refused_sum</t>
  </si>
  <si>
    <t>Showing 1 to 6 of 6 entries, 19 total columns</t>
  </si>
  <si>
    <t>Showing 1 to 2 of 2 entries, 19 total columns</t>
  </si>
  <si>
    <t>Showing 1 to 6 of 6 entries, 22 total columns</t>
  </si>
  <si>
    <t>* 5 students with missing data</t>
  </si>
  <si>
    <t>+ 2 NA to males</t>
  </si>
  <si>
    <r>
      <t>BSc AFIN: </t>
    </r>
    <r>
      <rPr>
        <b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 x 2.i, </t>
    </r>
    <r>
      <rPr>
        <b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 x 2.ii</t>
    </r>
  </si>
  <si>
    <r>
      <t>BSc MAN: </t>
    </r>
    <r>
      <rPr>
        <b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> x 2.i</t>
    </r>
  </si>
  <si>
    <r>
      <t>14</t>
    </r>
    <r>
      <rPr>
        <sz val="11"/>
        <color theme="1"/>
        <rFont val="Calibri"/>
        <family val="2"/>
      </rPr>
      <t> (not 16) students from FY cohort 1 graduated in July 2019 – </t>
    </r>
    <r>
      <rPr>
        <b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> (not 8) achieved a 2.i and </t>
    </r>
    <r>
      <rPr>
        <b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 (not 8) achieved a 2.ii.</t>
    </r>
  </si>
  <si>
    <t>1 Direct entry First          67</t>
  </si>
  <si>
    <t>2 Direct entry Pass            3</t>
  </si>
  <si>
    <t>3 Direct entry Third           3</t>
  </si>
  <si>
    <t>4 Direct entry Two:One       225</t>
  </si>
  <si>
    <t>5 Direct entry Two:Two        43</t>
  </si>
  <si>
    <t>6 FY           Two:One        10</t>
  </si>
  <si>
    <t>7 FY           Two:Two         4</t>
  </si>
  <si>
    <t>&lt;= 3</t>
  </si>
  <si>
    <t>Class of 2019</t>
  </si>
  <si>
    <t>Class of 2020</t>
  </si>
  <si>
    <t>1 Direct entry First          96</t>
  </si>
  <si>
    <t>2 Direct entry Third           1</t>
  </si>
  <si>
    <t>3 Direct entry Two:One       189</t>
  </si>
  <si>
    <t>4 Direct entry Two:Two        34</t>
  </si>
  <si>
    <t>5 FY           First           2</t>
  </si>
  <si>
    <t>6 FY           Third           1</t>
  </si>
  <si>
    <t>7 FY           Two:One        14</t>
  </si>
  <si>
    <t>8 FY           Two:Two         3</t>
  </si>
  <si>
    <t>No. Class of 2019</t>
  </si>
  <si>
    <t>No. class of 2020</t>
  </si>
  <si>
    <t xml:space="preserve">Total no. </t>
  </si>
  <si>
    <t xml:space="preserve">Average tariff </t>
  </si>
  <si>
    <t>Breakdown of FY students’ degree classification</t>
  </si>
  <si>
    <t>BSc AF: 1 x 1st, 6 x 2.1 and 9 x 2.2</t>
  </si>
  <si>
    <t>BSc MN: 1 x 1st, 15 x 2.1, 2 x 2.2</t>
  </si>
  <si>
    <t>Foundation year</t>
  </si>
  <si>
    <t>FY Students in Undergraduate Programme</t>
  </si>
  <si>
    <t>Progress to Year 1</t>
  </si>
  <si>
    <t>Completed Degree</t>
  </si>
  <si>
    <t>n/a</t>
  </si>
  <si>
    <t>Final Degree Classification</t>
  </si>
  <si>
    <t>1:1</t>
  </si>
  <si>
    <t>2:1</t>
  </si>
  <si>
    <t>2:2</t>
  </si>
  <si>
    <t>% (excludes n/a)</t>
  </si>
  <si>
    <t>DIRECT ENTRY STUDENTS</t>
  </si>
  <si>
    <t>In Care</t>
  </si>
  <si>
    <t>Missing</t>
  </si>
  <si>
    <t>IMD</t>
  </si>
  <si>
    <t>In care: yes</t>
  </si>
  <si>
    <t>In care: no</t>
  </si>
  <si>
    <t>ALP + GCSE</t>
  </si>
  <si>
    <t>First</t>
  </si>
  <si>
    <t>Two:One</t>
  </si>
  <si>
    <t>Two:Two</t>
  </si>
  <si>
    <t>FY Cohort Year</t>
  </si>
  <si>
    <t>Graduating year</t>
  </si>
  <si>
    <t>[Leaving this table in but no longer using: instead, comparing 5 FY years including 2020/21 cohort against 4 DE entry years, in which there is no 2020/2021 cohort data yet]</t>
  </si>
  <si>
    <t>Original table; now taken out FY-specific module marks</t>
  </si>
  <si>
    <t>FY marks (all modules)</t>
  </si>
  <si>
    <t>Entry tariff</t>
  </si>
  <si>
    <t>Positive, strong effect*</t>
  </si>
  <si>
    <t>Positive, medium effect*</t>
  </si>
  <si>
    <t>Negative, strong effect*</t>
  </si>
  <si>
    <t>Stream = MN (vs A&amp;F)</t>
  </si>
  <si>
    <t>Positive, weak effect*</t>
  </si>
  <si>
    <t>no significant effect</t>
  </si>
  <si>
    <t>No. mitigating circumstances</t>
  </si>
  <si>
    <t>Something wrong here with this data …</t>
  </si>
  <si>
    <t>Something wrong with the STARTYEAR_degree?</t>
  </si>
  <si>
    <t>Got to do with doing academic outcomes, didn’t' do FY UG years</t>
  </si>
  <si>
    <t>2021-2022</t>
  </si>
  <si>
    <t>Started FY year</t>
  </si>
  <si>
    <t>Left by end of FY</t>
  </si>
  <si>
    <t>Voluntary withdrawal</t>
  </si>
  <si>
    <t>Forced withdrawal</t>
  </si>
  <si>
    <t xml:space="preserve">* 1 no show </t>
  </si>
  <si>
    <t>*Completed as a proportion of those who started FY degree, not proportion of those who finished FY year and began UG degree</t>
  </si>
  <si>
    <t>Otherwise this is proportion of those who completed degree out of total who started FY year</t>
  </si>
  <si>
    <t>Check sums match up with completed degree</t>
  </si>
  <si>
    <t>Award_Class</t>
  </si>
  <si>
    <t>Award_Year</t>
  </si>
  <si>
    <t>2022-2023</t>
  </si>
  <si>
    <t>Notes: only those students on AF, MN and IM/IB courses</t>
  </si>
  <si>
    <t>Any other ethnic background</t>
  </si>
  <si>
    <t>Prefer not to say/ refused / NA</t>
  </si>
  <si>
    <t>21/22</t>
  </si>
  <si>
    <t>FY Only</t>
  </si>
  <si>
    <t>DE and FY combo</t>
  </si>
  <si>
    <t>% of total which are FY</t>
  </si>
  <si>
    <t>* Last two years have seen large increase in number of black students</t>
  </si>
  <si>
    <t>DE only</t>
  </si>
  <si>
    <t>Table for report</t>
  </si>
  <si>
    <t>tot_students</t>
  </si>
  <si>
    <t>tot_GCSE_NA</t>
  </si>
  <si>
    <t>* 2 students with missing data</t>
  </si>
  <si>
    <t>tot_FSM_NA</t>
  </si>
  <si>
    <t>Free School Meals Flag</t>
  </si>
  <si>
    <t>LPN flag</t>
  </si>
  <si>
    <t>Group</t>
  </si>
  <si>
    <t>DE - WP</t>
  </si>
  <si>
    <t>DE (non WP)</t>
  </si>
  <si>
    <t>DE non-WP only</t>
  </si>
  <si>
    <t>Ethnicity_collapse</t>
  </si>
  <si>
    <t>marks_overall_mean_DE students</t>
  </si>
  <si>
    <t>marks_overall_mean_DE - WP students</t>
  </si>
  <si>
    <t>students_sum_DE students</t>
  </si>
  <si>
    <t>students_sum_DE - WP students</t>
  </si>
  <si>
    <t>Any other ethnic background</t>
  </si>
  <si>
    <t>Not available - Please select a valid option</t>
  </si>
  <si>
    <t>Showing 1 to 10 of 10 entries, 7 total columns</t>
  </si>
  <si>
    <t>2 missing</t>
  </si>
  <si>
    <t>x</t>
  </si>
  <si>
    <t>Direct Entry - WP</t>
  </si>
  <si>
    <t>DE - WP students</t>
  </si>
  <si>
    <t>FY (C1-C7)</t>
  </si>
  <si>
    <t>UG_startyear</t>
  </si>
  <si>
    <t>STAGE_DESCRIPTION</t>
  </si>
  <si>
    <t>STATUS_DESCRIPTION</t>
  </si>
  <si>
    <t>Voluntarily Withdrawn</t>
  </si>
  <si>
    <t>Forced Withdrawn</t>
  </si>
  <si>
    <t>Stage 2</t>
  </si>
  <si>
    <t>UG Resit WO Res</t>
  </si>
  <si>
    <t>Stage 3</t>
  </si>
  <si>
    <t>Stage 1</t>
  </si>
  <si>
    <t>Began UG</t>
  </si>
  <si>
    <t>UG startyear</t>
  </si>
  <si>
    <t>DE-WP Students in Undergraduate Programme</t>
  </si>
  <si>
    <t>DE-WP</t>
  </si>
  <si>
    <t>Disability</t>
  </si>
  <si>
    <t>A disability or medical condition not otherwise listed, such as speech difficulties/stammer</t>
  </si>
  <si>
    <t>A long standing physical illness or health condition, such as ME/chronic fatigue, epilepsy, diabetes, digestive conditions or HIV</t>
  </si>
  <si>
    <t>A mental health condition, such as depression, anxiety, OCD, or schizophrenia</t>
  </si>
  <si>
    <t>A physical or mobility issue, use of mobility aids or difficulty using arms</t>
  </si>
  <si>
    <t>Blind or a serious visual condition uncorrected by glasses</t>
  </si>
  <si>
    <t>Neurodevelopmental, Social, Communication differences, such as Autism Spectrum, Asperger¿s</t>
  </si>
  <si>
    <t>Neurodiverse, specific learning differences, such as dyslexia, dyspraxia or ADHD</t>
  </si>
  <si>
    <t>No known disability</t>
  </si>
  <si>
    <t>Two or more disabilities or medical conditions</t>
  </si>
  <si>
    <t>Average marks (%)</t>
  </si>
  <si>
    <t>… by disability</t>
  </si>
  <si>
    <t>Why are these missing?</t>
  </si>
  <si>
    <t>*Missing award data for 3 students</t>
  </si>
  <si>
    <t>*Includes 2 TWD</t>
  </si>
  <si>
    <t>Stage 4</t>
  </si>
  <si>
    <t>UG First Sit WO Res</t>
  </si>
  <si>
    <t>Third</t>
  </si>
  <si>
    <t>Showing 1 to 4 of 4 entries, 5 total columns</t>
  </si>
  <si>
    <t>Showing 1 to 3 of 3 entries, 5 total columns</t>
  </si>
  <si>
    <t>All work completed</t>
  </si>
  <si>
    <t>Transferred</t>
  </si>
  <si>
    <t>UG First Sit</t>
  </si>
  <si>
    <t>Pass</t>
  </si>
  <si>
    <t>Showing 1 to 4 of 4 entries, 7 total columns</t>
  </si>
  <si>
    <t>students with: 3rd, Pass, or NA</t>
  </si>
  <si>
    <t>DE Students in Undergraduate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</si>
</sst>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2"/>
      <color rgb="FFFF0000"/>
      <name val="Calibri"/>
      <family val="2"/>
      <scheme val="minor"/>
    </font>
    <font>
      <sz val="11"/>
      <color rgb="FF333333"/>
      <name val="Lucida Grande"/>
      <family val="2"/>
    </font>
    <font>
      <sz val="11"/>
      <color rgb="FF000000"/>
      <name val="Lucida Grande"/>
      <family val="2"/>
    </font>
    <font>
      <b/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0"/>
      <color theme="1"/>
      <name val="Times New Roman"/>
      <family val="1"/>
    </font>
    <font>
      <sz val="11"/>
      <color rgb="FF1F497D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theme="1"/>
      <name val="Lucida Grande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i/>
      <sz val="11"/>
      <color rgb="FFB0B0B0"/>
      <name val="Calibri"/>
      <family val="2"/>
    </font>
    <font>
      <b/>
      <sz val="11"/>
      <color rgb="FF333333"/>
      <name val="Lucida Grande"/>
      <family val="2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Lucida Grande"/>
      <family val="2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000000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1F2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9" fontId="4" fillId="0" borderId="1" xfId="1" applyFont="1" applyBorder="1" applyAlignment="1">
      <alignment horizontal="center"/>
    </xf>
    <xf numFmtId="0" fontId="2" fillId="3" borderId="0" xfId="0" applyFont="1" applyFill="1"/>
    <xf numFmtId="9" fontId="0" fillId="0" borderId="0" xfId="1" applyFont="1"/>
    <xf numFmtId="9" fontId="0" fillId="0" borderId="1" xfId="1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1" applyFont="1" applyBorder="1" applyAlignment="1">
      <alignment horizontal="center"/>
    </xf>
    <xf numFmtId="0" fontId="9" fillId="0" borderId="0" xfId="0" applyFont="1"/>
    <xf numFmtId="0" fontId="2" fillId="0" borderId="1" xfId="0" applyFont="1" applyBorder="1"/>
    <xf numFmtId="0" fontId="3" fillId="0" borderId="0" xfId="0" applyFont="1" applyBorder="1" applyAlignment="1">
      <alignment horizontal="center" vertical="center"/>
    </xf>
    <xf numFmtId="0" fontId="7" fillId="0" borderId="0" xfId="0" applyFont="1"/>
    <xf numFmtId="2" fontId="7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2" fontId="7" fillId="0" borderId="0" xfId="0" applyNumberFormat="1" applyFont="1" applyBorder="1"/>
    <xf numFmtId="9" fontId="0" fillId="0" borderId="1" xfId="0" applyNumberFormat="1" applyFont="1" applyBorder="1"/>
    <xf numFmtId="9" fontId="4" fillId="0" borderId="1" xfId="0" applyNumberFormat="1" applyFont="1" applyBorder="1"/>
    <xf numFmtId="2" fontId="0" fillId="0" borderId="0" xfId="0" applyNumberFormat="1"/>
    <xf numFmtId="0" fontId="3" fillId="2" borderId="1" xfId="0" quotePrefix="1" applyFont="1" applyFill="1" applyBorder="1" applyAlignment="1">
      <alignment horizontal="center"/>
    </xf>
    <xf numFmtId="1" fontId="4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14" fillId="0" borderId="0" xfId="0" applyFont="1"/>
    <xf numFmtId="0" fontId="0" fillId="0" borderId="0" xfId="0" quotePrefix="1"/>
    <xf numFmtId="0" fontId="2" fillId="5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4" fillId="0" borderId="1" xfId="1" applyNumberFormat="1" applyFont="1" applyBorder="1" applyAlignment="1">
      <alignment horizontal="center"/>
    </xf>
    <xf numFmtId="0" fontId="13" fillId="0" borderId="0" xfId="0" applyFont="1"/>
    <xf numFmtId="0" fontId="16" fillId="0" borderId="0" xfId="0" applyFont="1"/>
    <xf numFmtId="0" fontId="16" fillId="0" borderId="1" xfId="0" applyFont="1" applyBorder="1"/>
    <xf numFmtId="0" fontId="13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vertic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/>
    <xf numFmtId="165" fontId="16" fillId="0" borderId="1" xfId="0" applyNumberFormat="1" applyFont="1" applyBorder="1"/>
    <xf numFmtId="0" fontId="17" fillId="0" borderId="0" xfId="0" applyFont="1"/>
    <xf numFmtId="0" fontId="18" fillId="0" borderId="0" xfId="0" applyFont="1"/>
    <xf numFmtId="0" fontId="16" fillId="0" borderId="0" xfId="0" quotePrefix="1" applyFont="1"/>
    <xf numFmtId="0" fontId="18" fillId="0" borderId="1" xfId="0" applyFont="1" applyBorder="1" applyAlignment="1">
      <alignment horizontal="center"/>
    </xf>
    <xf numFmtId="9" fontId="16" fillId="0" borderId="0" xfId="1" applyFont="1"/>
    <xf numFmtId="0" fontId="16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" fontId="16" fillId="0" borderId="1" xfId="0" applyNumberFormat="1" applyFont="1" applyBorder="1"/>
    <xf numFmtId="0" fontId="16" fillId="0" borderId="0" xfId="0" applyFont="1" applyBorder="1" applyAlignment="1">
      <alignment vertical="center"/>
    </xf>
    <xf numFmtId="2" fontId="16" fillId="0" borderId="0" xfId="0" applyNumberFormat="1" applyFont="1" applyBorder="1"/>
    <xf numFmtId="0" fontId="19" fillId="0" borderId="0" xfId="0" applyFont="1"/>
    <xf numFmtId="0" fontId="20" fillId="0" borderId="0" xfId="0" applyFont="1"/>
    <xf numFmtId="2" fontId="12" fillId="0" borderId="1" xfId="0" applyNumberFormat="1" applyFont="1" applyBorder="1"/>
    <xf numFmtId="2" fontId="12" fillId="0" borderId="4" xfId="0" applyNumberFormat="1" applyFont="1" applyBorder="1"/>
    <xf numFmtId="0" fontId="12" fillId="0" borderId="1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2" fontId="12" fillId="0" borderId="7" xfId="0" applyNumberFormat="1" applyFont="1" applyBorder="1"/>
    <xf numFmtId="9" fontId="8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3" fillId="0" borderId="0" xfId="0" applyFont="1"/>
    <xf numFmtId="10" fontId="8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10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8" fillId="0" borderId="0" xfId="0" applyFont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0" fillId="0" borderId="0" xfId="1" quotePrefix="1" applyFont="1"/>
    <xf numFmtId="0" fontId="3" fillId="2" borderId="1" xfId="0" applyFont="1" applyFill="1" applyBorder="1" applyAlignment="1">
      <alignment horizontal="left" vertical="center"/>
    </xf>
    <xf numFmtId="9" fontId="4" fillId="0" borderId="1" xfId="1" applyNumberFormat="1" applyFont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3" fillId="0" borderId="0" xfId="0" applyFont="1"/>
    <xf numFmtId="9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5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8" fillId="2" borderId="1" xfId="0" applyFont="1" applyFill="1" applyBorder="1" applyAlignment="1">
      <alignment horizontal="left"/>
    </xf>
    <xf numFmtId="0" fontId="25" fillId="0" borderId="0" xfId="0" applyFont="1" applyAlignment="1">
      <alignment vertic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2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5" fillId="5" borderId="0" xfId="0" applyFont="1" applyFill="1"/>
    <xf numFmtId="9" fontId="8" fillId="0" borderId="0" xfId="1" applyFont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9" xfId="0" applyFont="1" applyFill="1" applyBorder="1" applyAlignment="1">
      <alignment horizontal="center"/>
    </xf>
    <xf numFmtId="0" fontId="22" fillId="5" borderId="0" xfId="0" applyFont="1" applyFill="1"/>
    <xf numFmtId="0" fontId="27" fillId="0" borderId="0" xfId="0" applyFont="1"/>
    <xf numFmtId="0" fontId="23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28" fillId="0" borderId="0" xfId="0" applyFont="1"/>
    <xf numFmtId="0" fontId="3" fillId="0" borderId="12" xfId="0" applyFont="1" applyBorder="1"/>
    <xf numFmtId="0" fontId="3" fillId="0" borderId="2" xfId="0" applyFont="1" applyBorder="1" applyAlignment="1">
      <alignment vertical="center"/>
    </xf>
    <xf numFmtId="0" fontId="3" fillId="7" borderId="12" xfId="0" quotePrefix="1" applyFont="1" applyFill="1" applyBorder="1" applyAlignment="1">
      <alignment horizontal="center"/>
    </xf>
    <xf numFmtId="0" fontId="3" fillId="7" borderId="10" xfId="0" quotePrefix="1" applyFont="1" applyFill="1" applyBorder="1" applyAlignment="1">
      <alignment horizontal="center"/>
    </xf>
    <xf numFmtId="0" fontId="3" fillId="7" borderId="13" xfId="0" quotePrefix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15" xfId="0" applyFont="1" applyBorder="1"/>
    <xf numFmtId="9" fontId="2" fillId="0" borderId="15" xfId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5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9" fontId="29" fillId="0" borderId="0" xfId="1" applyFont="1" applyAlignment="1">
      <alignment horizontal="left"/>
    </xf>
    <xf numFmtId="0" fontId="0" fillId="8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5" xfId="0" applyFont="1" applyFill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2" fillId="5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/>
    </xf>
    <xf numFmtId="164" fontId="8" fillId="0" borderId="1" xfId="1" applyNumberFormat="1" applyFont="1" applyBorder="1" applyAlignment="1">
      <alignment horizontal="center"/>
    </xf>
    <xf numFmtId="0" fontId="3" fillId="0" borderId="0" xfId="0" applyFont="1"/>
    <xf numFmtId="0" fontId="3" fillId="2" borderId="14" xfId="0" applyFont="1" applyFill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5" borderId="0" xfId="0" applyFill="1"/>
    <xf numFmtId="0" fontId="3" fillId="0" borderId="0" xfId="0" applyFont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12" xfId="0" quotePrefix="1" applyFont="1" applyFill="1" applyBorder="1" applyAlignment="1">
      <alignment horizontal="center"/>
    </xf>
    <xf numFmtId="0" fontId="3" fillId="2" borderId="13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left"/>
    </xf>
    <xf numFmtId="0" fontId="13" fillId="4" borderId="3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1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" fillId="7" borderId="2" xfId="0" quotePrefix="1" applyFont="1" applyFill="1" applyBorder="1" applyAlignment="1">
      <alignment horizontal="center"/>
    </xf>
    <xf numFmtId="0" fontId="3" fillId="7" borderId="3" xfId="0" quotePrefix="1" applyFont="1" applyFill="1" applyBorder="1" applyAlignment="1">
      <alignment horizontal="center"/>
    </xf>
    <xf numFmtId="0" fontId="3" fillId="7" borderId="4" xfId="0" quotePrefix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4" xfId="0" applyBorder="1"/>
    <xf numFmtId="0" fontId="0" fillId="0" borderId="0" xfId="0" applyBorder="1"/>
    <xf numFmtId="0" fontId="4" fillId="5" borderId="0" xfId="0" applyFont="1" applyFill="1"/>
    <xf numFmtId="0" fontId="2" fillId="0" borderId="0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3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92</xdr:row>
      <xdr:rowOff>154300</xdr:rowOff>
    </xdr:from>
    <xdr:to>
      <xdr:col>28</xdr:col>
      <xdr:colOff>508122</xdr:colOff>
      <xdr:row>140</xdr:row>
      <xdr:rowOff>147653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EBCBFA-EDC0-B747-BA9C-9D33163C4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80374" y="14076823"/>
          <a:ext cx="6324010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237384</xdr:colOff>
      <xdr:row>93</xdr:row>
      <xdr:rowOff>166169</xdr:rowOff>
    </xdr:from>
    <xdr:to>
      <xdr:col>20</xdr:col>
      <xdr:colOff>228004</xdr:colOff>
      <xdr:row>141</xdr:row>
      <xdr:rowOff>159522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D26BD6-8E97-704C-B538-1FAD1ADF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57664" y="14290468"/>
          <a:ext cx="5319873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724019</xdr:colOff>
      <xdr:row>93</xdr:row>
      <xdr:rowOff>11867</xdr:rowOff>
    </xdr:from>
    <xdr:to>
      <xdr:col>14</xdr:col>
      <xdr:colOff>1240837</xdr:colOff>
      <xdr:row>141</xdr:row>
      <xdr:rowOff>5220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9AFED3-CE7B-5943-9D53-D4C801677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8412" y="14136166"/>
          <a:ext cx="5910834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7579-370F-044E-8A9E-63F2EFC10E6D}">
  <dimension ref="A1:T123"/>
  <sheetViews>
    <sheetView tabSelected="1" topLeftCell="A64" zoomScale="83" workbookViewId="0">
      <selection activeCell="K93" sqref="K93"/>
    </sheetView>
  </sheetViews>
  <sheetFormatPr baseColWidth="10" defaultRowHeight="16" x14ac:dyDescent="0.2"/>
  <cols>
    <col min="1" max="1" width="21.83203125" customWidth="1"/>
    <col min="2" max="2" width="23.6640625" customWidth="1"/>
    <col min="3" max="3" width="39.1640625" customWidth="1"/>
    <col min="4" max="4" width="19.1640625" customWidth="1"/>
    <col min="5" max="5" width="17.83203125" customWidth="1"/>
    <col min="6" max="6" width="18.1640625" customWidth="1"/>
    <col min="7" max="7" width="17.33203125" style="49" customWidth="1"/>
    <col min="8" max="8" width="13.33203125" customWidth="1"/>
    <col min="9" max="9" width="19.1640625" customWidth="1"/>
    <col min="15" max="15" width="17" customWidth="1"/>
    <col min="16" max="16" width="18.5" customWidth="1"/>
  </cols>
  <sheetData>
    <row r="1" spans="1:8" x14ac:dyDescent="0.2">
      <c r="A1" s="91" t="s">
        <v>262</v>
      </c>
      <c r="B1" s="91" t="s">
        <v>188</v>
      </c>
      <c r="C1" s="91" t="s">
        <v>263</v>
      </c>
      <c r="D1" s="91" t="s">
        <v>264</v>
      </c>
      <c r="E1" s="91" t="s">
        <v>189</v>
      </c>
      <c r="F1" s="91" t="s">
        <v>190</v>
      </c>
      <c r="G1" s="90" t="s">
        <v>111</v>
      </c>
    </row>
    <row r="2" spans="1:8" x14ac:dyDescent="0.2">
      <c r="A2" t="s">
        <v>0</v>
      </c>
      <c r="B2" t="s">
        <v>192</v>
      </c>
      <c r="C2" t="s">
        <v>265</v>
      </c>
      <c r="D2" t="s">
        <v>1</v>
      </c>
      <c r="E2" t="s">
        <v>192</v>
      </c>
      <c r="F2" t="s">
        <v>193</v>
      </c>
      <c r="G2" s="165">
        <v>23</v>
      </c>
      <c r="H2" s="45">
        <f>SUM(G2:G3)</f>
        <v>25</v>
      </c>
    </row>
    <row r="3" spans="1:8" x14ac:dyDescent="0.2">
      <c r="A3" s="91" t="s">
        <v>0</v>
      </c>
      <c r="B3" s="91" t="s">
        <v>192</v>
      </c>
      <c r="C3" s="91" t="s">
        <v>265</v>
      </c>
      <c r="D3" s="91" t="s">
        <v>1</v>
      </c>
      <c r="E3" s="91" t="s">
        <v>46</v>
      </c>
      <c r="F3" s="91" t="s">
        <v>194</v>
      </c>
      <c r="G3" s="166">
        <v>2</v>
      </c>
    </row>
    <row r="4" spans="1:8" x14ac:dyDescent="0.2">
      <c r="A4" t="s">
        <v>1</v>
      </c>
      <c r="B4" t="s">
        <v>192</v>
      </c>
      <c r="C4" t="s">
        <v>265</v>
      </c>
      <c r="D4" t="s">
        <v>1</v>
      </c>
      <c r="E4" t="s">
        <v>192</v>
      </c>
      <c r="F4" t="s">
        <v>193</v>
      </c>
      <c r="G4" s="165">
        <v>15</v>
      </c>
      <c r="H4" s="45">
        <f>SUM(G4:G9)</f>
        <v>27</v>
      </c>
    </row>
    <row r="5" spans="1:8" x14ac:dyDescent="0.2">
      <c r="A5" t="s">
        <v>1</v>
      </c>
      <c r="B5" t="s">
        <v>192</v>
      </c>
      <c r="C5" t="s">
        <v>265</v>
      </c>
      <c r="D5" t="s">
        <v>1</v>
      </c>
      <c r="E5" t="s">
        <v>46</v>
      </c>
      <c r="F5" t="s">
        <v>200</v>
      </c>
      <c r="G5" s="165">
        <v>1</v>
      </c>
    </row>
    <row r="6" spans="1:8" x14ac:dyDescent="0.2">
      <c r="A6" t="s">
        <v>1</v>
      </c>
      <c r="B6" t="s">
        <v>192</v>
      </c>
      <c r="C6" t="s">
        <v>265</v>
      </c>
      <c r="D6" t="s">
        <v>1</v>
      </c>
      <c r="E6" t="s">
        <v>46</v>
      </c>
      <c r="F6" t="s">
        <v>201</v>
      </c>
      <c r="G6" s="165">
        <v>3</v>
      </c>
    </row>
    <row r="7" spans="1:8" x14ac:dyDescent="0.2">
      <c r="A7" t="s">
        <v>1</v>
      </c>
      <c r="B7" t="s">
        <v>192</v>
      </c>
      <c r="C7" t="s">
        <v>265</v>
      </c>
      <c r="D7" t="s">
        <v>2</v>
      </c>
      <c r="E7" t="s">
        <v>192</v>
      </c>
      <c r="F7" t="s">
        <v>193</v>
      </c>
      <c r="G7" s="165">
        <v>2</v>
      </c>
    </row>
    <row r="8" spans="1:8" x14ac:dyDescent="0.2">
      <c r="A8" t="s">
        <v>1</v>
      </c>
      <c r="B8" t="s">
        <v>46</v>
      </c>
      <c r="C8" t="s">
        <v>200</v>
      </c>
      <c r="G8" s="165">
        <v>3</v>
      </c>
    </row>
    <row r="9" spans="1:8" x14ac:dyDescent="0.2">
      <c r="A9" s="91" t="s">
        <v>1</v>
      </c>
      <c r="B9" s="91" t="s">
        <v>46</v>
      </c>
      <c r="C9" s="91" t="s">
        <v>201</v>
      </c>
      <c r="D9" s="91"/>
      <c r="E9" s="91"/>
      <c r="F9" s="91"/>
      <c r="G9" s="166">
        <v>3</v>
      </c>
    </row>
    <row r="10" spans="1:8" x14ac:dyDescent="0.2">
      <c r="A10" t="s">
        <v>2</v>
      </c>
      <c r="B10" t="s">
        <v>192</v>
      </c>
      <c r="C10" t="s">
        <v>265</v>
      </c>
      <c r="D10" t="s">
        <v>2</v>
      </c>
      <c r="E10" t="s">
        <v>192</v>
      </c>
      <c r="F10" t="s">
        <v>193</v>
      </c>
      <c r="G10" s="165">
        <v>8</v>
      </c>
      <c r="H10" s="45">
        <f>SUM(G10:G16)</f>
        <v>20</v>
      </c>
    </row>
    <row r="11" spans="1:8" x14ac:dyDescent="0.2">
      <c r="A11" t="s">
        <v>2</v>
      </c>
      <c r="B11" t="s">
        <v>192</v>
      </c>
      <c r="C11" t="s">
        <v>265</v>
      </c>
      <c r="D11" t="s">
        <v>2</v>
      </c>
      <c r="E11" t="s">
        <v>46</v>
      </c>
      <c r="F11" t="s">
        <v>194</v>
      </c>
      <c r="G11" s="165">
        <v>3</v>
      </c>
    </row>
    <row r="12" spans="1:8" x14ac:dyDescent="0.2">
      <c r="A12" t="s">
        <v>2</v>
      </c>
      <c r="B12" t="s">
        <v>192</v>
      </c>
      <c r="C12" t="s">
        <v>265</v>
      </c>
      <c r="D12" t="s">
        <v>2</v>
      </c>
      <c r="E12" t="s">
        <v>197</v>
      </c>
      <c r="F12" t="s">
        <v>196</v>
      </c>
      <c r="G12" s="165">
        <v>1</v>
      </c>
      <c r="H12" s="207" t="s">
        <v>415</v>
      </c>
    </row>
    <row r="13" spans="1:8" x14ac:dyDescent="0.2">
      <c r="A13" t="s">
        <v>2</v>
      </c>
      <c r="B13" t="s">
        <v>192</v>
      </c>
      <c r="C13" t="s">
        <v>265</v>
      </c>
      <c r="D13" t="s">
        <v>3</v>
      </c>
      <c r="E13" t="s">
        <v>192</v>
      </c>
      <c r="F13" t="s">
        <v>193</v>
      </c>
      <c r="G13" s="165">
        <v>3</v>
      </c>
    </row>
    <row r="14" spans="1:8" x14ac:dyDescent="0.2">
      <c r="A14" t="s">
        <v>2</v>
      </c>
      <c r="B14" t="s">
        <v>192</v>
      </c>
      <c r="C14" t="s">
        <v>265</v>
      </c>
      <c r="D14" t="s">
        <v>3</v>
      </c>
      <c r="E14" t="s">
        <v>197</v>
      </c>
      <c r="F14" t="s">
        <v>196</v>
      </c>
      <c r="G14" s="165">
        <v>1</v>
      </c>
      <c r="H14" s="207" t="s">
        <v>415</v>
      </c>
    </row>
    <row r="15" spans="1:8" x14ac:dyDescent="0.2">
      <c r="A15" t="s">
        <v>2</v>
      </c>
      <c r="B15" t="s">
        <v>192</v>
      </c>
      <c r="C15" t="s">
        <v>265</v>
      </c>
      <c r="D15" t="s">
        <v>3</v>
      </c>
      <c r="E15" t="s">
        <v>199</v>
      </c>
      <c r="F15" t="s">
        <v>196</v>
      </c>
      <c r="G15" s="165">
        <v>1</v>
      </c>
      <c r="H15" s="207" t="s">
        <v>415</v>
      </c>
    </row>
    <row r="16" spans="1:8" x14ac:dyDescent="0.2">
      <c r="A16" s="91" t="s">
        <v>2</v>
      </c>
      <c r="B16" s="91" t="s">
        <v>46</v>
      </c>
      <c r="C16" s="91" t="s">
        <v>194</v>
      </c>
      <c r="D16" s="91"/>
      <c r="E16" s="91"/>
      <c r="F16" s="91"/>
      <c r="G16" s="166">
        <v>3</v>
      </c>
    </row>
    <row r="17" spans="1:11" x14ac:dyDescent="0.2">
      <c r="A17" t="s">
        <v>3</v>
      </c>
      <c r="B17" t="s">
        <v>192</v>
      </c>
      <c r="C17" t="s">
        <v>265</v>
      </c>
      <c r="D17" t="s">
        <v>3</v>
      </c>
      <c r="E17" t="s">
        <v>192</v>
      </c>
      <c r="F17" t="s">
        <v>194</v>
      </c>
      <c r="G17" s="165">
        <v>1</v>
      </c>
      <c r="H17" s="45">
        <f>SUM(G17:G28)</f>
        <v>31</v>
      </c>
      <c r="J17" s="25">
        <v>45373847</v>
      </c>
      <c r="K17" s="167" t="s">
        <v>371</v>
      </c>
    </row>
    <row r="18" spans="1:11" x14ac:dyDescent="0.2">
      <c r="A18" t="s">
        <v>3</v>
      </c>
      <c r="B18" t="s">
        <v>192</v>
      </c>
      <c r="C18" t="s">
        <v>265</v>
      </c>
      <c r="D18" t="s">
        <v>3</v>
      </c>
      <c r="E18" t="s">
        <v>195</v>
      </c>
      <c r="F18" t="s">
        <v>198</v>
      </c>
      <c r="G18" s="165">
        <v>1</v>
      </c>
      <c r="K18" t="s">
        <v>372</v>
      </c>
    </row>
    <row r="19" spans="1:11" x14ac:dyDescent="0.2">
      <c r="A19" t="s">
        <v>3</v>
      </c>
      <c r="B19" t="s">
        <v>192</v>
      </c>
      <c r="C19" t="s">
        <v>265</v>
      </c>
      <c r="D19" t="s">
        <v>3</v>
      </c>
      <c r="E19" t="s">
        <v>195</v>
      </c>
      <c r="F19" t="s">
        <v>202</v>
      </c>
      <c r="G19" s="165">
        <v>1</v>
      </c>
      <c r="K19" t="s">
        <v>373</v>
      </c>
    </row>
    <row r="20" spans="1:11" x14ac:dyDescent="0.2">
      <c r="A20" t="s">
        <v>3</v>
      </c>
      <c r="B20" t="s">
        <v>192</v>
      </c>
      <c r="C20" t="s">
        <v>265</v>
      </c>
      <c r="D20" t="s">
        <v>3</v>
      </c>
      <c r="E20" t="s">
        <v>197</v>
      </c>
      <c r="F20" t="s">
        <v>196</v>
      </c>
      <c r="G20" s="165">
        <v>10</v>
      </c>
      <c r="H20" s="207" t="s">
        <v>415</v>
      </c>
    </row>
    <row r="21" spans="1:11" x14ac:dyDescent="0.2">
      <c r="A21" t="s">
        <v>3</v>
      </c>
      <c r="B21" t="s">
        <v>192</v>
      </c>
      <c r="C21" t="s">
        <v>265</v>
      </c>
      <c r="D21" t="s">
        <v>3</v>
      </c>
      <c r="E21" t="s">
        <v>197</v>
      </c>
      <c r="F21" t="s">
        <v>204</v>
      </c>
      <c r="G21" s="165">
        <v>1</v>
      </c>
      <c r="H21" s="207" t="s">
        <v>415</v>
      </c>
    </row>
    <row r="22" spans="1:11" x14ac:dyDescent="0.2">
      <c r="A22" t="s">
        <v>3</v>
      </c>
      <c r="B22" t="s">
        <v>192</v>
      </c>
      <c r="C22" t="s">
        <v>265</v>
      </c>
      <c r="D22" t="s">
        <v>4</v>
      </c>
      <c r="E22" t="s">
        <v>46</v>
      </c>
      <c r="F22" t="s">
        <v>194</v>
      </c>
      <c r="G22" s="165">
        <v>1</v>
      </c>
    </row>
    <row r="23" spans="1:11" x14ac:dyDescent="0.2">
      <c r="A23" t="s">
        <v>3</v>
      </c>
      <c r="B23" t="s">
        <v>192</v>
      </c>
      <c r="C23" t="s">
        <v>265</v>
      </c>
      <c r="D23" t="s">
        <v>4</v>
      </c>
      <c r="E23" t="s">
        <v>203</v>
      </c>
      <c r="F23" t="s">
        <v>198</v>
      </c>
      <c r="G23" s="165">
        <v>1</v>
      </c>
    </row>
    <row r="24" spans="1:11" x14ac:dyDescent="0.2">
      <c r="A24" t="s">
        <v>3</v>
      </c>
      <c r="B24" t="s">
        <v>192</v>
      </c>
      <c r="C24" t="s">
        <v>265</v>
      </c>
      <c r="D24" t="s">
        <v>4</v>
      </c>
      <c r="E24" t="s">
        <v>195</v>
      </c>
      <c r="F24" t="s">
        <v>196</v>
      </c>
      <c r="G24" s="165">
        <v>1</v>
      </c>
    </row>
    <row r="25" spans="1:11" x14ac:dyDescent="0.2">
      <c r="A25" t="s">
        <v>3</v>
      </c>
      <c r="B25" t="s">
        <v>192</v>
      </c>
      <c r="C25" t="s">
        <v>265</v>
      </c>
      <c r="D25" t="s">
        <v>4</v>
      </c>
      <c r="E25" t="s">
        <v>195</v>
      </c>
      <c r="F25" t="s">
        <v>202</v>
      </c>
      <c r="G25" s="165">
        <v>1</v>
      </c>
    </row>
    <row r="26" spans="1:11" x14ac:dyDescent="0.2">
      <c r="A26" t="s">
        <v>3</v>
      </c>
      <c r="B26" t="s">
        <v>192</v>
      </c>
      <c r="C26" t="s">
        <v>265</v>
      </c>
      <c r="D26" t="s">
        <v>4</v>
      </c>
      <c r="E26" t="s">
        <v>197</v>
      </c>
      <c r="F26" t="s">
        <v>196</v>
      </c>
      <c r="G26" s="165">
        <v>7</v>
      </c>
      <c r="H26" s="207" t="s">
        <v>415</v>
      </c>
    </row>
    <row r="27" spans="1:11" x14ac:dyDescent="0.2">
      <c r="A27" t="s">
        <v>3</v>
      </c>
      <c r="B27" t="s">
        <v>46</v>
      </c>
      <c r="C27" t="s">
        <v>194</v>
      </c>
      <c r="G27" s="165">
        <v>3</v>
      </c>
    </row>
    <row r="28" spans="1:11" x14ac:dyDescent="0.2">
      <c r="A28" s="91" t="s">
        <v>3</v>
      </c>
      <c r="B28" s="91" t="s">
        <v>46</v>
      </c>
      <c r="C28" s="91" t="s">
        <v>200</v>
      </c>
      <c r="D28" s="91"/>
      <c r="E28" s="91"/>
      <c r="F28" s="91"/>
      <c r="G28" s="166">
        <v>3</v>
      </c>
    </row>
    <row r="29" spans="1:11" x14ac:dyDescent="0.2">
      <c r="A29" t="s">
        <v>4</v>
      </c>
      <c r="B29" t="s">
        <v>192</v>
      </c>
      <c r="C29" t="s">
        <v>265</v>
      </c>
      <c r="D29" t="s">
        <v>206</v>
      </c>
      <c r="E29" t="s">
        <v>46</v>
      </c>
      <c r="F29" t="s">
        <v>201</v>
      </c>
      <c r="G29" s="165">
        <v>1</v>
      </c>
      <c r="H29" s="168">
        <f>SUM(G29:G34)</f>
        <v>31</v>
      </c>
    </row>
    <row r="30" spans="1:11" x14ac:dyDescent="0.2">
      <c r="A30" t="s">
        <v>4</v>
      </c>
      <c r="B30" t="s">
        <v>192</v>
      </c>
      <c r="C30" t="s">
        <v>265</v>
      </c>
      <c r="D30" t="s">
        <v>206</v>
      </c>
      <c r="E30" t="s">
        <v>203</v>
      </c>
      <c r="F30" t="s">
        <v>198</v>
      </c>
      <c r="G30" s="165">
        <v>1</v>
      </c>
    </row>
    <row r="31" spans="1:11" x14ac:dyDescent="0.2">
      <c r="A31" t="s">
        <v>4</v>
      </c>
      <c r="B31" t="s">
        <v>192</v>
      </c>
      <c r="C31" t="s">
        <v>265</v>
      </c>
      <c r="D31" t="s">
        <v>206</v>
      </c>
      <c r="E31" t="s">
        <v>203</v>
      </c>
      <c r="F31" t="s">
        <v>202</v>
      </c>
      <c r="G31" s="165">
        <v>1</v>
      </c>
    </row>
    <row r="32" spans="1:11" x14ac:dyDescent="0.2">
      <c r="A32" t="s">
        <v>4</v>
      </c>
      <c r="B32" t="s">
        <v>192</v>
      </c>
      <c r="C32" t="s">
        <v>265</v>
      </c>
      <c r="D32" t="s">
        <v>206</v>
      </c>
      <c r="E32" t="s">
        <v>195</v>
      </c>
      <c r="F32" t="s">
        <v>196</v>
      </c>
      <c r="G32" s="165">
        <v>25</v>
      </c>
    </row>
    <row r="33" spans="1:19" x14ac:dyDescent="0.2">
      <c r="A33" t="s">
        <v>4</v>
      </c>
      <c r="B33" t="s">
        <v>46</v>
      </c>
      <c r="C33" t="s">
        <v>194</v>
      </c>
      <c r="G33" s="165">
        <v>1</v>
      </c>
    </row>
    <row r="34" spans="1:19" x14ac:dyDescent="0.2">
      <c r="A34" s="91" t="s">
        <v>4</v>
      </c>
      <c r="B34" s="91" t="s">
        <v>46</v>
      </c>
      <c r="C34" s="91" t="s">
        <v>200</v>
      </c>
      <c r="D34" s="91"/>
      <c r="E34" s="91"/>
      <c r="F34" s="91"/>
      <c r="G34" s="166">
        <v>2</v>
      </c>
    </row>
    <row r="35" spans="1:19" x14ac:dyDescent="0.2">
      <c r="A35" t="s">
        <v>206</v>
      </c>
      <c r="B35" t="s">
        <v>192</v>
      </c>
      <c r="C35" t="s">
        <v>265</v>
      </c>
      <c r="D35" t="s">
        <v>374</v>
      </c>
      <c r="E35" t="s">
        <v>46</v>
      </c>
      <c r="F35" t="s">
        <v>201</v>
      </c>
      <c r="G35" s="165">
        <v>1</v>
      </c>
      <c r="H35" s="168">
        <f>SUM(G35:G41)</f>
        <v>22</v>
      </c>
    </row>
    <row r="36" spans="1:19" x14ac:dyDescent="0.2">
      <c r="A36" t="s">
        <v>206</v>
      </c>
      <c r="B36" t="s">
        <v>192</v>
      </c>
      <c r="C36" t="s">
        <v>265</v>
      </c>
      <c r="D36" t="s">
        <v>374</v>
      </c>
      <c r="E36" t="s">
        <v>203</v>
      </c>
      <c r="F36" t="s">
        <v>196</v>
      </c>
      <c r="G36" s="165">
        <v>15</v>
      </c>
    </row>
    <row r="37" spans="1:19" x14ac:dyDescent="0.2">
      <c r="A37" t="s">
        <v>206</v>
      </c>
      <c r="B37" t="s">
        <v>46</v>
      </c>
      <c r="C37" t="s">
        <v>194</v>
      </c>
      <c r="G37" s="165">
        <v>1</v>
      </c>
    </row>
    <row r="38" spans="1:19" x14ac:dyDescent="0.2">
      <c r="A38" t="s">
        <v>206</v>
      </c>
      <c r="B38" t="s">
        <v>46</v>
      </c>
      <c r="C38" t="s">
        <v>200</v>
      </c>
      <c r="G38" s="165">
        <v>1</v>
      </c>
      <c r="N38" s="208"/>
      <c r="O38" s="208" t="s">
        <v>296</v>
      </c>
      <c r="P38" s="208" t="s">
        <v>419</v>
      </c>
      <c r="Q38" s="208" t="s">
        <v>420</v>
      </c>
      <c r="R38" s="208" t="s">
        <v>421</v>
      </c>
      <c r="S38" s="208" t="s">
        <v>111</v>
      </c>
    </row>
    <row r="39" spans="1:19" x14ac:dyDescent="0.2">
      <c r="A39" t="s">
        <v>206</v>
      </c>
      <c r="B39" t="s">
        <v>46</v>
      </c>
      <c r="C39" t="s">
        <v>201</v>
      </c>
      <c r="G39" s="165">
        <v>1</v>
      </c>
      <c r="N39" s="208"/>
      <c r="O39" s="208"/>
      <c r="P39" s="208"/>
      <c r="Q39" s="208"/>
      <c r="R39" s="208"/>
      <c r="S39" s="208"/>
    </row>
    <row r="40" spans="1:19" x14ac:dyDescent="0.2">
      <c r="A40" t="s">
        <v>206</v>
      </c>
      <c r="B40" t="s">
        <v>203</v>
      </c>
      <c r="C40" t="s">
        <v>198</v>
      </c>
      <c r="G40" s="165">
        <v>1</v>
      </c>
      <c r="N40" s="208"/>
      <c r="O40" s="2" t="s">
        <v>0</v>
      </c>
      <c r="P40" s="2" t="s">
        <v>1</v>
      </c>
      <c r="Q40" s="260" t="s">
        <v>192</v>
      </c>
      <c r="R40" s="2" t="s">
        <v>193</v>
      </c>
      <c r="S40" s="260">
        <v>23</v>
      </c>
    </row>
    <row r="41" spans="1:19" x14ac:dyDescent="0.2">
      <c r="A41" s="91" t="s">
        <v>206</v>
      </c>
      <c r="B41" s="91" t="s">
        <v>203</v>
      </c>
      <c r="C41" s="91" t="s">
        <v>202</v>
      </c>
      <c r="D41" s="91"/>
      <c r="E41" s="91"/>
      <c r="F41" s="91"/>
      <c r="G41" s="166">
        <v>2</v>
      </c>
      <c r="N41" s="208"/>
      <c r="O41" s="2" t="s">
        <v>0</v>
      </c>
      <c r="P41" s="2" t="s">
        <v>1</v>
      </c>
      <c r="Q41" s="2" t="s">
        <v>46</v>
      </c>
      <c r="R41" s="2" t="s">
        <v>423</v>
      </c>
      <c r="S41" s="2">
        <v>2</v>
      </c>
    </row>
    <row r="42" spans="1:19" x14ac:dyDescent="0.2">
      <c r="A42" t="s">
        <v>374</v>
      </c>
      <c r="B42" t="s">
        <v>46</v>
      </c>
      <c r="C42" t="s">
        <v>200</v>
      </c>
      <c r="G42" s="165">
        <v>1</v>
      </c>
      <c r="H42" s="168">
        <f>SUM(G42:G43)</f>
        <v>17</v>
      </c>
      <c r="N42" s="208"/>
    </row>
    <row r="43" spans="1:19" x14ac:dyDescent="0.2">
      <c r="A43" s="91" t="s">
        <v>374</v>
      </c>
      <c r="B43" s="91" t="s">
        <v>203</v>
      </c>
      <c r="C43" s="91" t="s">
        <v>196</v>
      </c>
      <c r="D43" s="91"/>
      <c r="E43" s="91"/>
      <c r="F43" s="91"/>
      <c r="G43" s="166">
        <v>16</v>
      </c>
      <c r="N43" s="208"/>
      <c r="O43" s="2" t="s">
        <v>1</v>
      </c>
      <c r="P43" s="2" t="s">
        <v>2</v>
      </c>
      <c r="Q43" s="260" t="s">
        <v>192</v>
      </c>
      <c r="R43" s="2" t="s">
        <v>193</v>
      </c>
      <c r="S43" s="260">
        <v>17</v>
      </c>
    </row>
    <row r="44" spans="1:19" x14ac:dyDescent="0.2">
      <c r="M44" s="208"/>
      <c r="N44" s="208"/>
      <c r="O44" s="2" t="s">
        <v>1</v>
      </c>
      <c r="P44" s="2" t="s">
        <v>2</v>
      </c>
      <c r="Q44" s="2" t="s">
        <v>46</v>
      </c>
      <c r="R44" s="2" t="s">
        <v>422</v>
      </c>
      <c r="S44" s="2">
        <v>2</v>
      </c>
    </row>
    <row r="45" spans="1:19" x14ac:dyDescent="0.2">
      <c r="M45" s="208"/>
      <c r="N45" s="208"/>
    </row>
    <row r="46" spans="1:19" x14ac:dyDescent="0.2">
      <c r="B46" s="101" t="s">
        <v>266</v>
      </c>
      <c r="C46" s="161" t="s">
        <v>267</v>
      </c>
      <c r="D46" s="161" t="s">
        <v>271</v>
      </c>
      <c r="E46" s="161" t="s">
        <v>268</v>
      </c>
      <c r="F46" s="161" t="s">
        <v>270</v>
      </c>
      <c r="G46" s="161" t="s">
        <v>273</v>
      </c>
      <c r="H46" s="161" t="s">
        <v>6</v>
      </c>
      <c r="I46" s="169" t="s">
        <v>274</v>
      </c>
      <c r="J46" s="169"/>
      <c r="M46" s="2"/>
      <c r="N46" s="208"/>
      <c r="O46" s="2" t="s">
        <v>2</v>
      </c>
      <c r="P46" s="2" t="s">
        <v>3</v>
      </c>
      <c r="Q46" s="260" t="s">
        <v>192</v>
      </c>
      <c r="R46" s="2" t="s">
        <v>193</v>
      </c>
      <c r="S46" s="260">
        <v>11</v>
      </c>
    </row>
    <row r="47" spans="1:19" x14ac:dyDescent="0.2">
      <c r="B47" s="43" t="s">
        <v>0</v>
      </c>
      <c r="C47" s="5">
        <v>0</v>
      </c>
      <c r="D47" s="5">
        <v>0</v>
      </c>
      <c r="E47" s="5">
        <f>G3</f>
        <v>2</v>
      </c>
      <c r="F47" s="5">
        <v>0</v>
      </c>
      <c r="G47" s="5">
        <f>G2</f>
        <v>23</v>
      </c>
      <c r="H47" s="20">
        <f>SUM(C47:G47)</f>
        <v>25</v>
      </c>
      <c r="I47" s="121">
        <v>0</v>
      </c>
      <c r="J47">
        <f t="shared" ref="J47:J54" si="0">SUM(H47:I47)</f>
        <v>25</v>
      </c>
      <c r="N47" s="208"/>
      <c r="O47" s="2" t="s">
        <v>2</v>
      </c>
      <c r="P47" s="2" t="s">
        <v>3</v>
      </c>
      <c r="Q47" s="2" t="s">
        <v>46</v>
      </c>
      <c r="R47" s="2" t="s">
        <v>423</v>
      </c>
      <c r="S47" s="2">
        <v>3</v>
      </c>
    </row>
    <row r="48" spans="1:19" x14ac:dyDescent="0.2">
      <c r="B48" s="43" t="s">
        <v>1</v>
      </c>
      <c r="C48" s="5">
        <f>G9</f>
        <v>3</v>
      </c>
      <c r="D48" s="5">
        <v>0</v>
      </c>
      <c r="E48" s="5">
        <f>G5+G6</f>
        <v>4</v>
      </c>
      <c r="F48" s="5">
        <v>0</v>
      </c>
      <c r="G48" s="5">
        <f>G4+G7</f>
        <v>17</v>
      </c>
      <c r="H48" s="20">
        <f t="shared" ref="H48:H53" si="1">SUM(C48:G48)</f>
        <v>24</v>
      </c>
      <c r="I48" s="121">
        <f>G8</f>
        <v>3</v>
      </c>
      <c r="J48">
        <f t="shared" si="0"/>
        <v>27</v>
      </c>
      <c r="M48" s="2"/>
      <c r="N48" s="208"/>
      <c r="O48" s="2" t="s">
        <v>2</v>
      </c>
      <c r="P48" s="2" t="s">
        <v>3</v>
      </c>
      <c r="Q48" s="260" t="s">
        <v>447</v>
      </c>
      <c r="R48" s="2" t="s">
        <v>196</v>
      </c>
      <c r="S48" s="260">
        <v>1</v>
      </c>
    </row>
    <row r="49" spans="2:19" x14ac:dyDescent="0.2">
      <c r="B49" s="43" t="s">
        <v>2</v>
      </c>
      <c r="C49" s="5">
        <f>G16</f>
        <v>3</v>
      </c>
      <c r="D49" s="5">
        <v>0</v>
      </c>
      <c r="E49" s="5">
        <f>G11</f>
        <v>3</v>
      </c>
      <c r="F49" s="5">
        <v>0</v>
      </c>
      <c r="G49" s="5">
        <f>G10+G13+G12+G14+G15</f>
        <v>14</v>
      </c>
      <c r="H49" s="20">
        <f t="shared" si="1"/>
        <v>20</v>
      </c>
      <c r="I49" s="121">
        <v>0</v>
      </c>
      <c r="J49">
        <f t="shared" si="0"/>
        <v>20</v>
      </c>
      <c r="N49" s="208"/>
      <c r="O49" s="2" t="s">
        <v>2</v>
      </c>
      <c r="P49" s="2" t="s">
        <v>4</v>
      </c>
      <c r="Q49" s="260" t="s">
        <v>426</v>
      </c>
      <c r="R49" s="2" t="s">
        <v>196</v>
      </c>
      <c r="S49" s="260">
        <v>2</v>
      </c>
    </row>
    <row r="50" spans="2:19" x14ac:dyDescent="0.2">
      <c r="B50" s="43" t="s">
        <v>3</v>
      </c>
      <c r="C50" s="5">
        <f>G27</f>
        <v>3</v>
      </c>
      <c r="D50" s="5">
        <v>0</v>
      </c>
      <c r="E50" s="5">
        <f>G22+G17</f>
        <v>2</v>
      </c>
      <c r="F50" s="5">
        <f>G18+G19+G21+G23+G25+G24</f>
        <v>6</v>
      </c>
      <c r="G50" s="5">
        <f>G20+G26</f>
        <v>17</v>
      </c>
      <c r="H50" s="20">
        <f t="shared" si="1"/>
        <v>28</v>
      </c>
      <c r="I50" s="121">
        <f>G28</f>
        <v>3</v>
      </c>
      <c r="J50">
        <f t="shared" si="0"/>
        <v>31</v>
      </c>
      <c r="M50" s="2"/>
      <c r="N50" s="208"/>
    </row>
    <row r="51" spans="2:19" x14ac:dyDescent="0.2">
      <c r="B51" s="43" t="s">
        <v>4</v>
      </c>
      <c r="C51" s="5">
        <f>G33</f>
        <v>1</v>
      </c>
      <c r="D51" s="5">
        <v>0</v>
      </c>
      <c r="E51" s="5">
        <f>G29</f>
        <v>1</v>
      </c>
      <c r="F51" s="5">
        <f>G30+G31+G32</f>
        <v>27</v>
      </c>
      <c r="G51" s="5">
        <v>0</v>
      </c>
      <c r="H51" s="20">
        <f t="shared" si="1"/>
        <v>29</v>
      </c>
      <c r="I51" s="121">
        <f>G34</f>
        <v>2</v>
      </c>
      <c r="J51">
        <f t="shared" si="0"/>
        <v>31</v>
      </c>
      <c r="M51" s="2"/>
      <c r="N51" s="208"/>
      <c r="O51" s="2" t="s">
        <v>3</v>
      </c>
      <c r="P51" s="2" t="s">
        <v>4</v>
      </c>
      <c r="Q51" s="2" t="s">
        <v>192</v>
      </c>
      <c r="R51" s="2" t="s">
        <v>423</v>
      </c>
      <c r="S51" s="2">
        <v>1</v>
      </c>
    </row>
    <row r="52" spans="2:19" x14ac:dyDescent="0.2">
      <c r="B52" s="43" t="s">
        <v>206</v>
      </c>
      <c r="C52" s="5">
        <f>G37+G39</f>
        <v>2</v>
      </c>
      <c r="D52" s="5">
        <f>G40+G41</f>
        <v>3</v>
      </c>
      <c r="E52" s="5">
        <f>G35</f>
        <v>1</v>
      </c>
      <c r="F52" s="5">
        <f>G36</f>
        <v>15</v>
      </c>
      <c r="G52" s="5">
        <v>0</v>
      </c>
      <c r="H52" s="20">
        <f t="shared" si="1"/>
        <v>21</v>
      </c>
      <c r="I52" s="121">
        <f>G38</f>
        <v>1</v>
      </c>
      <c r="J52">
        <f t="shared" si="0"/>
        <v>22</v>
      </c>
      <c r="M52" s="2"/>
      <c r="N52" s="208"/>
      <c r="O52" s="2" t="s">
        <v>3</v>
      </c>
      <c r="P52" s="2" t="s">
        <v>4</v>
      </c>
      <c r="Q52" s="2" t="s">
        <v>46</v>
      </c>
      <c r="R52" s="2" t="s">
        <v>423</v>
      </c>
      <c r="S52" s="2">
        <v>1</v>
      </c>
    </row>
    <row r="53" spans="2:19" x14ac:dyDescent="0.2">
      <c r="B53" s="43" t="s">
        <v>374</v>
      </c>
      <c r="C53" s="5">
        <v>0</v>
      </c>
      <c r="D53" s="5">
        <f>G43</f>
        <v>16</v>
      </c>
      <c r="E53" s="5">
        <v>0</v>
      </c>
      <c r="F53" s="5">
        <v>0</v>
      </c>
      <c r="G53" s="5">
        <v>0</v>
      </c>
      <c r="H53" s="20">
        <f t="shared" si="1"/>
        <v>16</v>
      </c>
      <c r="I53" s="121">
        <f>G42</f>
        <v>1</v>
      </c>
      <c r="J53">
        <f t="shared" si="0"/>
        <v>17</v>
      </c>
      <c r="M53" s="2"/>
      <c r="N53" s="208"/>
      <c r="O53" s="2" t="s">
        <v>3</v>
      </c>
      <c r="P53" s="2" t="s">
        <v>4</v>
      </c>
      <c r="Q53" s="2" t="s">
        <v>424</v>
      </c>
      <c r="R53" s="2" t="s">
        <v>196</v>
      </c>
      <c r="S53" s="2">
        <v>1</v>
      </c>
    </row>
    <row r="54" spans="2:19" x14ac:dyDescent="0.2">
      <c r="B54" s="102" t="s">
        <v>6</v>
      </c>
      <c r="C54" s="20">
        <f t="shared" ref="C54:I54" si="2">SUM(C47:C53)</f>
        <v>12</v>
      </c>
      <c r="D54" s="20">
        <f t="shared" si="2"/>
        <v>19</v>
      </c>
      <c r="E54" s="20">
        <f t="shared" si="2"/>
        <v>13</v>
      </c>
      <c r="F54" s="20">
        <f t="shared" si="2"/>
        <v>48</v>
      </c>
      <c r="G54" s="20">
        <f t="shared" si="2"/>
        <v>71</v>
      </c>
      <c r="H54" s="20">
        <f t="shared" si="2"/>
        <v>163</v>
      </c>
      <c r="I54" s="121">
        <f t="shared" si="2"/>
        <v>10</v>
      </c>
      <c r="J54">
        <f t="shared" si="0"/>
        <v>173</v>
      </c>
      <c r="N54" s="208"/>
      <c r="O54" s="2" t="s">
        <v>3</v>
      </c>
      <c r="P54" s="2" t="s">
        <v>4</v>
      </c>
      <c r="Q54" s="2" t="s">
        <v>424</v>
      </c>
      <c r="R54" s="2" t="s">
        <v>448</v>
      </c>
      <c r="S54" s="2">
        <v>1</v>
      </c>
    </row>
    <row r="55" spans="2:19" x14ac:dyDescent="0.2">
      <c r="M55" s="2"/>
      <c r="N55" s="208"/>
      <c r="O55" s="2" t="s">
        <v>3</v>
      </c>
      <c r="P55" s="2" t="s">
        <v>4</v>
      </c>
      <c r="Q55" s="2" t="s">
        <v>424</v>
      </c>
      <c r="R55" s="2" t="s">
        <v>425</v>
      </c>
      <c r="S55" s="2">
        <v>2</v>
      </c>
    </row>
    <row r="56" spans="2:19" x14ac:dyDescent="0.2">
      <c r="M56" s="2"/>
      <c r="N56" s="208"/>
      <c r="O56" s="2" t="s">
        <v>3</v>
      </c>
      <c r="P56" s="2" t="s">
        <v>4</v>
      </c>
      <c r="Q56" s="260" t="s">
        <v>426</v>
      </c>
      <c r="R56" s="2" t="s">
        <v>196</v>
      </c>
      <c r="S56" s="260">
        <v>17</v>
      </c>
    </row>
    <row r="57" spans="2:19" x14ac:dyDescent="0.2">
      <c r="B57" s="170" t="s">
        <v>269</v>
      </c>
      <c r="C57" t="s">
        <v>272</v>
      </c>
      <c r="M57" s="2"/>
      <c r="N57" s="208"/>
      <c r="O57" s="2" t="s">
        <v>3</v>
      </c>
      <c r="P57" s="2" t="s">
        <v>4</v>
      </c>
      <c r="Q57" s="2" t="s">
        <v>426</v>
      </c>
      <c r="R57" s="2" t="s">
        <v>204</v>
      </c>
      <c r="S57" s="2">
        <v>1</v>
      </c>
    </row>
    <row r="58" spans="2:19" x14ac:dyDescent="0.2">
      <c r="C58" t="s">
        <v>275</v>
      </c>
      <c r="D58" t="s">
        <v>56</v>
      </c>
      <c r="E58">
        <f>G9+G39</f>
        <v>4</v>
      </c>
      <c r="N58" s="208"/>
      <c r="O58" s="2" t="s">
        <v>3</v>
      </c>
      <c r="P58" s="2" t="s">
        <v>206</v>
      </c>
      <c r="Q58" s="2" t="s">
        <v>427</v>
      </c>
      <c r="R58" s="2" t="s">
        <v>448</v>
      </c>
      <c r="S58" s="2">
        <v>1</v>
      </c>
    </row>
    <row r="59" spans="2:19" x14ac:dyDescent="0.2">
      <c r="D59" t="s">
        <v>277</v>
      </c>
      <c r="E59">
        <f>G6+G29+G35</f>
        <v>5</v>
      </c>
      <c r="N59" s="208"/>
    </row>
    <row r="60" spans="2:19" x14ac:dyDescent="0.2">
      <c r="C60" t="s">
        <v>276</v>
      </c>
      <c r="D60" t="s">
        <v>56</v>
      </c>
      <c r="E60">
        <f>G16+G27+G33+G37</f>
        <v>8</v>
      </c>
      <c r="N60" s="208"/>
      <c r="O60" s="2" t="s">
        <v>4</v>
      </c>
      <c r="P60" s="2" t="s">
        <v>206</v>
      </c>
      <c r="Q60" s="2" t="s">
        <v>427</v>
      </c>
      <c r="R60" s="2" t="s">
        <v>448</v>
      </c>
      <c r="S60" s="2">
        <v>1</v>
      </c>
    </row>
    <row r="61" spans="2:19" x14ac:dyDescent="0.2">
      <c r="D61" t="s">
        <v>277</v>
      </c>
      <c r="E61">
        <f>G3+G11+G22</f>
        <v>6</v>
      </c>
      <c r="O61" s="2" t="s">
        <v>4</v>
      </c>
      <c r="P61" s="2" t="s">
        <v>206</v>
      </c>
      <c r="Q61" s="2" t="s">
        <v>427</v>
      </c>
      <c r="R61" s="2" t="s">
        <v>425</v>
      </c>
      <c r="S61" s="2">
        <v>1</v>
      </c>
    </row>
    <row r="62" spans="2:19" x14ac:dyDescent="0.2">
      <c r="C62" t="s">
        <v>278</v>
      </c>
      <c r="D62" t="s">
        <v>56</v>
      </c>
      <c r="E62">
        <f>G8+G28+G34+G38+G42</f>
        <v>10</v>
      </c>
      <c r="O62" s="2" t="s">
        <v>4</v>
      </c>
      <c r="P62" s="2" t="s">
        <v>206</v>
      </c>
      <c r="Q62" s="2" t="s">
        <v>424</v>
      </c>
      <c r="R62" s="2" t="s">
        <v>196</v>
      </c>
      <c r="S62" s="2">
        <v>25</v>
      </c>
    </row>
    <row r="63" spans="2:19" x14ac:dyDescent="0.2">
      <c r="D63" t="s">
        <v>277</v>
      </c>
      <c r="E63">
        <f>G5</f>
        <v>1</v>
      </c>
    </row>
    <row r="64" spans="2:19" x14ac:dyDescent="0.2">
      <c r="E64" s="171">
        <f>SUM(E58:E63)</f>
        <v>34</v>
      </c>
      <c r="F64">
        <f>J54-E64</f>
        <v>139</v>
      </c>
      <c r="O64" s="2" t="s">
        <v>206</v>
      </c>
      <c r="P64" s="2" t="s">
        <v>374</v>
      </c>
      <c r="Q64" s="2" t="s">
        <v>427</v>
      </c>
      <c r="R64" s="2" t="s">
        <v>196</v>
      </c>
      <c r="S64" s="2">
        <v>15</v>
      </c>
    </row>
    <row r="65" spans="2:20" x14ac:dyDescent="0.2">
      <c r="O65" s="2" t="s">
        <v>206</v>
      </c>
      <c r="P65" s="22" t="s">
        <v>154</v>
      </c>
      <c r="Q65" s="2" t="s">
        <v>46</v>
      </c>
      <c r="R65" s="2" t="s">
        <v>422</v>
      </c>
      <c r="S65" s="2">
        <v>1</v>
      </c>
    </row>
    <row r="66" spans="2:20" x14ac:dyDescent="0.2">
      <c r="B66" s="172"/>
      <c r="C66" s="217" t="s">
        <v>338</v>
      </c>
      <c r="D66" s="218"/>
      <c r="E66" s="219"/>
      <c r="F66" s="220" t="s">
        <v>339</v>
      </c>
      <c r="G66" s="221"/>
      <c r="H66" s="221"/>
      <c r="I66" s="222"/>
      <c r="J66" s="213" t="s">
        <v>343</v>
      </c>
      <c r="K66" s="214"/>
      <c r="L66" s="214"/>
      <c r="M66" s="215"/>
    </row>
    <row r="67" spans="2:20" x14ac:dyDescent="0.2">
      <c r="B67" s="173" t="s">
        <v>266</v>
      </c>
      <c r="C67" s="162" t="s">
        <v>375</v>
      </c>
      <c r="D67" s="156" t="s">
        <v>271</v>
      </c>
      <c r="E67" s="156" t="s">
        <v>376</v>
      </c>
      <c r="F67" s="157" t="s">
        <v>340</v>
      </c>
      <c r="G67" s="158" t="s">
        <v>270</v>
      </c>
      <c r="H67" s="158" t="s">
        <v>268</v>
      </c>
      <c r="I67" s="159" t="s">
        <v>341</v>
      </c>
      <c r="J67" s="174" t="s">
        <v>344</v>
      </c>
      <c r="K67" s="175" t="s">
        <v>345</v>
      </c>
      <c r="L67" s="175" t="s">
        <v>346</v>
      </c>
      <c r="M67" s="176">
        <v>3</v>
      </c>
      <c r="N67" s="7"/>
      <c r="O67" s="208"/>
      <c r="P67" s="208" t="s">
        <v>296</v>
      </c>
      <c r="Q67" s="208" t="s">
        <v>355</v>
      </c>
      <c r="R67" s="208" t="s">
        <v>356</v>
      </c>
      <c r="S67" s="208" t="s">
        <v>357</v>
      </c>
      <c r="T67" s="208" t="s">
        <v>449</v>
      </c>
    </row>
    <row r="68" spans="2:20" x14ac:dyDescent="0.2">
      <c r="B68" s="136" t="s">
        <v>0</v>
      </c>
      <c r="C68" s="140">
        <f>H47</f>
        <v>25</v>
      </c>
      <c r="D68" s="49">
        <f>D47</f>
        <v>0</v>
      </c>
      <c r="E68" s="139">
        <f t="shared" ref="E68:E74" si="3">C47</f>
        <v>0</v>
      </c>
      <c r="F68" s="141">
        <f>C68- D68- E68</f>
        <v>25</v>
      </c>
      <c r="G68" s="49">
        <f t="shared" ref="G68:G73" si="4">F47</f>
        <v>0</v>
      </c>
      <c r="H68" s="93">
        <f t="shared" ref="H68:H73" si="5">E47</f>
        <v>2</v>
      </c>
      <c r="I68" s="139">
        <f>G47</f>
        <v>23</v>
      </c>
      <c r="J68" s="140">
        <v>1</v>
      </c>
      <c r="K68" s="93">
        <v>13</v>
      </c>
      <c r="L68" s="93">
        <v>9</v>
      </c>
      <c r="M68" s="139">
        <v>0</v>
      </c>
      <c r="O68" s="208"/>
      <c r="P68" s="208"/>
      <c r="Q68" s="208"/>
      <c r="R68" s="208"/>
      <c r="S68" s="208"/>
      <c r="T68" s="208"/>
    </row>
    <row r="69" spans="2:20" x14ac:dyDescent="0.2">
      <c r="B69" s="137" t="s">
        <v>1</v>
      </c>
      <c r="C69" s="141">
        <f t="shared" ref="C69:C74" si="6">H48</f>
        <v>24</v>
      </c>
      <c r="D69" s="49">
        <f t="shared" ref="D69:D74" si="7">D48</f>
        <v>0</v>
      </c>
      <c r="E69" s="138">
        <f t="shared" si="3"/>
        <v>3</v>
      </c>
      <c r="F69" s="141">
        <f t="shared" ref="F68:F74" si="8">C69- D69- E69</f>
        <v>21</v>
      </c>
      <c r="G69" s="49">
        <f t="shared" si="4"/>
        <v>0</v>
      </c>
      <c r="H69" s="49">
        <f t="shared" si="5"/>
        <v>4</v>
      </c>
      <c r="I69" s="138">
        <f t="shared" ref="I69:I70" si="9">G48</f>
        <v>17</v>
      </c>
      <c r="J69" s="141">
        <v>1</v>
      </c>
      <c r="K69" s="49">
        <v>15</v>
      </c>
      <c r="L69" s="49">
        <v>1</v>
      </c>
      <c r="M69" s="138">
        <v>0</v>
      </c>
      <c r="O69" s="208">
        <v>1</v>
      </c>
      <c r="P69" s="2" t="s">
        <v>0</v>
      </c>
      <c r="Q69" s="2">
        <v>1</v>
      </c>
      <c r="R69" s="2">
        <v>13</v>
      </c>
      <c r="S69" s="2">
        <v>9</v>
      </c>
      <c r="T69" s="22" t="s">
        <v>154</v>
      </c>
    </row>
    <row r="70" spans="2:20" x14ac:dyDescent="0.2">
      <c r="B70" s="137" t="s">
        <v>2</v>
      </c>
      <c r="C70" s="141">
        <f t="shared" si="6"/>
        <v>20</v>
      </c>
      <c r="D70" s="49">
        <f t="shared" si="7"/>
        <v>0</v>
      </c>
      <c r="E70" s="138">
        <f t="shared" si="3"/>
        <v>3</v>
      </c>
      <c r="F70" s="141">
        <f>C70- D70- E70</f>
        <v>17</v>
      </c>
      <c r="G70" s="49">
        <f t="shared" si="4"/>
        <v>0</v>
      </c>
      <c r="H70" s="49">
        <f t="shared" si="5"/>
        <v>3</v>
      </c>
      <c r="I70" s="138">
        <f t="shared" si="9"/>
        <v>14</v>
      </c>
      <c r="J70" s="141">
        <v>1</v>
      </c>
      <c r="K70" s="49">
        <v>11</v>
      </c>
      <c r="L70" s="49">
        <v>1</v>
      </c>
      <c r="M70" s="138">
        <v>1</v>
      </c>
      <c r="O70" s="208">
        <v>2</v>
      </c>
      <c r="P70" s="2" t="s">
        <v>1</v>
      </c>
      <c r="Q70" s="2">
        <v>1</v>
      </c>
      <c r="R70" s="2">
        <v>15</v>
      </c>
      <c r="S70" s="2">
        <v>1</v>
      </c>
      <c r="T70" s="22" t="s">
        <v>154</v>
      </c>
    </row>
    <row r="71" spans="2:20" x14ac:dyDescent="0.2">
      <c r="B71" s="137" t="s">
        <v>3</v>
      </c>
      <c r="C71" s="141">
        <f t="shared" si="6"/>
        <v>28</v>
      </c>
      <c r="D71" s="49">
        <f t="shared" si="7"/>
        <v>0</v>
      </c>
      <c r="E71" s="138">
        <f t="shared" si="3"/>
        <v>3</v>
      </c>
      <c r="F71" s="141">
        <f t="shared" si="8"/>
        <v>25</v>
      </c>
      <c r="G71" s="49">
        <f t="shared" ref="G71" si="10">F50</f>
        <v>6</v>
      </c>
      <c r="H71" s="49">
        <f t="shared" ref="H71" si="11">E50</f>
        <v>2</v>
      </c>
      <c r="I71" s="138">
        <f t="shared" ref="I71" si="12">G50</f>
        <v>17</v>
      </c>
      <c r="J71" s="141">
        <v>2</v>
      </c>
      <c r="K71" s="49">
        <v>6</v>
      </c>
      <c r="L71" s="49">
        <v>8</v>
      </c>
      <c r="M71" s="138">
        <v>1</v>
      </c>
      <c r="O71" s="208">
        <v>3</v>
      </c>
      <c r="P71" s="2" t="s">
        <v>2</v>
      </c>
      <c r="Q71" s="2">
        <v>1</v>
      </c>
      <c r="R71" s="2">
        <v>11</v>
      </c>
      <c r="S71" s="2">
        <v>1</v>
      </c>
      <c r="T71" s="2">
        <v>1</v>
      </c>
    </row>
    <row r="72" spans="2:20" x14ac:dyDescent="0.2">
      <c r="B72" s="137" t="s">
        <v>4</v>
      </c>
      <c r="C72" s="141">
        <f t="shared" si="6"/>
        <v>29</v>
      </c>
      <c r="D72" s="49">
        <f t="shared" si="7"/>
        <v>0</v>
      </c>
      <c r="E72" s="138">
        <f t="shared" si="3"/>
        <v>1</v>
      </c>
      <c r="F72" s="141">
        <f t="shared" si="8"/>
        <v>28</v>
      </c>
      <c r="G72" s="49">
        <f t="shared" si="4"/>
        <v>27</v>
      </c>
      <c r="H72" s="49">
        <f t="shared" si="5"/>
        <v>1</v>
      </c>
      <c r="I72" s="138" t="s">
        <v>342</v>
      </c>
      <c r="J72" s="141" t="s">
        <v>342</v>
      </c>
      <c r="K72" s="49" t="s">
        <v>342</v>
      </c>
      <c r="L72" s="49" t="s">
        <v>342</v>
      </c>
      <c r="M72" s="138" t="s">
        <v>342</v>
      </c>
      <c r="O72" s="208">
        <v>4</v>
      </c>
      <c r="P72" s="2" t="s">
        <v>3</v>
      </c>
      <c r="Q72" s="2">
        <v>2</v>
      </c>
      <c r="R72" s="2">
        <v>6</v>
      </c>
      <c r="S72" s="2">
        <v>8</v>
      </c>
      <c r="T72" s="2">
        <v>1</v>
      </c>
    </row>
    <row r="73" spans="2:20" x14ac:dyDescent="0.2">
      <c r="B73" s="137" t="s">
        <v>206</v>
      </c>
      <c r="C73" s="141">
        <f t="shared" si="6"/>
        <v>21</v>
      </c>
      <c r="D73" s="49">
        <f t="shared" si="7"/>
        <v>3</v>
      </c>
      <c r="E73" s="138">
        <f t="shared" si="3"/>
        <v>2</v>
      </c>
      <c r="F73" s="141">
        <f t="shared" si="8"/>
        <v>16</v>
      </c>
      <c r="G73" s="49">
        <f t="shared" si="4"/>
        <v>15</v>
      </c>
      <c r="H73" s="49">
        <f t="shared" si="5"/>
        <v>1</v>
      </c>
      <c r="I73" s="138" t="s">
        <v>342</v>
      </c>
      <c r="J73" s="141" t="s">
        <v>342</v>
      </c>
      <c r="K73" s="49" t="s">
        <v>342</v>
      </c>
      <c r="L73" s="49" t="s">
        <v>342</v>
      </c>
      <c r="M73" s="138" t="s">
        <v>342</v>
      </c>
      <c r="O73" s="7" t="s">
        <v>450</v>
      </c>
    </row>
    <row r="74" spans="2:20" x14ac:dyDescent="0.2">
      <c r="B74" s="137" t="s">
        <v>374</v>
      </c>
      <c r="C74" s="177">
        <f t="shared" si="6"/>
        <v>16</v>
      </c>
      <c r="D74" s="49">
        <v>0</v>
      </c>
      <c r="E74" s="138">
        <f t="shared" si="3"/>
        <v>0</v>
      </c>
      <c r="F74" s="141">
        <f>C74- D74- E74</f>
        <v>16</v>
      </c>
      <c r="G74" s="49">
        <v>16</v>
      </c>
      <c r="H74" s="49" t="s">
        <v>342</v>
      </c>
      <c r="I74" s="138" t="s">
        <v>342</v>
      </c>
      <c r="J74" s="141" t="s">
        <v>342</v>
      </c>
      <c r="K74" s="49" t="s">
        <v>342</v>
      </c>
      <c r="L74" s="49" t="s">
        <v>342</v>
      </c>
      <c r="M74" s="138" t="s">
        <v>342</v>
      </c>
      <c r="O74" s="208"/>
      <c r="P74" s="2"/>
      <c r="Q74" s="2"/>
      <c r="R74" s="2"/>
    </row>
    <row r="75" spans="2:20" x14ac:dyDescent="0.2">
      <c r="B75" s="142" t="s">
        <v>6</v>
      </c>
      <c r="C75" s="145">
        <f>SUM(C68:C74)</f>
        <v>163</v>
      </c>
      <c r="D75" s="143">
        <f>SUM(D68:D74)</f>
        <v>3</v>
      </c>
      <c r="E75" s="144">
        <f>SUM(E68:E74)</f>
        <v>12</v>
      </c>
      <c r="F75" s="143">
        <f>SUM(F68:F74)</f>
        <v>148</v>
      </c>
      <c r="G75" s="143">
        <f>SUM(G68:G74)</f>
        <v>64</v>
      </c>
      <c r="H75" s="143">
        <f>SUM(H68:H74)</f>
        <v>13</v>
      </c>
      <c r="I75" s="143">
        <f>SUM(I68:I74)</f>
        <v>71</v>
      </c>
      <c r="J75" s="145">
        <f>SUM(J68:J74)</f>
        <v>5</v>
      </c>
      <c r="K75" s="143">
        <f>SUM(K68:K74)</f>
        <v>45</v>
      </c>
      <c r="L75" s="143">
        <f>SUM(L68:L74)</f>
        <v>19</v>
      </c>
      <c r="M75" s="144">
        <f>SUM(M68:M74)</f>
        <v>2</v>
      </c>
      <c r="O75" s="208"/>
      <c r="P75" s="2"/>
      <c r="Q75" s="2"/>
      <c r="R75" s="2"/>
    </row>
    <row r="76" spans="2:20" x14ac:dyDescent="0.2">
      <c r="B76" s="178" t="s">
        <v>347</v>
      </c>
      <c r="C76" s="147"/>
      <c r="D76" s="146"/>
      <c r="E76" s="148">
        <f>E75/C75</f>
        <v>7.3619631901840496E-2</v>
      </c>
      <c r="F76" s="147">
        <f>F75/(C75-D75)</f>
        <v>0.92500000000000004</v>
      </c>
      <c r="G76" s="146"/>
      <c r="H76" s="146">
        <f>SUM(H68:H74)/SUM(F68:F74)</f>
        <v>8.7837837837837843E-2</v>
      </c>
      <c r="I76" s="146">
        <f>SUM(I68:I71)/(SUM(C68:C71)-SUM(G68:G71))</f>
        <v>0.78021978021978022</v>
      </c>
      <c r="J76" s="179">
        <f>J75/$I$75</f>
        <v>7.0422535211267609E-2</v>
      </c>
      <c r="K76" s="180">
        <f>K75/$I$75</f>
        <v>0.63380281690140849</v>
      </c>
      <c r="L76" s="180">
        <f>L75/$I$75</f>
        <v>0.26760563380281688</v>
      </c>
      <c r="M76" s="181">
        <f>M75/$I$75</f>
        <v>2.8169014084507043E-2</v>
      </c>
      <c r="O76" s="208"/>
      <c r="P76" s="2"/>
      <c r="Q76" s="2"/>
      <c r="R76" s="2"/>
    </row>
    <row r="77" spans="2:20" x14ac:dyDescent="0.2">
      <c r="B77" s="136" t="s">
        <v>377</v>
      </c>
      <c r="C77" s="118"/>
      <c r="D77" s="139"/>
      <c r="E77" s="139">
        <f>E58</f>
        <v>4</v>
      </c>
      <c r="F77" s="118"/>
      <c r="G77" s="139"/>
      <c r="H77" s="182">
        <f>E59</f>
        <v>5</v>
      </c>
      <c r="I77" s="119"/>
      <c r="M77" s="256"/>
      <c r="O77" s="208"/>
      <c r="P77" s="2"/>
      <c r="Q77" s="2"/>
      <c r="R77" s="2"/>
    </row>
    <row r="78" spans="2:20" x14ac:dyDescent="0.2">
      <c r="B78" s="183" t="s">
        <v>378</v>
      </c>
      <c r="C78" s="120"/>
      <c r="D78" s="184"/>
      <c r="E78" s="184">
        <f>E60</f>
        <v>8</v>
      </c>
      <c r="F78" s="120"/>
      <c r="G78" s="184"/>
      <c r="H78" s="185">
        <f>E61</f>
        <v>6</v>
      </c>
      <c r="I78" s="92"/>
      <c r="J78" s="91"/>
      <c r="K78" s="91"/>
      <c r="L78" s="91"/>
      <c r="M78" s="92"/>
      <c r="O78" s="208"/>
      <c r="P78" s="2"/>
      <c r="Q78" s="2"/>
      <c r="R78" s="2"/>
    </row>
    <row r="79" spans="2:20" x14ac:dyDescent="0.2">
      <c r="H79" t="s">
        <v>379</v>
      </c>
      <c r="I79" t="s">
        <v>380</v>
      </c>
      <c r="O79" s="208"/>
      <c r="P79" s="2"/>
      <c r="Q79" s="2"/>
      <c r="R79" s="2"/>
    </row>
    <row r="80" spans="2:20" x14ac:dyDescent="0.2">
      <c r="I80" s="186">
        <f>SUM(I68:I71)/(SUM(F68:F71)-SUM(G68:G71))</f>
        <v>0.86585365853658536</v>
      </c>
      <c r="O80" s="208"/>
      <c r="P80" s="2"/>
      <c r="Q80" s="2"/>
      <c r="R80" s="2"/>
    </row>
    <row r="81" spans="2:18" x14ac:dyDescent="0.2">
      <c r="I81" s="186" t="s">
        <v>381</v>
      </c>
      <c r="O81" s="208"/>
      <c r="P81" s="2"/>
      <c r="Q81" s="2"/>
      <c r="R81" s="2"/>
    </row>
    <row r="82" spans="2:18" x14ac:dyDescent="0.2">
      <c r="O82" s="208"/>
      <c r="P82" s="2"/>
      <c r="Q82" s="2"/>
      <c r="R82" s="2"/>
    </row>
    <row r="83" spans="2:18" x14ac:dyDescent="0.2">
      <c r="O83" s="208"/>
      <c r="P83" s="2"/>
      <c r="Q83" s="2"/>
      <c r="R83" s="2"/>
    </row>
    <row r="84" spans="2:18" x14ac:dyDescent="0.2">
      <c r="O84" s="7"/>
    </row>
    <row r="85" spans="2:18" x14ac:dyDescent="0.2">
      <c r="B85" s="27" t="s">
        <v>358</v>
      </c>
      <c r="C85" s="3"/>
      <c r="D85" s="3"/>
      <c r="E85" s="3"/>
      <c r="F85" s="27" t="s">
        <v>359</v>
      </c>
      <c r="G85" s="27" t="s">
        <v>9</v>
      </c>
      <c r="H85" t="s">
        <v>382</v>
      </c>
    </row>
    <row r="86" spans="2:18" x14ac:dyDescent="0.2">
      <c r="B86" s="27" t="s">
        <v>0</v>
      </c>
      <c r="C86" s="187" t="s">
        <v>355</v>
      </c>
      <c r="D86" s="187">
        <v>1</v>
      </c>
      <c r="E86" s="187"/>
      <c r="F86" s="187" t="s">
        <v>4</v>
      </c>
      <c r="G86" s="187">
        <v>1</v>
      </c>
      <c r="H86">
        <f>SUM(G86:G101)</f>
        <v>51</v>
      </c>
    </row>
    <row r="87" spans="2:18" x14ac:dyDescent="0.2">
      <c r="B87" s="27"/>
      <c r="C87" s="3" t="s">
        <v>356</v>
      </c>
      <c r="D87" s="3">
        <f>SUM(G87:G89)</f>
        <v>13</v>
      </c>
      <c r="E87" s="3"/>
      <c r="F87" s="3" t="s">
        <v>3</v>
      </c>
      <c r="G87" s="3">
        <v>10</v>
      </c>
    </row>
    <row r="88" spans="2:18" x14ac:dyDescent="0.2">
      <c r="B88" s="27"/>
      <c r="C88" s="3"/>
      <c r="D88" s="3"/>
      <c r="E88" s="3"/>
      <c r="F88" s="3" t="s">
        <v>4</v>
      </c>
      <c r="G88" s="3">
        <v>2</v>
      </c>
    </row>
    <row r="89" spans="2:18" x14ac:dyDescent="0.2">
      <c r="B89" s="27"/>
      <c r="C89" s="3"/>
      <c r="D89" s="3"/>
      <c r="E89" s="3"/>
      <c r="F89" s="3" t="s">
        <v>206</v>
      </c>
      <c r="G89" s="3">
        <v>1</v>
      </c>
    </row>
    <row r="90" spans="2:18" x14ac:dyDescent="0.2">
      <c r="B90" s="27"/>
      <c r="C90" s="187" t="s">
        <v>357</v>
      </c>
      <c r="D90" s="187">
        <f>SUM(G90:G92)</f>
        <v>9</v>
      </c>
      <c r="E90" s="187"/>
      <c r="F90" s="187" t="s">
        <v>3</v>
      </c>
      <c r="G90" s="187">
        <v>4</v>
      </c>
    </row>
    <row r="91" spans="2:18" x14ac:dyDescent="0.2">
      <c r="B91" s="27"/>
      <c r="C91" s="187"/>
      <c r="D91" s="187"/>
      <c r="E91" s="187"/>
      <c r="F91" s="187" t="s">
        <v>4</v>
      </c>
      <c r="G91" s="187">
        <v>4</v>
      </c>
    </row>
    <row r="92" spans="2:18" x14ac:dyDescent="0.2">
      <c r="B92" s="27"/>
      <c r="C92" s="187"/>
      <c r="D92" s="187"/>
      <c r="E92" s="187"/>
      <c r="F92" s="187" t="s">
        <v>206</v>
      </c>
      <c r="G92" s="187">
        <v>1</v>
      </c>
    </row>
    <row r="93" spans="2:18" x14ac:dyDescent="0.2">
      <c r="B93" s="27"/>
      <c r="C93" s="3"/>
      <c r="D93" s="27">
        <f>SUM(D86:D92)</f>
        <v>23</v>
      </c>
      <c r="E93" s="3"/>
      <c r="F93" s="3"/>
      <c r="G93" s="3"/>
    </row>
    <row r="94" spans="2:18" x14ac:dyDescent="0.2">
      <c r="B94" s="27"/>
      <c r="C94" s="3"/>
      <c r="D94" s="3"/>
      <c r="E94" s="3"/>
      <c r="F94" s="3"/>
      <c r="G94" s="3"/>
    </row>
    <row r="95" spans="2:18" x14ac:dyDescent="0.2">
      <c r="B95" s="27" t="s">
        <v>1</v>
      </c>
      <c r="C95" s="187" t="s">
        <v>355</v>
      </c>
      <c r="D95" s="187">
        <f>G95</f>
        <v>1</v>
      </c>
      <c r="E95" s="187"/>
      <c r="F95" s="187" t="s">
        <v>4</v>
      </c>
      <c r="G95" s="187">
        <v>1</v>
      </c>
    </row>
    <row r="96" spans="2:18" x14ac:dyDescent="0.2">
      <c r="B96" s="3"/>
      <c r="C96" s="3" t="s">
        <v>356</v>
      </c>
      <c r="D96" s="3">
        <f>SUM(G96:G97)</f>
        <v>15</v>
      </c>
      <c r="E96" s="3"/>
      <c r="F96" s="3" t="s">
        <v>4</v>
      </c>
      <c r="G96" s="3">
        <v>12</v>
      </c>
    </row>
    <row r="97" spans="1:7" x14ac:dyDescent="0.2">
      <c r="B97" s="3"/>
      <c r="C97" s="3"/>
      <c r="D97" s="3"/>
      <c r="E97" s="3"/>
      <c r="F97" s="187" t="s">
        <v>206</v>
      </c>
      <c r="G97" s="3">
        <v>3</v>
      </c>
    </row>
    <row r="98" spans="1:7" x14ac:dyDescent="0.2">
      <c r="B98" s="3"/>
      <c r="C98" s="187" t="s">
        <v>357</v>
      </c>
      <c r="D98" s="187">
        <f>G98</f>
        <v>1</v>
      </c>
      <c r="E98" s="187"/>
      <c r="F98" s="187" t="s">
        <v>206</v>
      </c>
      <c r="G98" s="187">
        <v>1</v>
      </c>
    </row>
    <row r="99" spans="1:7" x14ac:dyDescent="0.2">
      <c r="B99" s="3"/>
      <c r="C99" s="3"/>
      <c r="D99" s="27">
        <f>SUM(D95:D98)</f>
        <v>17</v>
      </c>
      <c r="E99" s="3"/>
      <c r="F99" s="3"/>
      <c r="G99" s="3"/>
    </row>
    <row r="100" spans="1:7" x14ac:dyDescent="0.2">
      <c r="B100" s="27" t="s">
        <v>2</v>
      </c>
      <c r="C100" s="187" t="s">
        <v>355</v>
      </c>
      <c r="D100" s="187">
        <f>G100</f>
        <v>1</v>
      </c>
      <c r="E100" s="187"/>
      <c r="F100" s="187" t="s">
        <v>206</v>
      </c>
      <c r="G100" s="187">
        <v>1</v>
      </c>
    </row>
    <row r="101" spans="1:7" x14ac:dyDescent="0.2">
      <c r="B101" s="3"/>
      <c r="C101" s="3" t="s">
        <v>356</v>
      </c>
      <c r="D101" s="3">
        <f>G101</f>
        <v>10</v>
      </c>
      <c r="E101" s="3"/>
      <c r="F101" s="187" t="s">
        <v>206</v>
      </c>
      <c r="G101" s="3">
        <v>10</v>
      </c>
    </row>
    <row r="102" spans="1:7" x14ac:dyDescent="0.2">
      <c r="B102" s="3"/>
      <c r="C102" s="3"/>
      <c r="D102" s="27">
        <f>SUM(D100:D101)</f>
        <v>11</v>
      </c>
      <c r="E102" s="3"/>
      <c r="F102" s="3"/>
      <c r="G102" s="3"/>
    </row>
    <row r="103" spans="1:7" x14ac:dyDescent="0.2">
      <c r="D103" s="49">
        <f>D93+D99+D102</f>
        <v>51</v>
      </c>
    </row>
    <row r="105" spans="1:7" x14ac:dyDescent="0.2">
      <c r="C105" s="216" t="s">
        <v>383</v>
      </c>
      <c r="D105" s="216" t="s">
        <v>384</v>
      </c>
      <c r="E105" s="216" t="s">
        <v>111</v>
      </c>
    </row>
    <row r="106" spans="1:7" x14ac:dyDescent="0.2">
      <c r="B106" s="160" t="s">
        <v>296</v>
      </c>
      <c r="C106" s="216"/>
      <c r="D106" s="216"/>
      <c r="E106" s="216"/>
    </row>
    <row r="107" spans="1:7" x14ac:dyDescent="0.2">
      <c r="A107" s="160"/>
      <c r="B107" s="25" t="s">
        <v>0</v>
      </c>
      <c r="C107" s="25" t="s">
        <v>355</v>
      </c>
      <c r="D107" s="25" t="s">
        <v>128</v>
      </c>
      <c r="E107" s="25">
        <v>1</v>
      </c>
    </row>
    <row r="108" spans="1:7" x14ac:dyDescent="0.2">
      <c r="A108" s="160"/>
    </row>
    <row r="109" spans="1:7" x14ac:dyDescent="0.2">
      <c r="A109" s="160"/>
      <c r="B109" s="25" t="s">
        <v>0</v>
      </c>
      <c r="C109" s="25" t="s">
        <v>356</v>
      </c>
      <c r="D109" s="25" t="s">
        <v>127</v>
      </c>
      <c r="E109" s="25">
        <v>10</v>
      </c>
    </row>
    <row r="110" spans="1:7" x14ac:dyDescent="0.2">
      <c r="A110" s="160"/>
      <c r="B110" s="25" t="s">
        <v>0</v>
      </c>
      <c r="C110" s="25" t="s">
        <v>356</v>
      </c>
      <c r="D110" s="25" t="s">
        <v>128</v>
      </c>
      <c r="E110" s="25">
        <v>2</v>
      </c>
    </row>
    <row r="111" spans="1:7" x14ac:dyDescent="0.2">
      <c r="A111" s="160"/>
      <c r="B111" s="25" t="s">
        <v>0</v>
      </c>
      <c r="C111" s="25" t="s">
        <v>356</v>
      </c>
      <c r="D111" s="25" t="s">
        <v>207</v>
      </c>
      <c r="E111" s="25">
        <v>1</v>
      </c>
    </row>
    <row r="112" spans="1:7" x14ac:dyDescent="0.2">
      <c r="A112" s="160"/>
    </row>
    <row r="113" spans="1:5" x14ac:dyDescent="0.2">
      <c r="A113" s="160"/>
      <c r="B113" s="25" t="s">
        <v>0</v>
      </c>
      <c r="C113" s="25" t="s">
        <v>357</v>
      </c>
      <c r="D113" s="25" t="s">
        <v>127</v>
      </c>
      <c r="E113" s="25">
        <v>4</v>
      </c>
    </row>
    <row r="114" spans="1:5" x14ac:dyDescent="0.2">
      <c r="A114" s="160"/>
      <c r="B114" s="25" t="s">
        <v>0</v>
      </c>
      <c r="C114" s="25" t="s">
        <v>357</v>
      </c>
      <c r="D114" s="25" t="s">
        <v>128</v>
      </c>
      <c r="E114" s="25">
        <v>4</v>
      </c>
    </row>
    <row r="115" spans="1:5" x14ac:dyDescent="0.2">
      <c r="A115" s="160"/>
      <c r="B115" s="25" t="s">
        <v>0</v>
      </c>
      <c r="C115" s="25" t="s">
        <v>357</v>
      </c>
      <c r="D115" s="25" t="s">
        <v>207</v>
      </c>
      <c r="E115" s="25">
        <v>1</v>
      </c>
    </row>
    <row r="116" spans="1:5" x14ac:dyDescent="0.2">
      <c r="A116" s="160"/>
    </row>
    <row r="117" spans="1:5" x14ac:dyDescent="0.2">
      <c r="A117" s="160"/>
      <c r="B117" s="25" t="s">
        <v>1</v>
      </c>
      <c r="C117" s="25" t="s">
        <v>355</v>
      </c>
      <c r="D117" s="25" t="s">
        <v>128</v>
      </c>
      <c r="E117" s="25">
        <v>1</v>
      </c>
    </row>
    <row r="118" spans="1:5" x14ac:dyDescent="0.2">
      <c r="A118" s="160"/>
      <c r="B118" s="25" t="s">
        <v>1</v>
      </c>
      <c r="C118" s="25" t="s">
        <v>356</v>
      </c>
      <c r="D118" s="25" t="s">
        <v>128</v>
      </c>
      <c r="E118" s="25">
        <v>12</v>
      </c>
    </row>
    <row r="119" spans="1:5" x14ac:dyDescent="0.2">
      <c r="A119" s="160"/>
      <c r="B119" s="25" t="s">
        <v>1</v>
      </c>
      <c r="C119" s="25" t="s">
        <v>356</v>
      </c>
      <c r="D119" s="25" t="s">
        <v>207</v>
      </c>
      <c r="E119" s="25">
        <v>3</v>
      </c>
    </row>
    <row r="120" spans="1:5" x14ac:dyDescent="0.2">
      <c r="B120" s="25" t="s">
        <v>1</v>
      </c>
      <c r="C120" s="25" t="s">
        <v>357</v>
      </c>
      <c r="D120" s="25" t="s">
        <v>207</v>
      </c>
      <c r="E120" s="25">
        <v>1</v>
      </c>
    </row>
    <row r="122" spans="1:5" x14ac:dyDescent="0.2">
      <c r="B122" s="25" t="s">
        <v>2</v>
      </c>
      <c r="C122" s="25" t="s">
        <v>355</v>
      </c>
      <c r="D122" s="25" t="s">
        <v>207</v>
      </c>
      <c r="E122" s="25">
        <v>1</v>
      </c>
    </row>
    <row r="123" spans="1:5" x14ac:dyDescent="0.2">
      <c r="B123" s="25" t="s">
        <v>2</v>
      </c>
      <c r="C123" s="25" t="s">
        <v>356</v>
      </c>
      <c r="D123" s="25" t="s">
        <v>207</v>
      </c>
      <c r="E123" s="25">
        <v>10</v>
      </c>
    </row>
  </sheetData>
  <mergeCells count="6">
    <mergeCell ref="C105:C106"/>
    <mergeCell ref="D105:D106"/>
    <mergeCell ref="E105:E106"/>
    <mergeCell ref="C66:E66"/>
    <mergeCell ref="F66:I66"/>
    <mergeCell ref="J66:M6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3E2B-29B4-EE47-8F32-9460E8042A6E}">
  <dimension ref="A2:R117"/>
  <sheetViews>
    <sheetView workbookViewId="0">
      <selection activeCell="H23" sqref="H23"/>
    </sheetView>
  </sheetViews>
  <sheetFormatPr baseColWidth="10" defaultRowHeight="16" x14ac:dyDescent="0.2"/>
  <cols>
    <col min="2" max="9" width="16" customWidth="1"/>
  </cols>
  <sheetData>
    <row r="2" spans="1:17" x14ac:dyDescent="0.2">
      <c r="A2" s="151" t="s">
        <v>431</v>
      </c>
    </row>
    <row r="3" spans="1:17" x14ac:dyDescent="0.2">
      <c r="B3" s="172"/>
      <c r="C3" s="220" t="s">
        <v>430</v>
      </c>
      <c r="D3" s="221"/>
      <c r="E3" s="221"/>
      <c r="F3" s="222"/>
      <c r="G3" s="213" t="s">
        <v>343</v>
      </c>
      <c r="H3" s="214"/>
      <c r="I3" s="215"/>
      <c r="K3" s="208"/>
      <c r="L3" s="208"/>
      <c r="M3" s="208"/>
      <c r="N3" s="208"/>
      <c r="O3" s="208"/>
      <c r="P3" s="208"/>
    </row>
    <row r="4" spans="1:17" x14ac:dyDescent="0.2">
      <c r="B4" s="173" t="s">
        <v>429</v>
      </c>
      <c r="C4" s="204" t="s">
        <v>428</v>
      </c>
      <c r="D4" s="205" t="s">
        <v>270</v>
      </c>
      <c r="E4" s="205" t="s">
        <v>268</v>
      </c>
      <c r="F4" s="206" t="s">
        <v>341</v>
      </c>
      <c r="G4" s="252" t="s">
        <v>344</v>
      </c>
      <c r="H4" s="253" t="s">
        <v>345</v>
      </c>
      <c r="I4" s="254" t="s">
        <v>346</v>
      </c>
      <c r="L4" s="208"/>
      <c r="M4" s="208" t="s">
        <v>419</v>
      </c>
      <c r="N4" s="208" t="s">
        <v>355</v>
      </c>
      <c r="O4" s="208" t="s">
        <v>356</v>
      </c>
      <c r="P4" s="208" t="s">
        <v>357</v>
      </c>
      <c r="Q4" s="208" t="s">
        <v>154</v>
      </c>
    </row>
    <row r="5" spans="1:17" x14ac:dyDescent="0.2">
      <c r="B5" s="137" t="s">
        <v>2</v>
      </c>
      <c r="C5" s="141">
        <f>SUM(D5:F5)</f>
        <v>5</v>
      </c>
      <c r="D5" s="49">
        <v>0</v>
      </c>
      <c r="E5" s="49">
        <v>0</v>
      </c>
      <c r="F5" s="255">
        <f>SUM(G18:G19)</f>
        <v>5</v>
      </c>
      <c r="G5" s="140">
        <v>4</v>
      </c>
      <c r="H5" s="93">
        <v>1</v>
      </c>
      <c r="I5" s="139">
        <v>0</v>
      </c>
      <c r="L5" s="208"/>
      <c r="M5" s="208"/>
      <c r="N5" s="208"/>
      <c r="O5" s="208"/>
      <c r="P5" s="208"/>
      <c r="Q5" s="208"/>
    </row>
    <row r="6" spans="1:17" x14ac:dyDescent="0.2">
      <c r="B6" s="137" t="s">
        <v>3</v>
      </c>
      <c r="C6" s="141">
        <f>SUM(D6:F6)</f>
        <v>7</v>
      </c>
      <c r="D6" s="49">
        <v>0</v>
      </c>
      <c r="E6" s="49">
        <f>G23</f>
        <v>2</v>
      </c>
      <c r="F6" s="255">
        <f>SUM(G21:G22)</f>
        <v>5</v>
      </c>
      <c r="G6" s="141">
        <v>2</v>
      </c>
      <c r="H6" s="255">
        <v>3</v>
      </c>
      <c r="I6" s="138">
        <v>0</v>
      </c>
      <c r="L6" s="208">
        <v>1</v>
      </c>
      <c r="M6" s="2" t="s">
        <v>2</v>
      </c>
      <c r="N6" s="2">
        <v>4</v>
      </c>
      <c r="O6" s="2">
        <v>1</v>
      </c>
      <c r="P6" s="22" t="s">
        <v>154</v>
      </c>
      <c r="Q6" s="22" t="s">
        <v>154</v>
      </c>
    </row>
    <row r="7" spans="1:17" x14ac:dyDescent="0.2">
      <c r="B7" s="137" t="s">
        <v>4</v>
      </c>
      <c r="C7" s="141">
        <f>SUM(D7:F7)</f>
        <v>14</v>
      </c>
      <c r="D7" s="49">
        <f>G32+G27</f>
        <v>2</v>
      </c>
      <c r="E7" s="49">
        <f>G25+G26</f>
        <v>3</v>
      </c>
      <c r="F7" s="255">
        <f>G28+G29+G30+G31</f>
        <v>9</v>
      </c>
      <c r="G7" s="141">
        <v>1</v>
      </c>
      <c r="H7" s="255">
        <v>3</v>
      </c>
      <c r="I7" s="138">
        <v>2</v>
      </c>
      <c r="J7" t="s">
        <v>445</v>
      </c>
      <c r="L7" s="208">
        <v>2</v>
      </c>
      <c r="M7" s="2" t="s">
        <v>3</v>
      </c>
      <c r="N7" s="2">
        <v>2</v>
      </c>
      <c r="O7" s="2">
        <v>3</v>
      </c>
      <c r="P7" s="22" t="s">
        <v>154</v>
      </c>
      <c r="Q7" s="22" t="s">
        <v>154</v>
      </c>
    </row>
    <row r="8" spans="1:17" x14ac:dyDescent="0.2">
      <c r="B8" s="137" t="s">
        <v>206</v>
      </c>
      <c r="C8" s="141">
        <f>SUM(D8:F8)</f>
        <v>33</v>
      </c>
      <c r="D8" s="49">
        <v>33</v>
      </c>
      <c r="E8" s="49">
        <v>0</v>
      </c>
      <c r="F8" s="255" t="s">
        <v>342</v>
      </c>
      <c r="G8" s="141" t="s">
        <v>342</v>
      </c>
      <c r="H8" s="255" t="s">
        <v>342</v>
      </c>
      <c r="I8" s="138" t="s">
        <v>342</v>
      </c>
      <c r="L8" s="208">
        <v>3</v>
      </c>
      <c r="M8" s="2" t="s">
        <v>4</v>
      </c>
      <c r="N8" s="2">
        <v>1</v>
      </c>
      <c r="O8" s="2">
        <v>3</v>
      </c>
      <c r="P8" s="2">
        <v>2</v>
      </c>
      <c r="Q8" s="2">
        <v>3</v>
      </c>
    </row>
    <row r="9" spans="1:17" x14ac:dyDescent="0.2">
      <c r="B9" s="137" t="s">
        <v>374</v>
      </c>
      <c r="C9" s="141">
        <v>8</v>
      </c>
      <c r="D9" s="49">
        <v>8</v>
      </c>
      <c r="E9" s="49">
        <v>0</v>
      </c>
      <c r="F9" s="255" t="s">
        <v>342</v>
      </c>
      <c r="G9" s="141" t="s">
        <v>342</v>
      </c>
      <c r="H9" s="255" t="s">
        <v>342</v>
      </c>
      <c r="I9" s="138" t="s">
        <v>342</v>
      </c>
      <c r="L9" s="7" t="s">
        <v>451</v>
      </c>
    </row>
    <row r="10" spans="1:17" x14ac:dyDescent="0.2">
      <c r="B10" s="142" t="s">
        <v>6</v>
      </c>
      <c r="C10" s="145">
        <f>SUM(D10:F10)</f>
        <v>67</v>
      </c>
      <c r="D10" s="143">
        <f>SUM(D5:D9)</f>
        <v>43</v>
      </c>
      <c r="E10" s="143">
        <f>SUM(E5:E9)</f>
        <v>5</v>
      </c>
      <c r="F10" s="143">
        <f>SUM(F5:F9)</f>
        <v>19</v>
      </c>
      <c r="G10" s="145">
        <f>SUM(G5:G9)</f>
        <v>7</v>
      </c>
      <c r="H10" s="143">
        <f>SUM(H5:H9)</f>
        <v>7</v>
      </c>
      <c r="I10" s="144">
        <f>SUM(I5:I9)</f>
        <v>2</v>
      </c>
      <c r="K10" s="208"/>
      <c r="L10" s="2"/>
      <c r="M10" s="2"/>
      <c r="N10" s="2"/>
      <c r="O10" s="22"/>
      <c r="P10" s="2"/>
    </row>
    <row r="11" spans="1:17" x14ac:dyDescent="0.2">
      <c r="B11" s="178" t="s">
        <v>347</v>
      </c>
      <c r="C11" s="147"/>
      <c r="D11" s="146"/>
      <c r="E11" s="146">
        <f>SUM(E5:E9)/SUM(C5:C9)</f>
        <v>7.4626865671641784E-2</v>
      </c>
      <c r="F11" s="146">
        <f>SUM(F5:F7)/SUM(C5:C7)</f>
        <v>0.73076923076923073</v>
      </c>
      <c r="G11" s="179">
        <f>G10/($F$10-3)</f>
        <v>0.4375</v>
      </c>
      <c r="H11" s="180">
        <f>H10/($F$10-3)</f>
        <v>0.4375</v>
      </c>
      <c r="I11" s="181">
        <f>I10/($F$10-3)</f>
        <v>0.125</v>
      </c>
    </row>
    <row r="12" spans="1:17" x14ac:dyDescent="0.2">
      <c r="B12" s="136" t="s">
        <v>377</v>
      </c>
      <c r="C12" s="118"/>
      <c r="D12" s="139"/>
      <c r="E12" s="182">
        <f>G23+G26</f>
        <v>4</v>
      </c>
      <c r="F12" s="257"/>
      <c r="G12" s="258"/>
      <c r="H12" s="259"/>
      <c r="I12" s="256"/>
    </row>
    <row r="13" spans="1:17" x14ac:dyDescent="0.2">
      <c r="B13" s="183" t="s">
        <v>378</v>
      </c>
      <c r="C13" s="120"/>
      <c r="D13" s="184"/>
      <c r="E13" s="185">
        <f>G25</f>
        <v>1</v>
      </c>
      <c r="F13" s="91"/>
      <c r="G13" s="120"/>
      <c r="H13" s="91"/>
      <c r="I13" s="92"/>
    </row>
    <row r="14" spans="1:17" x14ac:dyDescent="0.2">
      <c r="D14" t="s">
        <v>446</v>
      </c>
    </row>
    <row r="16" spans="1:17" x14ac:dyDescent="0.2">
      <c r="C16" s="248" t="s">
        <v>419</v>
      </c>
      <c r="D16" s="248" t="s">
        <v>420</v>
      </c>
      <c r="E16" s="248" t="s">
        <v>421</v>
      </c>
      <c r="F16" s="248" t="s">
        <v>383</v>
      </c>
      <c r="G16" s="248" t="s">
        <v>111</v>
      </c>
    </row>
    <row r="17" spans="3:17" x14ac:dyDescent="0.2">
      <c r="C17" s="208"/>
      <c r="D17" s="208"/>
      <c r="E17" s="208"/>
      <c r="F17" s="208"/>
      <c r="G17" s="208"/>
      <c r="K17" s="208"/>
      <c r="L17" s="2"/>
      <c r="M17" s="2"/>
      <c r="N17" s="2"/>
      <c r="O17" s="2"/>
      <c r="P17" s="2"/>
      <c r="Q17" s="208"/>
    </row>
    <row r="18" spans="3:17" x14ac:dyDescent="0.2">
      <c r="C18" s="249" t="s">
        <v>2</v>
      </c>
      <c r="D18" s="249" t="s">
        <v>192</v>
      </c>
      <c r="E18" s="249" t="s">
        <v>193</v>
      </c>
      <c r="F18" s="249" t="s">
        <v>355</v>
      </c>
      <c r="G18" s="249">
        <v>4</v>
      </c>
      <c r="K18" s="208"/>
      <c r="L18" s="2"/>
      <c r="M18" s="2"/>
      <c r="N18" s="2"/>
      <c r="O18" s="2"/>
      <c r="P18" s="2"/>
      <c r="Q18" s="208"/>
    </row>
    <row r="19" spans="3:17" x14ac:dyDescent="0.2">
      <c r="C19" s="249" t="s">
        <v>2</v>
      </c>
      <c r="D19" s="249" t="s">
        <v>192</v>
      </c>
      <c r="E19" s="249" t="s">
        <v>193</v>
      </c>
      <c r="F19" s="249" t="s">
        <v>356</v>
      </c>
      <c r="G19" s="249">
        <v>1</v>
      </c>
      <c r="K19" s="208"/>
      <c r="L19" s="2"/>
      <c r="M19" s="2"/>
      <c r="N19" s="2"/>
      <c r="O19" s="2"/>
      <c r="P19" s="2"/>
      <c r="Q19" s="2"/>
    </row>
    <row r="20" spans="3:17" x14ac:dyDescent="0.2">
      <c r="K20" s="208"/>
      <c r="L20" s="2"/>
      <c r="M20" s="2"/>
      <c r="N20" s="2"/>
      <c r="O20" s="2"/>
      <c r="P20" s="2"/>
      <c r="Q20" s="2"/>
    </row>
    <row r="21" spans="3:17" x14ac:dyDescent="0.2">
      <c r="C21" s="249" t="s">
        <v>3</v>
      </c>
      <c r="D21" s="249" t="s">
        <v>192</v>
      </c>
      <c r="E21" s="249" t="s">
        <v>193</v>
      </c>
      <c r="F21" s="249" t="s">
        <v>355</v>
      </c>
      <c r="G21" s="249">
        <v>2</v>
      </c>
      <c r="K21" s="208"/>
      <c r="L21" s="2"/>
      <c r="M21" s="2"/>
      <c r="N21" s="2"/>
      <c r="O21" s="22"/>
      <c r="P21" s="2"/>
      <c r="Q21" s="2"/>
    </row>
    <row r="22" spans="3:17" x14ac:dyDescent="0.2">
      <c r="C22" s="249" t="s">
        <v>3</v>
      </c>
      <c r="D22" s="249" t="s">
        <v>192</v>
      </c>
      <c r="E22" s="249" t="s">
        <v>193</v>
      </c>
      <c r="F22" s="249" t="s">
        <v>356</v>
      </c>
      <c r="G22" s="249">
        <v>3</v>
      </c>
      <c r="K22" s="208"/>
      <c r="L22" s="2"/>
      <c r="M22" s="2"/>
      <c r="N22" s="2"/>
      <c r="O22" s="22"/>
      <c r="P22" s="2"/>
      <c r="Q22" s="2"/>
    </row>
    <row r="23" spans="3:17" x14ac:dyDescent="0.2">
      <c r="C23" s="249" t="s">
        <v>3</v>
      </c>
      <c r="D23" s="249" t="s">
        <v>46</v>
      </c>
      <c r="E23" s="249" t="s">
        <v>422</v>
      </c>
      <c r="F23" s="250" t="s">
        <v>154</v>
      </c>
      <c r="G23" s="249">
        <v>2</v>
      </c>
      <c r="K23" s="208"/>
      <c r="L23" s="2"/>
      <c r="M23" s="2"/>
      <c r="N23" s="2"/>
      <c r="O23" s="22"/>
      <c r="P23" s="2"/>
      <c r="Q23" s="2"/>
    </row>
    <row r="24" spans="3:17" x14ac:dyDescent="0.2">
      <c r="K24" s="208"/>
      <c r="L24" s="2"/>
      <c r="M24" s="2"/>
      <c r="N24" s="2"/>
      <c r="O24" s="22"/>
      <c r="P24" s="2"/>
      <c r="Q24" s="2"/>
    </row>
    <row r="25" spans="3:17" x14ac:dyDescent="0.2">
      <c r="C25" s="249" t="s">
        <v>4</v>
      </c>
      <c r="D25" s="249" t="s">
        <v>46</v>
      </c>
      <c r="E25" s="249" t="s">
        <v>423</v>
      </c>
      <c r="F25" s="250" t="s">
        <v>154</v>
      </c>
      <c r="G25" s="249">
        <v>1</v>
      </c>
      <c r="K25" s="208"/>
      <c r="L25" s="2"/>
      <c r="M25" s="2"/>
      <c r="N25" s="2"/>
      <c r="O25" s="2"/>
      <c r="P25" s="2"/>
      <c r="Q25" s="2"/>
    </row>
    <row r="26" spans="3:17" x14ac:dyDescent="0.2">
      <c r="C26" s="249" t="s">
        <v>4</v>
      </c>
      <c r="D26" s="249" t="s">
        <v>46</v>
      </c>
      <c r="E26" s="249" t="s">
        <v>422</v>
      </c>
      <c r="F26" s="250" t="s">
        <v>154</v>
      </c>
      <c r="G26" s="249">
        <v>2</v>
      </c>
      <c r="K26" s="208"/>
      <c r="L26" s="2"/>
      <c r="M26" s="2"/>
      <c r="N26" s="2"/>
      <c r="O26" s="2"/>
      <c r="P26" s="2"/>
      <c r="Q26" s="2"/>
    </row>
    <row r="27" spans="3:17" x14ac:dyDescent="0.2">
      <c r="C27" s="249" t="s">
        <v>4</v>
      </c>
      <c r="D27" s="249" t="s">
        <v>424</v>
      </c>
      <c r="E27" s="249" t="s">
        <v>425</v>
      </c>
      <c r="F27" s="250" t="s">
        <v>154</v>
      </c>
      <c r="G27" s="249">
        <v>1</v>
      </c>
      <c r="K27" s="208"/>
      <c r="L27" s="2"/>
      <c r="M27" s="2"/>
      <c r="N27" s="2"/>
      <c r="O27" s="2"/>
      <c r="P27" s="2"/>
      <c r="Q27" s="2"/>
    </row>
    <row r="28" spans="3:17" x14ac:dyDescent="0.2">
      <c r="C28" s="249" t="s">
        <v>4</v>
      </c>
      <c r="D28" s="249" t="s">
        <v>426</v>
      </c>
      <c r="E28" s="249" t="s">
        <v>196</v>
      </c>
      <c r="F28" s="249" t="s">
        <v>355</v>
      </c>
      <c r="G28" s="249">
        <v>1</v>
      </c>
      <c r="K28" s="208"/>
      <c r="L28" s="2"/>
      <c r="M28" s="2"/>
      <c r="N28" s="2"/>
      <c r="O28" s="22"/>
      <c r="P28" s="2"/>
      <c r="Q28" s="2"/>
    </row>
    <row r="29" spans="3:17" x14ac:dyDescent="0.2">
      <c r="C29" s="249" t="s">
        <v>4</v>
      </c>
      <c r="D29" s="249" t="s">
        <v>426</v>
      </c>
      <c r="E29" s="249" t="s">
        <v>196</v>
      </c>
      <c r="F29" s="249" t="s">
        <v>356</v>
      </c>
      <c r="G29" s="249">
        <v>3</v>
      </c>
      <c r="K29" s="208"/>
      <c r="L29" s="2"/>
      <c r="M29" s="2"/>
      <c r="N29" s="2"/>
      <c r="O29" s="22"/>
      <c r="P29" s="2"/>
      <c r="Q29" s="2"/>
    </row>
    <row r="30" spans="3:17" x14ac:dyDescent="0.2">
      <c r="C30" s="249" t="s">
        <v>4</v>
      </c>
      <c r="D30" s="249" t="s">
        <v>426</v>
      </c>
      <c r="E30" s="249" t="s">
        <v>196</v>
      </c>
      <c r="F30" s="249" t="s">
        <v>357</v>
      </c>
      <c r="G30" s="249">
        <v>2</v>
      </c>
      <c r="K30" s="208"/>
      <c r="L30" s="2"/>
      <c r="M30" s="2"/>
      <c r="N30" s="2"/>
      <c r="O30" s="22"/>
      <c r="P30" s="2"/>
      <c r="Q30" s="2"/>
    </row>
    <row r="31" spans="3:17" x14ac:dyDescent="0.2">
      <c r="C31" s="249" t="s">
        <v>4</v>
      </c>
      <c r="D31" s="249" t="s">
        <v>426</v>
      </c>
      <c r="E31" s="249" t="s">
        <v>196</v>
      </c>
      <c r="F31" s="250" t="s">
        <v>154</v>
      </c>
      <c r="G31" s="249">
        <v>3</v>
      </c>
      <c r="I31" s="251" t="s">
        <v>444</v>
      </c>
      <c r="K31" s="208"/>
      <c r="L31" s="2"/>
      <c r="M31" s="2"/>
      <c r="N31" s="2"/>
      <c r="O31" s="22"/>
      <c r="P31" s="2"/>
      <c r="Q31" s="2"/>
    </row>
    <row r="32" spans="3:17" x14ac:dyDescent="0.2">
      <c r="C32" s="249" t="s">
        <v>4</v>
      </c>
      <c r="D32" s="249" t="s">
        <v>426</v>
      </c>
      <c r="E32" s="249" t="s">
        <v>204</v>
      </c>
      <c r="F32" s="250" t="s">
        <v>154</v>
      </c>
      <c r="G32" s="249">
        <v>1</v>
      </c>
      <c r="K32" s="208"/>
      <c r="L32" s="2"/>
      <c r="M32" s="2"/>
      <c r="N32" s="2"/>
      <c r="O32" s="22"/>
      <c r="P32" s="2"/>
      <c r="Q32" s="2"/>
    </row>
    <row r="33" spans="1:18" x14ac:dyDescent="0.2">
      <c r="K33" s="7"/>
      <c r="Q33" s="2"/>
    </row>
    <row r="34" spans="1:18" x14ac:dyDescent="0.2">
      <c r="C34" s="249" t="s">
        <v>206</v>
      </c>
      <c r="D34" s="249" t="s">
        <v>424</v>
      </c>
      <c r="E34" s="249" t="s">
        <v>196</v>
      </c>
      <c r="F34" s="250" t="s">
        <v>154</v>
      </c>
      <c r="G34" s="249">
        <v>24</v>
      </c>
      <c r="L34" s="208"/>
      <c r="M34" s="2"/>
      <c r="N34" s="2"/>
      <c r="O34" s="2"/>
      <c r="P34" s="22"/>
      <c r="Q34" s="2"/>
    </row>
    <row r="35" spans="1:18" x14ac:dyDescent="0.2">
      <c r="C35" s="249" t="s">
        <v>206</v>
      </c>
      <c r="D35" s="249" t="s">
        <v>424</v>
      </c>
      <c r="E35" s="249" t="s">
        <v>204</v>
      </c>
      <c r="F35" s="250" t="s">
        <v>154</v>
      </c>
      <c r="G35" s="249">
        <v>1</v>
      </c>
      <c r="L35" s="7"/>
    </row>
    <row r="37" spans="1:18" x14ac:dyDescent="0.2">
      <c r="C37" s="249" t="s">
        <v>374</v>
      </c>
      <c r="D37" s="249" t="s">
        <v>427</v>
      </c>
      <c r="E37" s="249" t="s">
        <v>196</v>
      </c>
      <c r="F37" s="250" t="s">
        <v>154</v>
      </c>
      <c r="G37" s="249">
        <v>8</v>
      </c>
    </row>
    <row r="41" spans="1:18" x14ac:dyDescent="0.2">
      <c r="A41" s="151" t="s">
        <v>90</v>
      </c>
    </row>
    <row r="42" spans="1:18" x14ac:dyDescent="0.2">
      <c r="B42" s="172"/>
      <c r="C42" s="220" t="s">
        <v>458</v>
      </c>
      <c r="D42" s="221"/>
      <c r="E42" s="221"/>
      <c r="F42" s="222"/>
      <c r="G42" s="213" t="s">
        <v>343</v>
      </c>
      <c r="H42" s="214"/>
      <c r="I42" s="215"/>
      <c r="K42" s="208"/>
      <c r="L42" s="208" t="s">
        <v>419</v>
      </c>
      <c r="M42" s="208" t="s">
        <v>355</v>
      </c>
      <c r="N42" s="208" t="s">
        <v>455</v>
      </c>
      <c r="O42" s="208" t="s">
        <v>449</v>
      </c>
      <c r="P42" s="208" t="s">
        <v>356</v>
      </c>
      <c r="Q42" s="208" t="s">
        <v>357</v>
      </c>
      <c r="R42" s="208" t="s">
        <v>154</v>
      </c>
    </row>
    <row r="43" spans="1:18" x14ac:dyDescent="0.2">
      <c r="B43" s="173" t="s">
        <v>429</v>
      </c>
      <c r="C43" s="209" t="s">
        <v>428</v>
      </c>
      <c r="D43" s="210" t="s">
        <v>270</v>
      </c>
      <c r="E43" s="210" t="s">
        <v>268</v>
      </c>
      <c r="F43" s="211" t="s">
        <v>341</v>
      </c>
      <c r="G43" s="174" t="s">
        <v>344</v>
      </c>
      <c r="H43" s="175" t="s">
        <v>345</v>
      </c>
      <c r="I43" s="176" t="s">
        <v>346</v>
      </c>
      <c r="K43" s="208"/>
      <c r="L43" s="208"/>
      <c r="M43" s="208"/>
      <c r="N43" s="208"/>
      <c r="O43" s="208"/>
      <c r="P43" s="208"/>
      <c r="Q43" s="208"/>
      <c r="R43" s="208"/>
    </row>
    <row r="44" spans="1:18" x14ac:dyDescent="0.2">
      <c r="B44" s="137" t="s">
        <v>1</v>
      </c>
      <c r="C44" s="141">
        <f>SUM(D44:F44)</f>
        <v>543</v>
      </c>
      <c r="D44" s="49">
        <f>SUM(G65)</f>
        <v>1</v>
      </c>
      <c r="E44" s="49">
        <f>SUM(F60:F63)</f>
        <v>16</v>
      </c>
      <c r="F44" s="138">
        <f>SUM(E59,E60,G64)</f>
        <v>526</v>
      </c>
      <c r="G44" s="262">
        <v>143</v>
      </c>
      <c r="H44" s="263">
        <v>329</v>
      </c>
      <c r="I44" s="264">
        <v>46</v>
      </c>
      <c r="K44" s="208">
        <v>1</v>
      </c>
      <c r="L44" s="2" t="s">
        <v>1</v>
      </c>
      <c r="M44" s="2">
        <v>143</v>
      </c>
      <c r="N44" s="2">
        <v>3</v>
      </c>
      <c r="O44" s="2">
        <v>3</v>
      </c>
      <c r="P44" s="2">
        <v>329</v>
      </c>
      <c r="Q44" s="2">
        <v>46</v>
      </c>
      <c r="R44" s="2">
        <v>2</v>
      </c>
    </row>
    <row r="45" spans="1:18" x14ac:dyDescent="0.2">
      <c r="B45" s="137" t="s">
        <v>2</v>
      </c>
      <c r="C45" s="141">
        <f>SUM(D45:F45)</f>
        <v>538</v>
      </c>
      <c r="D45" s="49">
        <f>SUM(H72)</f>
        <v>1</v>
      </c>
      <c r="E45" s="49">
        <f>SUM(F68:F70)</f>
        <v>21</v>
      </c>
      <c r="F45" s="138">
        <f>SUM(E67,G71)</f>
        <v>516</v>
      </c>
      <c r="G45" s="265">
        <v>130</v>
      </c>
      <c r="H45" s="14">
        <v>339</v>
      </c>
      <c r="I45" s="266">
        <v>42</v>
      </c>
      <c r="K45" s="208">
        <v>2</v>
      </c>
      <c r="L45" s="2" t="s">
        <v>2</v>
      </c>
      <c r="M45" s="2">
        <v>130</v>
      </c>
      <c r="N45" s="2">
        <v>1</v>
      </c>
      <c r="O45" s="2">
        <v>3</v>
      </c>
      <c r="P45" s="2">
        <v>339</v>
      </c>
      <c r="Q45" s="2">
        <v>42</v>
      </c>
      <c r="R45" s="2">
        <v>1</v>
      </c>
    </row>
    <row r="46" spans="1:18" x14ac:dyDescent="0.2">
      <c r="B46" s="137" t="s">
        <v>3</v>
      </c>
      <c r="C46" s="141">
        <f>SUM(D46:F46)</f>
        <v>561</v>
      </c>
      <c r="D46" s="49">
        <f>SUM(G80:G81,I78,I77,G79)</f>
        <v>11</v>
      </c>
      <c r="E46" s="49">
        <f>SUM(F75:F76)+J82</f>
        <v>22</v>
      </c>
      <c r="F46" s="138">
        <f>SUM(E74,G77,H77)</f>
        <v>528</v>
      </c>
      <c r="G46" s="265">
        <v>128</v>
      </c>
      <c r="H46" s="14">
        <v>366</v>
      </c>
      <c r="I46" s="266">
        <v>29</v>
      </c>
      <c r="K46" s="208">
        <v>3</v>
      </c>
      <c r="L46" s="2" t="s">
        <v>3</v>
      </c>
      <c r="M46" s="2">
        <v>128</v>
      </c>
      <c r="N46" s="22" t="s">
        <v>154</v>
      </c>
      <c r="O46" s="2">
        <v>2</v>
      </c>
      <c r="P46" s="2">
        <v>366</v>
      </c>
      <c r="Q46" s="2">
        <v>29</v>
      </c>
      <c r="R46" s="2">
        <v>3</v>
      </c>
    </row>
    <row r="47" spans="1:18" x14ac:dyDescent="0.2">
      <c r="B47" s="137" t="s">
        <v>4</v>
      </c>
      <c r="C47" s="141">
        <f>SUM(D47:F47)</f>
        <v>553</v>
      </c>
      <c r="D47" s="49">
        <f>SUM(G87,I87,I89:I90,I88,K87)</f>
        <v>22</v>
      </c>
      <c r="E47" s="49">
        <f>SUM(F84:F86)+J85</f>
        <v>20</v>
      </c>
      <c r="F47" s="138">
        <f>SUM(G88)</f>
        <v>511</v>
      </c>
      <c r="G47" s="265">
        <v>61</v>
      </c>
      <c r="H47" s="14">
        <v>249</v>
      </c>
      <c r="I47" s="266">
        <v>29</v>
      </c>
      <c r="K47" s="208">
        <v>4</v>
      </c>
      <c r="L47" s="2" t="s">
        <v>4</v>
      </c>
      <c r="M47" s="2">
        <v>61</v>
      </c>
      <c r="N47" s="2">
        <v>1</v>
      </c>
      <c r="O47" s="22" t="s">
        <v>154</v>
      </c>
      <c r="P47" s="2">
        <v>249</v>
      </c>
      <c r="Q47" s="2">
        <v>29</v>
      </c>
      <c r="R47" s="2">
        <v>171</v>
      </c>
    </row>
    <row r="48" spans="1:18" x14ac:dyDescent="0.2">
      <c r="B48" s="137" t="s">
        <v>206</v>
      </c>
      <c r="C48" s="141">
        <f>SUM(D48:F48)</f>
        <v>672</v>
      </c>
      <c r="D48" s="49">
        <f>SUM(I95,K95,I98,K96,K97)</f>
        <v>651</v>
      </c>
      <c r="E48" s="49">
        <f>SUM(F92:F94)</f>
        <v>21</v>
      </c>
      <c r="F48" s="138" t="s">
        <v>342</v>
      </c>
      <c r="G48" s="141" t="s">
        <v>342</v>
      </c>
      <c r="H48" s="14" t="s">
        <v>342</v>
      </c>
      <c r="I48" s="138" t="s">
        <v>342</v>
      </c>
      <c r="K48" s="7" t="s">
        <v>456</v>
      </c>
    </row>
    <row r="49" spans="2:18" x14ac:dyDescent="0.2">
      <c r="B49" s="137" t="s">
        <v>374</v>
      </c>
      <c r="C49" s="141">
        <f>SUM(D49:F49)</f>
        <v>702</v>
      </c>
      <c r="D49" s="49">
        <f>SUM(K101,K102)</f>
        <v>693</v>
      </c>
      <c r="E49" s="49">
        <f>SUM(F100)</f>
        <v>9</v>
      </c>
      <c r="F49" s="138" t="s">
        <v>342</v>
      </c>
      <c r="G49" s="141" t="s">
        <v>342</v>
      </c>
      <c r="H49" s="255" t="s">
        <v>342</v>
      </c>
      <c r="I49" s="138" t="s">
        <v>342</v>
      </c>
      <c r="K49" s="208"/>
      <c r="L49" s="2"/>
      <c r="M49" s="2"/>
      <c r="N49" s="2"/>
      <c r="O49" s="2"/>
    </row>
    <row r="50" spans="2:18" x14ac:dyDescent="0.2">
      <c r="B50" s="142" t="s">
        <v>6</v>
      </c>
      <c r="C50" s="145">
        <f>SUM(D50:F50)</f>
        <v>3569</v>
      </c>
      <c r="D50" s="143">
        <f t="shared" ref="D50" si="0">SUM(D44:D49)</f>
        <v>1379</v>
      </c>
      <c r="E50" s="143">
        <f t="shared" ref="E50" si="1">SUM(E44:E49)</f>
        <v>109</v>
      </c>
      <c r="F50" s="143">
        <f>SUM(F44:F49)</f>
        <v>2081</v>
      </c>
      <c r="G50" s="145">
        <f t="shared" ref="G50" si="2">SUM(G44:G49)</f>
        <v>462</v>
      </c>
      <c r="H50" s="143">
        <f t="shared" ref="H50:I50" si="3">SUM(H44:H49)</f>
        <v>1283</v>
      </c>
      <c r="I50" s="144">
        <f t="shared" ref="I50:J50" si="4">SUM(I44:I49)</f>
        <v>146</v>
      </c>
      <c r="J50" s="261">
        <f>SUM(N44:O47,R44:R47)</f>
        <v>190</v>
      </c>
      <c r="K50" s="267">
        <f>J50/F50</f>
        <v>9.1302258529553093E-2</v>
      </c>
      <c r="L50" s="2"/>
      <c r="M50" s="2"/>
      <c r="N50" s="2"/>
      <c r="O50" s="2"/>
    </row>
    <row r="51" spans="2:18" x14ac:dyDescent="0.2">
      <c r="B51" s="178" t="s">
        <v>347</v>
      </c>
      <c r="C51" s="147"/>
      <c r="D51" s="146"/>
      <c r="E51" s="146">
        <f>SUM(E44:E49)/SUM(C44:C49)</f>
        <v>3.0540767722050995E-2</v>
      </c>
      <c r="F51" s="146">
        <f>SUM(F44:F47)/SUM(C44:C47)</f>
        <v>0.94806378132118452</v>
      </c>
      <c r="G51" s="179">
        <f>G50/($F$50)</f>
        <v>0.22200864968765016</v>
      </c>
      <c r="H51" s="180">
        <f>H50/($F$50)</f>
        <v>0.61653051417587701</v>
      </c>
      <c r="I51" s="181">
        <f>I50/($F$50)</f>
        <v>7.015857760691975E-2</v>
      </c>
      <c r="J51" s="45" t="s">
        <v>457</v>
      </c>
      <c r="K51" s="208"/>
      <c r="L51" s="2"/>
      <c r="M51" s="2"/>
      <c r="N51" s="2"/>
      <c r="O51" s="2"/>
    </row>
    <row r="52" spans="2:18" x14ac:dyDescent="0.2">
      <c r="B52" s="136" t="s">
        <v>377</v>
      </c>
      <c r="C52" s="118"/>
      <c r="D52" s="139"/>
      <c r="E52" s="182">
        <f>SUM(E63:K63,E70:K70,E76:K76,E86:K86,E94:K94,E100:K100)</f>
        <v>86</v>
      </c>
      <c r="F52" s="119"/>
      <c r="I52" s="256"/>
      <c r="K52" s="208"/>
      <c r="L52" s="2"/>
      <c r="M52" s="2"/>
      <c r="N52" s="2"/>
      <c r="O52" s="2"/>
    </row>
    <row r="53" spans="2:18" x14ac:dyDescent="0.2">
      <c r="B53" s="183" t="s">
        <v>378</v>
      </c>
      <c r="C53" s="120"/>
      <c r="D53" s="184"/>
      <c r="E53" s="185">
        <f>SUM(E61:K61,E68:K68,E75:K75,E84:K84,E92:K92)</f>
        <v>16</v>
      </c>
      <c r="F53" s="92"/>
      <c r="G53" s="91"/>
      <c r="H53" s="91"/>
      <c r="I53" s="92"/>
      <c r="K53" s="208"/>
      <c r="L53" s="2"/>
      <c r="M53" s="2"/>
      <c r="N53" s="2"/>
      <c r="O53" s="213" t="s">
        <v>343</v>
      </c>
      <c r="P53" s="214"/>
      <c r="Q53" s="214"/>
      <c r="R53" s="215"/>
    </row>
    <row r="54" spans="2:18" x14ac:dyDescent="0.2">
      <c r="K54" s="208"/>
      <c r="L54" s="2"/>
      <c r="M54" s="2"/>
      <c r="N54" s="2"/>
      <c r="O54" s="174" t="s">
        <v>344</v>
      </c>
      <c r="P54" s="175" t="s">
        <v>345</v>
      </c>
      <c r="Q54" s="175" t="s">
        <v>346</v>
      </c>
      <c r="R54" s="176">
        <v>3</v>
      </c>
    </row>
    <row r="55" spans="2:18" x14ac:dyDescent="0.2">
      <c r="K55" s="7"/>
      <c r="O55" s="140">
        <v>1</v>
      </c>
      <c r="P55" s="93">
        <v>13</v>
      </c>
      <c r="Q55" s="93">
        <v>9</v>
      </c>
      <c r="R55" s="139">
        <v>0</v>
      </c>
    </row>
    <row r="56" spans="2:18" x14ac:dyDescent="0.2">
      <c r="B56" s="208"/>
      <c r="C56" s="208"/>
      <c r="D56" s="208"/>
      <c r="E56" s="208"/>
      <c r="F56" s="208"/>
      <c r="O56" s="141">
        <v>1</v>
      </c>
      <c r="P56" s="49">
        <v>15</v>
      </c>
      <c r="Q56" s="49">
        <v>1</v>
      </c>
      <c r="R56" s="138">
        <v>0</v>
      </c>
    </row>
    <row r="57" spans="2:18" x14ac:dyDescent="0.2">
      <c r="B57" s="208"/>
      <c r="C57" s="208" t="s">
        <v>419</v>
      </c>
      <c r="D57" s="208" t="s">
        <v>421</v>
      </c>
      <c r="E57" s="208" t="s">
        <v>192</v>
      </c>
      <c r="F57" s="208" t="s">
        <v>46</v>
      </c>
      <c r="G57" s="208" t="s">
        <v>197</v>
      </c>
      <c r="H57" s="208" t="s">
        <v>199</v>
      </c>
      <c r="I57" s="208" t="s">
        <v>195</v>
      </c>
      <c r="J57" s="208" t="s">
        <v>453</v>
      </c>
      <c r="K57" s="208" t="s">
        <v>203</v>
      </c>
      <c r="L57" s="208"/>
      <c r="N57" s="208"/>
      <c r="O57" s="141">
        <v>1</v>
      </c>
      <c r="P57" s="49">
        <v>11</v>
      </c>
      <c r="Q57" s="49">
        <v>1</v>
      </c>
      <c r="R57" s="138">
        <v>1</v>
      </c>
    </row>
    <row r="58" spans="2:18" x14ac:dyDescent="0.2"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N58" s="208"/>
      <c r="O58" s="141">
        <v>2</v>
      </c>
      <c r="P58" s="49">
        <v>6</v>
      </c>
      <c r="Q58" s="49">
        <v>8</v>
      </c>
      <c r="R58" s="138">
        <v>1</v>
      </c>
    </row>
    <row r="59" spans="2:18" x14ac:dyDescent="0.2">
      <c r="B59" s="208"/>
      <c r="C59" s="2" t="s">
        <v>1</v>
      </c>
      <c r="D59" s="2" t="s">
        <v>452</v>
      </c>
      <c r="E59" s="2">
        <v>1</v>
      </c>
      <c r="F59" s="22" t="s">
        <v>154</v>
      </c>
      <c r="G59" s="22" t="s">
        <v>154</v>
      </c>
      <c r="H59" s="22" t="s">
        <v>154</v>
      </c>
      <c r="I59" s="22" t="s">
        <v>154</v>
      </c>
      <c r="J59" s="22" t="s">
        <v>154</v>
      </c>
      <c r="K59" s="22" t="s">
        <v>154</v>
      </c>
      <c r="L59" s="22"/>
      <c r="N59" s="22"/>
      <c r="O59" s="141" t="s">
        <v>342</v>
      </c>
      <c r="P59" s="49" t="s">
        <v>342</v>
      </c>
      <c r="Q59" s="49" t="s">
        <v>342</v>
      </c>
      <c r="R59" s="138" t="s">
        <v>342</v>
      </c>
    </row>
    <row r="60" spans="2:18" x14ac:dyDescent="0.2">
      <c r="B60" s="208"/>
      <c r="C60" s="2" t="s">
        <v>1</v>
      </c>
      <c r="D60" s="2" t="s">
        <v>193</v>
      </c>
      <c r="E60" s="2">
        <v>524</v>
      </c>
      <c r="F60" s="2">
        <v>1</v>
      </c>
      <c r="G60" s="22" t="s">
        <v>154</v>
      </c>
      <c r="H60" s="22" t="s">
        <v>154</v>
      </c>
      <c r="I60" s="22" t="s">
        <v>154</v>
      </c>
      <c r="J60" s="22" t="s">
        <v>154</v>
      </c>
      <c r="K60" s="22" t="s">
        <v>154</v>
      </c>
      <c r="L60" s="22"/>
      <c r="N60" s="22"/>
      <c r="O60" s="141" t="s">
        <v>342</v>
      </c>
      <c r="P60" s="49" t="s">
        <v>342</v>
      </c>
      <c r="Q60" s="49" t="s">
        <v>342</v>
      </c>
      <c r="R60" s="138" t="s">
        <v>342</v>
      </c>
    </row>
    <row r="61" spans="2:18" x14ac:dyDescent="0.2">
      <c r="B61" s="208"/>
      <c r="C61" s="2" t="s">
        <v>1</v>
      </c>
      <c r="D61" s="2" t="s">
        <v>423</v>
      </c>
      <c r="E61" s="22" t="s">
        <v>154</v>
      </c>
      <c r="F61" s="2">
        <v>3</v>
      </c>
      <c r="G61" s="22" t="s">
        <v>154</v>
      </c>
      <c r="H61" s="22" t="s">
        <v>154</v>
      </c>
      <c r="I61" s="22" t="s">
        <v>154</v>
      </c>
      <c r="J61" s="22" t="s">
        <v>154</v>
      </c>
      <c r="K61" s="22" t="s">
        <v>154</v>
      </c>
      <c r="L61" s="2"/>
      <c r="N61" s="22"/>
      <c r="O61" s="141" t="s">
        <v>342</v>
      </c>
      <c r="P61" s="49" t="s">
        <v>342</v>
      </c>
      <c r="Q61" s="49" t="s">
        <v>342</v>
      </c>
      <c r="R61" s="138" t="s">
        <v>342</v>
      </c>
    </row>
    <row r="62" spans="2:18" x14ac:dyDescent="0.2">
      <c r="B62" s="208"/>
      <c r="C62" s="2" t="s">
        <v>1</v>
      </c>
      <c r="D62" s="2" t="s">
        <v>453</v>
      </c>
      <c r="E62" s="22" t="s">
        <v>154</v>
      </c>
      <c r="F62" s="2">
        <v>1</v>
      </c>
      <c r="G62" s="22" t="s">
        <v>154</v>
      </c>
      <c r="H62" s="22" t="s">
        <v>154</v>
      </c>
      <c r="I62" s="22" t="s">
        <v>154</v>
      </c>
      <c r="J62" s="22" t="s">
        <v>154</v>
      </c>
      <c r="K62" s="22" t="s">
        <v>154</v>
      </c>
      <c r="L62" s="2"/>
      <c r="N62" s="2"/>
      <c r="O62" s="145">
        <f>SUM(O55:O61)</f>
        <v>5</v>
      </c>
      <c r="P62" s="143">
        <f>SUM(P55:P61)</f>
        <v>45</v>
      </c>
      <c r="Q62" s="143">
        <f>SUM(Q55:Q61)</f>
        <v>19</v>
      </c>
      <c r="R62" s="144">
        <f>SUM(R55:R61)</f>
        <v>2</v>
      </c>
    </row>
    <row r="63" spans="2:18" x14ac:dyDescent="0.2">
      <c r="B63" s="208"/>
      <c r="C63" s="2" t="s">
        <v>1</v>
      </c>
      <c r="D63" s="2" t="s">
        <v>422</v>
      </c>
      <c r="E63" s="22" t="s">
        <v>154</v>
      </c>
      <c r="F63" s="2">
        <v>11</v>
      </c>
      <c r="G63" s="22" t="s">
        <v>154</v>
      </c>
      <c r="H63" s="22" t="s">
        <v>154</v>
      </c>
      <c r="I63" s="22" t="s">
        <v>154</v>
      </c>
      <c r="J63" s="22" t="s">
        <v>154</v>
      </c>
      <c r="K63" s="22" t="s">
        <v>154</v>
      </c>
      <c r="L63" s="22"/>
      <c r="N63" s="2"/>
      <c r="O63" s="179" t="e">
        <f>O62/$I$75</f>
        <v>#VALUE!</v>
      </c>
      <c r="P63" s="180" t="e">
        <f>P62/$I$75</f>
        <v>#VALUE!</v>
      </c>
      <c r="Q63" s="180" t="e">
        <f>Q62/$I$75</f>
        <v>#VALUE!</v>
      </c>
      <c r="R63" s="181" t="e">
        <f>R62/$I$75</f>
        <v>#VALUE!</v>
      </c>
    </row>
    <row r="64" spans="2:18" x14ac:dyDescent="0.2">
      <c r="B64" s="208"/>
      <c r="C64" s="2" t="s">
        <v>1</v>
      </c>
      <c r="D64" s="2" t="s">
        <v>196</v>
      </c>
      <c r="E64" s="22" t="s">
        <v>154</v>
      </c>
      <c r="F64" s="22" t="s">
        <v>154</v>
      </c>
      <c r="G64" s="2">
        <v>1</v>
      </c>
      <c r="H64" s="22" t="s">
        <v>154</v>
      </c>
      <c r="I64" s="22" t="s">
        <v>154</v>
      </c>
      <c r="J64" s="22" t="s">
        <v>154</v>
      </c>
      <c r="K64" s="22" t="s">
        <v>154</v>
      </c>
      <c r="L64" s="22"/>
      <c r="N64" s="2"/>
      <c r="R64" s="256"/>
    </row>
    <row r="65" spans="2:18" x14ac:dyDescent="0.2">
      <c r="B65" s="208"/>
      <c r="C65" s="2" t="s">
        <v>1</v>
      </c>
      <c r="D65" s="2" t="s">
        <v>448</v>
      </c>
      <c r="E65" s="22" t="s">
        <v>154</v>
      </c>
      <c r="F65" s="22" t="s">
        <v>154</v>
      </c>
      <c r="G65" s="2">
        <v>1</v>
      </c>
      <c r="H65" s="22" t="s">
        <v>154</v>
      </c>
      <c r="I65" s="22" t="s">
        <v>154</v>
      </c>
      <c r="J65" s="22" t="s">
        <v>154</v>
      </c>
      <c r="K65" s="22" t="s">
        <v>154</v>
      </c>
      <c r="O65" s="91"/>
      <c r="P65" s="91"/>
      <c r="Q65" s="91"/>
      <c r="R65" s="92"/>
    </row>
    <row r="66" spans="2:18" x14ac:dyDescent="0.2">
      <c r="B66" s="208"/>
    </row>
    <row r="67" spans="2:18" x14ac:dyDescent="0.2">
      <c r="B67" s="208"/>
      <c r="C67" s="2" t="s">
        <v>2</v>
      </c>
      <c r="D67" s="2" t="s">
        <v>193</v>
      </c>
      <c r="E67" s="2">
        <v>514</v>
      </c>
      <c r="F67" s="22" t="s">
        <v>154</v>
      </c>
      <c r="G67" s="22" t="s">
        <v>154</v>
      </c>
      <c r="H67" s="22" t="s">
        <v>154</v>
      </c>
      <c r="I67" s="22" t="s">
        <v>154</v>
      </c>
      <c r="J67" s="22" t="s">
        <v>154</v>
      </c>
      <c r="K67" s="22" t="s">
        <v>154</v>
      </c>
    </row>
    <row r="68" spans="2:18" x14ac:dyDescent="0.2">
      <c r="B68" s="208"/>
      <c r="C68" s="2" t="s">
        <v>2</v>
      </c>
      <c r="D68" s="2" t="s">
        <v>423</v>
      </c>
      <c r="E68" s="22" t="s">
        <v>154</v>
      </c>
      <c r="F68" s="2">
        <v>3</v>
      </c>
      <c r="G68" s="22" t="s">
        <v>154</v>
      </c>
      <c r="H68" s="22" t="s">
        <v>154</v>
      </c>
      <c r="I68" s="22" t="s">
        <v>154</v>
      </c>
      <c r="J68" s="22" t="s">
        <v>154</v>
      </c>
      <c r="K68" s="22" t="s">
        <v>154</v>
      </c>
    </row>
    <row r="69" spans="2:18" x14ac:dyDescent="0.2">
      <c r="B69" s="208"/>
      <c r="C69" s="2" t="s">
        <v>2</v>
      </c>
      <c r="D69" s="2" t="s">
        <v>453</v>
      </c>
      <c r="E69" s="22" t="s">
        <v>154</v>
      </c>
      <c r="F69" s="2">
        <v>1</v>
      </c>
      <c r="G69" s="22" t="s">
        <v>154</v>
      </c>
      <c r="H69" s="22" t="s">
        <v>154</v>
      </c>
      <c r="I69" s="22" t="s">
        <v>154</v>
      </c>
      <c r="J69" s="22" t="s">
        <v>154</v>
      </c>
      <c r="K69" s="22" t="s">
        <v>154</v>
      </c>
    </row>
    <row r="70" spans="2:18" x14ac:dyDescent="0.2">
      <c r="B70" s="208"/>
      <c r="C70" s="2" t="s">
        <v>2</v>
      </c>
      <c r="D70" s="2" t="s">
        <v>422</v>
      </c>
      <c r="E70" s="22" t="s">
        <v>154</v>
      </c>
      <c r="F70" s="2">
        <v>17</v>
      </c>
      <c r="G70" s="22" t="s">
        <v>154</v>
      </c>
      <c r="H70" s="22" t="s">
        <v>154</v>
      </c>
      <c r="I70" s="22" t="s">
        <v>154</v>
      </c>
      <c r="J70" s="22" t="s">
        <v>154</v>
      </c>
      <c r="K70" s="22" t="s">
        <v>154</v>
      </c>
    </row>
    <row r="71" spans="2:18" x14ac:dyDescent="0.2">
      <c r="B71" s="208"/>
      <c r="C71" s="2" t="s">
        <v>2</v>
      </c>
      <c r="D71" s="2" t="s">
        <v>196</v>
      </c>
      <c r="E71" s="22" t="s">
        <v>154</v>
      </c>
      <c r="F71" s="22" t="s">
        <v>154</v>
      </c>
      <c r="G71" s="2">
        <v>2</v>
      </c>
      <c r="H71" s="22" t="s">
        <v>154</v>
      </c>
      <c r="I71" s="22" t="s">
        <v>154</v>
      </c>
      <c r="J71" s="22" t="s">
        <v>154</v>
      </c>
      <c r="K71" s="22" t="s">
        <v>154</v>
      </c>
    </row>
    <row r="72" spans="2:18" x14ac:dyDescent="0.2">
      <c r="B72" s="208"/>
      <c r="C72" s="2" t="s">
        <v>2</v>
      </c>
      <c r="D72" s="2" t="s">
        <v>425</v>
      </c>
      <c r="E72" s="22" t="s">
        <v>154</v>
      </c>
      <c r="F72" s="22" t="s">
        <v>154</v>
      </c>
      <c r="G72" s="22" t="s">
        <v>154</v>
      </c>
      <c r="H72" s="2">
        <v>1</v>
      </c>
      <c r="I72" s="22" t="s">
        <v>154</v>
      </c>
      <c r="J72" s="22" t="s">
        <v>154</v>
      </c>
      <c r="K72" s="22" t="s">
        <v>154</v>
      </c>
    </row>
    <row r="73" spans="2:18" x14ac:dyDescent="0.2">
      <c r="B73" s="208"/>
    </row>
    <row r="74" spans="2:18" x14ac:dyDescent="0.2">
      <c r="B74" s="208"/>
      <c r="C74" s="2" t="s">
        <v>3</v>
      </c>
      <c r="D74" s="2" t="s">
        <v>193</v>
      </c>
      <c r="E74" s="2">
        <v>433</v>
      </c>
      <c r="F74" s="22" t="s">
        <v>154</v>
      </c>
      <c r="G74" s="22" t="s">
        <v>154</v>
      </c>
      <c r="H74" s="22" t="s">
        <v>154</v>
      </c>
      <c r="I74" s="22" t="s">
        <v>154</v>
      </c>
      <c r="J74" s="22" t="s">
        <v>154</v>
      </c>
      <c r="K74" s="22" t="s">
        <v>154</v>
      </c>
    </row>
    <row r="75" spans="2:18" x14ac:dyDescent="0.2">
      <c r="B75" s="208"/>
      <c r="C75" s="2" t="s">
        <v>3</v>
      </c>
      <c r="D75" s="2" t="s">
        <v>423</v>
      </c>
      <c r="E75" s="22" t="s">
        <v>154</v>
      </c>
      <c r="F75" s="2">
        <v>6</v>
      </c>
      <c r="G75" s="22" t="s">
        <v>154</v>
      </c>
      <c r="H75" s="22" t="s">
        <v>154</v>
      </c>
      <c r="I75" s="22" t="s">
        <v>154</v>
      </c>
      <c r="J75" s="22" t="s">
        <v>154</v>
      </c>
      <c r="K75" s="22" t="s">
        <v>154</v>
      </c>
    </row>
    <row r="76" spans="2:18" x14ac:dyDescent="0.2">
      <c r="B76" s="208"/>
      <c r="C76" s="2" t="s">
        <v>3</v>
      </c>
      <c r="D76" s="2" t="s">
        <v>422</v>
      </c>
      <c r="E76" s="22" t="s">
        <v>154</v>
      </c>
      <c r="F76" s="2">
        <v>15</v>
      </c>
      <c r="G76" s="22" t="s">
        <v>154</v>
      </c>
      <c r="H76" s="22" t="s">
        <v>154</v>
      </c>
      <c r="I76" s="22" t="s">
        <v>154</v>
      </c>
      <c r="J76" s="22" t="s">
        <v>154</v>
      </c>
      <c r="K76" s="22" t="s">
        <v>154</v>
      </c>
    </row>
    <row r="77" spans="2:18" x14ac:dyDescent="0.2">
      <c r="B77" s="208"/>
      <c r="C77" s="2" t="s">
        <v>3</v>
      </c>
      <c r="D77" s="2" t="s">
        <v>196</v>
      </c>
      <c r="E77" s="22" t="s">
        <v>154</v>
      </c>
      <c r="F77" s="22" t="s">
        <v>154</v>
      </c>
      <c r="G77" s="2">
        <v>9</v>
      </c>
      <c r="H77" s="2">
        <v>86</v>
      </c>
      <c r="I77" s="2">
        <v>5</v>
      </c>
      <c r="J77" s="22" t="s">
        <v>154</v>
      </c>
      <c r="K77" s="22" t="s">
        <v>154</v>
      </c>
    </row>
    <row r="78" spans="2:18" x14ac:dyDescent="0.2">
      <c r="B78" s="208"/>
      <c r="C78" s="2" t="s">
        <v>3</v>
      </c>
      <c r="D78" s="2" t="s">
        <v>448</v>
      </c>
      <c r="E78" s="22" t="s">
        <v>154</v>
      </c>
      <c r="F78" s="22" t="s">
        <v>154</v>
      </c>
      <c r="G78" s="22" t="s">
        <v>154</v>
      </c>
      <c r="H78" s="22" t="s">
        <v>154</v>
      </c>
      <c r="I78" s="2">
        <v>1</v>
      </c>
      <c r="J78" s="22" t="s">
        <v>154</v>
      </c>
      <c r="K78" s="22" t="s">
        <v>154</v>
      </c>
    </row>
    <row r="79" spans="2:18" x14ac:dyDescent="0.2">
      <c r="B79" s="208"/>
      <c r="C79" s="2" t="s">
        <v>3</v>
      </c>
      <c r="D79" s="2" t="s">
        <v>204</v>
      </c>
      <c r="E79" s="22" t="s">
        <v>154</v>
      </c>
      <c r="F79" s="22" t="s">
        <v>154</v>
      </c>
      <c r="G79" s="2">
        <v>3</v>
      </c>
      <c r="H79" s="2">
        <v>5</v>
      </c>
      <c r="I79" s="22" t="s">
        <v>154</v>
      </c>
      <c r="J79" s="22" t="s">
        <v>154</v>
      </c>
      <c r="K79" s="22" t="s">
        <v>154</v>
      </c>
    </row>
    <row r="80" spans="2:18" x14ac:dyDescent="0.2">
      <c r="B80" s="208"/>
      <c r="C80" s="2" t="s">
        <v>3</v>
      </c>
      <c r="D80" s="2" t="s">
        <v>454</v>
      </c>
      <c r="E80" s="22" t="s">
        <v>154</v>
      </c>
      <c r="F80" s="22" t="s">
        <v>154</v>
      </c>
      <c r="G80" s="2">
        <v>1</v>
      </c>
      <c r="H80" s="22" t="s">
        <v>154</v>
      </c>
      <c r="I80" s="22" t="s">
        <v>154</v>
      </c>
      <c r="J80" s="22" t="s">
        <v>154</v>
      </c>
      <c r="K80" s="22" t="s">
        <v>154</v>
      </c>
    </row>
    <row r="81" spans="2:11" x14ac:dyDescent="0.2">
      <c r="B81" s="208"/>
      <c r="C81" s="2" t="s">
        <v>3</v>
      </c>
      <c r="D81" s="2" t="s">
        <v>425</v>
      </c>
      <c r="E81" s="22" t="s">
        <v>154</v>
      </c>
      <c r="F81" s="22" t="s">
        <v>154</v>
      </c>
      <c r="G81" s="2">
        <v>1</v>
      </c>
      <c r="H81" s="22" t="s">
        <v>154</v>
      </c>
      <c r="I81" s="22" t="s">
        <v>154</v>
      </c>
      <c r="J81" s="22" t="s">
        <v>154</v>
      </c>
      <c r="K81" s="22" t="s">
        <v>154</v>
      </c>
    </row>
    <row r="82" spans="2:11" x14ac:dyDescent="0.2">
      <c r="B82" s="208"/>
      <c r="C82" s="2" t="s">
        <v>3</v>
      </c>
      <c r="D82" s="2" t="s">
        <v>453</v>
      </c>
      <c r="E82" s="22" t="s">
        <v>154</v>
      </c>
      <c r="F82" s="22" t="s">
        <v>154</v>
      </c>
      <c r="G82" s="22" t="s">
        <v>154</v>
      </c>
      <c r="H82" s="22" t="s">
        <v>154</v>
      </c>
      <c r="I82" s="22" t="s">
        <v>154</v>
      </c>
      <c r="J82" s="2">
        <v>1</v>
      </c>
      <c r="K82" s="22" t="s">
        <v>154</v>
      </c>
    </row>
    <row r="83" spans="2:11" x14ac:dyDescent="0.2">
      <c r="B83" s="208"/>
    </row>
    <row r="84" spans="2:11" x14ac:dyDescent="0.2">
      <c r="B84" s="208"/>
      <c r="C84" s="2" t="s">
        <v>4</v>
      </c>
      <c r="D84" s="2" t="s">
        <v>423</v>
      </c>
      <c r="E84" s="22" t="s">
        <v>154</v>
      </c>
      <c r="F84" s="2">
        <v>2</v>
      </c>
      <c r="G84" s="22" t="s">
        <v>154</v>
      </c>
      <c r="H84" s="22" t="s">
        <v>154</v>
      </c>
      <c r="I84" s="22" t="s">
        <v>154</v>
      </c>
      <c r="J84" s="22" t="s">
        <v>154</v>
      </c>
      <c r="K84" s="22" t="s">
        <v>154</v>
      </c>
    </row>
    <row r="85" spans="2:11" x14ac:dyDescent="0.2">
      <c r="B85" s="208"/>
      <c r="C85" s="2" t="s">
        <v>4</v>
      </c>
      <c r="D85" s="2" t="s">
        <v>453</v>
      </c>
      <c r="E85" s="22" t="s">
        <v>154</v>
      </c>
      <c r="F85" s="2">
        <v>1</v>
      </c>
      <c r="G85" s="22" t="s">
        <v>154</v>
      </c>
      <c r="H85" s="22" t="s">
        <v>154</v>
      </c>
      <c r="I85" s="22" t="s">
        <v>154</v>
      </c>
      <c r="J85" s="2">
        <v>1</v>
      </c>
      <c r="K85" s="22" t="s">
        <v>154</v>
      </c>
    </row>
    <row r="86" spans="2:11" x14ac:dyDescent="0.2">
      <c r="B86" s="208"/>
      <c r="C86" s="2" t="s">
        <v>4</v>
      </c>
      <c r="D86" s="2" t="s">
        <v>422</v>
      </c>
      <c r="E86" s="22" t="s">
        <v>154</v>
      </c>
      <c r="F86" s="2">
        <v>16</v>
      </c>
      <c r="G86" s="22" t="s">
        <v>154</v>
      </c>
      <c r="H86" s="22" t="s">
        <v>154</v>
      </c>
      <c r="I86" s="22" t="s">
        <v>154</v>
      </c>
      <c r="J86" s="22" t="s">
        <v>154</v>
      </c>
      <c r="K86" s="22" t="s">
        <v>154</v>
      </c>
    </row>
    <row r="87" spans="2:11" x14ac:dyDescent="0.2">
      <c r="B87" s="208"/>
      <c r="C87" s="2" t="s">
        <v>4</v>
      </c>
      <c r="D87" s="2" t="s">
        <v>204</v>
      </c>
      <c r="E87" s="22" t="s">
        <v>154</v>
      </c>
      <c r="F87" s="22" t="s">
        <v>154</v>
      </c>
      <c r="G87" s="2">
        <v>10</v>
      </c>
      <c r="H87" s="22" t="s">
        <v>154</v>
      </c>
      <c r="I87" s="2">
        <v>3</v>
      </c>
      <c r="J87" s="22" t="s">
        <v>154</v>
      </c>
      <c r="K87" s="2">
        <v>1</v>
      </c>
    </row>
    <row r="88" spans="2:11" x14ac:dyDescent="0.2">
      <c r="B88" s="208"/>
      <c r="C88" s="2" t="s">
        <v>4</v>
      </c>
      <c r="D88" s="2" t="s">
        <v>196</v>
      </c>
      <c r="E88" s="22" t="s">
        <v>154</v>
      </c>
      <c r="F88" s="22" t="s">
        <v>154</v>
      </c>
      <c r="G88" s="2">
        <v>511</v>
      </c>
      <c r="H88" s="22" t="s">
        <v>154</v>
      </c>
      <c r="I88" s="2">
        <v>3</v>
      </c>
      <c r="J88" s="22" t="s">
        <v>154</v>
      </c>
      <c r="K88" s="22" t="s">
        <v>154</v>
      </c>
    </row>
    <row r="89" spans="2:11" x14ac:dyDescent="0.2">
      <c r="B89" s="208"/>
      <c r="C89" s="2" t="s">
        <v>4</v>
      </c>
      <c r="D89" s="2" t="s">
        <v>448</v>
      </c>
      <c r="E89" s="22" t="s">
        <v>154</v>
      </c>
      <c r="F89" s="22" t="s">
        <v>154</v>
      </c>
      <c r="G89" s="22" t="s">
        <v>154</v>
      </c>
      <c r="H89" s="22" t="s">
        <v>154</v>
      </c>
      <c r="I89" s="2">
        <v>1</v>
      </c>
      <c r="J89" s="22" t="s">
        <v>154</v>
      </c>
      <c r="K89" s="22" t="s">
        <v>154</v>
      </c>
    </row>
    <row r="90" spans="2:11" x14ac:dyDescent="0.2">
      <c r="B90" s="208"/>
      <c r="C90" s="2" t="s">
        <v>4</v>
      </c>
      <c r="D90" s="2" t="s">
        <v>425</v>
      </c>
      <c r="E90" s="22" t="s">
        <v>154</v>
      </c>
      <c r="F90" s="22" t="s">
        <v>154</v>
      </c>
      <c r="G90" s="22" t="s">
        <v>154</v>
      </c>
      <c r="H90" s="22" t="s">
        <v>154</v>
      </c>
      <c r="I90" s="2">
        <v>4</v>
      </c>
      <c r="J90" s="22" t="s">
        <v>154</v>
      </c>
      <c r="K90" s="22" t="s">
        <v>154</v>
      </c>
    </row>
    <row r="91" spans="2:11" x14ac:dyDescent="0.2">
      <c r="B91" s="208"/>
    </row>
    <row r="92" spans="2:11" x14ac:dyDescent="0.2">
      <c r="B92" s="208"/>
      <c r="C92" s="2" t="s">
        <v>206</v>
      </c>
      <c r="D92" s="2" t="s">
        <v>423</v>
      </c>
      <c r="E92" s="22" t="s">
        <v>154</v>
      </c>
      <c r="F92" s="2">
        <v>2</v>
      </c>
      <c r="G92" s="22" t="s">
        <v>154</v>
      </c>
      <c r="H92" s="22" t="s">
        <v>154</v>
      </c>
      <c r="I92" s="22" t="s">
        <v>154</v>
      </c>
      <c r="J92" s="22" t="s">
        <v>154</v>
      </c>
      <c r="K92" s="22" t="s">
        <v>154</v>
      </c>
    </row>
    <row r="93" spans="2:11" x14ac:dyDescent="0.2">
      <c r="B93" s="208"/>
      <c r="C93" s="2" t="s">
        <v>206</v>
      </c>
      <c r="D93" s="2" t="s">
        <v>453</v>
      </c>
      <c r="E93" s="22" t="s">
        <v>154</v>
      </c>
      <c r="F93" s="2">
        <v>1</v>
      </c>
      <c r="G93" s="22" t="s">
        <v>154</v>
      </c>
      <c r="H93" s="22" t="s">
        <v>154</v>
      </c>
      <c r="I93" s="22" t="s">
        <v>154</v>
      </c>
      <c r="J93" s="22" t="s">
        <v>154</v>
      </c>
      <c r="K93" s="22" t="s">
        <v>154</v>
      </c>
    </row>
    <row r="94" spans="2:11" x14ac:dyDescent="0.2">
      <c r="B94" s="208"/>
      <c r="C94" s="2" t="s">
        <v>206</v>
      </c>
      <c r="D94" s="2" t="s">
        <v>422</v>
      </c>
      <c r="E94" s="22" t="s">
        <v>154</v>
      </c>
      <c r="F94" s="2">
        <v>18</v>
      </c>
      <c r="G94" s="22" t="s">
        <v>154</v>
      </c>
      <c r="H94" s="22" t="s">
        <v>154</v>
      </c>
      <c r="I94" s="22" t="s">
        <v>154</v>
      </c>
      <c r="J94" s="22" t="s">
        <v>154</v>
      </c>
      <c r="K94" s="22" t="s">
        <v>154</v>
      </c>
    </row>
    <row r="95" spans="2:11" x14ac:dyDescent="0.2">
      <c r="B95" s="208"/>
      <c r="C95" s="2" t="s">
        <v>206</v>
      </c>
      <c r="D95" s="2" t="s">
        <v>196</v>
      </c>
      <c r="E95" s="22" t="s">
        <v>154</v>
      </c>
      <c r="F95" s="22" t="s">
        <v>154</v>
      </c>
      <c r="G95" s="22" t="s">
        <v>154</v>
      </c>
      <c r="H95" s="22" t="s">
        <v>154</v>
      </c>
      <c r="I95" s="2">
        <v>631</v>
      </c>
      <c r="J95" s="22" t="s">
        <v>154</v>
      </c>
      <c r="K95" s="2">
        <v>3</v>
      </c>
    </row>
    <row r="96" spans="2:11" x14ac:dyDescent="0.2">
      <c r="B96" s="208"/>
      <c r="C96" s="2" t="s">
        <v>206</v>
      </c>
      <c r="D96" s="2" t="s">
        <v>448</v>
      </c>
      <c r="E96" s="22" t="s">
        <v>154</v>
      </c>
      <c r="F96" s="22" t="s">
        <v>154</v>
      </c>
      <c r="G96" s="22" t="s">
        <v>154</v>
      </c>
      <c r="H96" s="22" t="s">
        <v>154</v>
      </c>
      <c r="I96" s="22" t="s">
        <v>154</v>
      </c>
      <c r="J96" s="22" t="s">
        <v>154</v>
      </c>
      <c r="K96" s="2">
        <v>2</v>
      </c>
    </row>
    <row r="97" spans="2:11" x14ac:dyDescent="0.2">
      <c r="B97" s="208"/>
      <c r="C97" s="2" t="s">
        <v>206</v>
      </c>
      <c r="D97" s="2" t="s">
        <v>425</v>
      </c>
      <c r="E97" s="22" t="s">
        <v>154</v>
      </c>
      <c r="F97" s="22" t="s">
        <v>154</v>
      </c>
      <c r="G97" s="22" t="s">
        <v>154</v>
      </c>
      <c r="H97" s="22" t="s">
        <v>154</v>
      </c>
      <c r="I97" s="22" t="s">
        <v>154</v>
      </c>
      <c r="J97" s="22" t="s">
        <v>154</v>
      </c>
      <c r="K97" s="2">
        <v>4</v>
      </c>
    </row>
    <row r="98" spans="2:11" x14ac:dyDescent="0.2">
      <c r="B98" s="208"/>
      <c r="C98" s="2" t="s">
        <v>206</v>
      </c>
      <c r="D98" s="2" t="s">
        <v>204</v>
      </c>
      <c r="E98" s="22" t="s">
        <v>154</v>
      </c>
      <c r="F98" s="22" t="s">
        <v>154</v>
      </c>
      <c r="G98" s="22" t="s">
        <v>154</v>
      </c>
      <c r="H98" s="22" t="s">
        <v>154</v>
      </c>
      <c r="I98" s="2">
        <v>11</v>
      </c>
      <c r="J98" s="22" t="s">
        <v>154</v>
      </c>
      <c r="K98" s="22" t="s">
        <v>154</v>
      </c>
    </row>
    <row r="99" spans="2:11" x14ac:dyDescent="0.2">
      <c r="B99" s="208"/>
    </row>
    <row r="100" spans="2:11" x14ac:dyDescent="0.2">
      <c r="B100" s="208"/>
      <c r="C100" s="2" t="s">
        <v>374</v>
      </c>
      <c r="D100" s="2" t="s">
        <v>422</v>
      </c>
      <c r="E100" s="22" t="s">
        <v>154</v>
      </c>
      <c r="F100" s="2">
        <v>9</v>
      </c>
      <c r="G100" s="22" t="s">
        <v>154</v>
      </c>
      <c r="H100" s="22" t="s">
        <v>154</v>
      </c>
      <c r="I100" s="22" t="s">
        <v>154</v>
      </c>
      <c r="J100" s="22" t="s">
        <v>154</v>
      </c>
      <c r="K100" s="22" t="s">
        <v>154</v>
      </c>
    </row>
    <row r="101" spans="2:11" x14ac:dyDescent="0.2">
      <c r="B101" s="208"/>
      <c r="C101" s="2" t="s">
        <v>374</v>
      </c>
      <c r="D101" s="2" t="s">
        <v>196</v>
      </c>
      <c r="E101" s="22" t="s">
        <v>154</v>
      </c>
      <c r="F101" s="22" t="s">
        <v>154</v>
      </c>
      <c r="G101" s="22" t="s">
        <v>154</v>
      </c>
      <c r="H101" s="22" t="s">
        <v>154</v>
      </c>
      <c r="I101" s="22" t="s">
        <v>154</v>
      </c>
      <c r="J101" s="22" t="s">
        <v>154</v>
      </c>
      <c r="K101" s="2">
        <v>687</v>
      </c>
    </row>
    <row r="102" spans="2:11" x14ac:dyDescent="0.2">
      <c r="B102" s="208"/>
      <c r="C102" s="2" t="s">
        <v>374</v>
      </c>
      <c r="D102" s="2" t="s">
        <v>204</v>
      </c>
      <c r="E102" s="22" t="s">
        <v>154</v>
      </c>
      <c r="F102" s="22" t="s">
        <v>154</v>
      </c>
      <c r="G102" s="22" t="s">
        <v>154</v>
      </c>
      <c r="H102" s="22" t="s">
        <v>154</v>
      </c>
      <c r="I102" s="22" t="s">
        <v>154</v>
      </c>
      <c r="J102" s="22" t="s">
        <v>154</v>
      </c>
      <c r="K102" s="2">
        <v>6</v>
      </c>
    </row>
    <row r="103" spans="2:11" x14ac:dyDescent="0.2">
      <c r="B103" s="208"/>
      <c r="C103" s="2"/>
      <c r="D103" s="2"/>
      <c r="E103" s="2"/>
      <c r="F103" s="2"/>
    </row>
    <row r="104" spans="2:11" x14ac:dyDescent="0.2">
      <c r="B104" s="208"/>
      <c r="C104" s="2"/>
      <c r="D104" s="2"/>
      <c r="E104" s="2"/>
      <c r="F104" s="2"/>
    </row>
    <row r="105" spans="2:11" x14ac:dyDescent="0.2">
      <c r="B105" s="208"/>
      <c r="C105" s="2"/>
      <c r="D105" s="2"/>
      <c r="E105" s="2"/>
      <c r="F105" s="2"/>
    </row>
    <row r="106" spans="2:11" x14ac:dyDescent="0.2">
      <c r="B106" s="7"/>
    </row>
    <row r="107" spans="2:11" x14ac:dyDescent="0.2">
      <c r="B107" s="2"/>
      <c r="C107" s="2"/>
      <c r="D107" s="2"/>
      <c r="E107" s="2"/>
    </row>
    <row r="108" spans="2:11" x14ac:dyDescent="0.2">
      <c r="B108" s="2"/>
      <c r="C108" s="2"/>
      <c r="D108" s="2"/>
      <c r="E108" s="2"/>
    </row>
    <row r="109" spans="2:11" x14ac:dyDescent="0.2">
      <c r="B109" s="2"/>
      <c r="C109" s="2"/>
      <c r="D109" s="2"/>
      <c r="E109" s="2"/>
    </row>
    <row r="110" spans="2:11" x14ac:dyDescent="0.2">
      <c r="B110" s="2"/>
      <c r="C110" s="2"/>
      <c r="D110" s="2"/>
      <c r="E110" s="2"/>
    </row>
    <row r="111" spans="2:11" x14ac:dyDescent="0.2">
      <c r="B111" s="7"/>
    </row>
    <row r="112" spans="2:11" x14ac:dyDescent="0.2">
      <c r="C112" s="2"/>
      <c r="D112" s="2"/>
      <c r="E112" s="2"/>
      <c r="F112" s="2"/>
    </row>
    <row r="113" spans="3:6" x14ac:dyDescent="0.2">
      <c r="C113" s="2"/>
      <c r="D113" s="2"/>
      <c r="E113" s="2"/>
      <c r="F113" s="2"/>
    </row>
    <row r="114" spans="3:6" x14ac:dyDescent="0.2">
      <c r="C114" s="2"/>
      <c r="D114" s="2"/>
      <c r="E114" s="2"/>
      <c r="F114" s="2"/>
    </row>
    <row r="115" spans="3:6" x14ac:dyDescent="0.2">
      <c r="C115" s="2"/>
      <c r="D115" s="2"/>
      <c r="E115" s="2"/>
      <c r="F115" s="2"/>
    </row>
    <row r="116" spans="3:6" x14ac:dyDescent="0.2">
      <c r="C116" s="2"/>
      <c r="D116" s="2"/>
      <c r="E116" s="2"/>
      <c r="F116" s="2"/>
    </row>
    <row r="117" spans="3:6" x14ac:dyDescent="0.2">
      <c r="C117" s="2"/>
      <c r="D117" s="2"/>
      <c r="E117" s="2"/>
      <c r="F117" s="2"/>
    </row>
  </sheetData>
  <mergeCells count="5">
    <mergeCell ref="C3:F3"/>
    <mergeCell ref="G3:I3"/>
    <mergeCell ref="C42:F42"/>
    <mergeCell ref="G42:I42"/>
    <mergeCell ref="O53:R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3E69-22CB-5042-9F1E-321E83DABC37}">
  <dimension ref="A1:X103"/>
  <sheetViews>
    <sheetView zoomScaleNormal="75" workbookViewId="0">
      <selection activeCell="H12" sqref="H12"/>
    </sheetView>
  </sheetViews>
  <sheetFormatPr baseColWidth="10" defaultRowHeight="16" x14ac:dyDescent="0.2"/>
  <cols>
    <col min="1" max="1" width="19.33203125" customWidth="1"/>
    <col min="2" max="2" width="19.83203125" customWidth="1"/>
    <col min="3" max="3" width="16.83203125" customWidth="1"/>
    <col min="4" max="7" width="10.1640625" customWidth="1"/>
    <col min="9" max="9" width="12.33203125" customWidth="1"/>
    <col min="14" max="14" width="12.5" bestFit="1" customWidth="1"/>
    <col min="15" max="15" width="16.6640625" customWidth="1"/>
  </cols>
  <sheetData>
    <row r="1" spans="1:23" x14ac:dyDescent="0.2">
      <c r="A1" t="s">
        <v>205</v>
      </c>
    </row>
    <row r="2" spans="1:23" x14ac:dyDescent="0.2">
      <c r="M2" s="216"/>
      <c r="N2" s="216"/>
      <c r="O2" s="216"/>
    </row>
    <row r="3" spans="1:23" x14ac:dyDescent="0.2">
      <c r="A3" s="9" t="s">
        <v>209</v>
      </c>
      <c r="B3" s="6"/>
      <c r="L3" s="1"/>
      <c r="M3" s="216"/>
      <c r="N3" s="216"/>
      <c r="O3" s="216"/>
    </row>
    <row r="4" spans="1:23" x14ac:dyDescent="0.2">
      <c r="B4" s="94" t="s">
        <v>191</v>
      </c>
      <c r="C4" s="28" t="s">
        <v>5</v>
      </c>
      <c r="D4" s="28" t="s">
        <v>6</v>
      </c>
      <c r="E4" s="223" t="s">
        <v>7</v>
      </c>
      <c r="F4" s="223"/>
      <c r="G4" s="223" t="s">
        <v>8</v>
      </c>
      <c r="H4" s="223"/>
    </row>
    <row r="5" spans="1:23" x14ac:dyDescent="0.2">
      <c r="B5" s="4">
        <v>1</v>
      </c>
      <c r="C5" s="5" t="s">
        <v>0</v>
      </c>
      <c r="D5" s="5">
        <f t="shared" ref="D5:D8" si="0">SUM(E5,G5)</f>
        <v>25</v>
      </c>
      <c r="E5" s="5">
        <v>11</v>
      </c>
      <c r="F5" s="8">
        <f t="shared" ref="F5:F15" si="1">E5/D5</f>
        <v>0.44</v>
      </c>
      <c r="G5" s="5">
        <v>14</v>
      </c>
      <c r="H5" s="8">
        <f>G5/D5</f>
        <v>0.56000000000000005</v>
      </c>
      <c r="Q5" s="114"/>
      <c r="R5" s="114"/>
      <c r="S5" s="114"/>
      <c r="T5" s="114"/>
      <c r="U5" s="114"/>
      <c r="V5" s="114"/>
      <c r="W5" s="114"/>
    </row>
    <row r="6" spans="1:23" x14ac:dyDescent="0.2">
      <c r="B6" s="4">
        <v>2</v>
      </c>
      <c r="C6" s="5" t="s">
        <v>1</v>
      </c>
      <c r="D6" s="5">
        <f t="shared" si="0"/>
        <v>21</v>
      </c>
      <c r="E6" s="5">
        <v>7</v>
      </c>
      <c r="F6" s="8">
        <f t="shared" si="1"/>
        <v>0.33333333333333331</v>
      </c>
      <c r="G6" s="5">
        <v>14</v>
      </c>
      <c r="H6" s="8">
        <f t="shared" ref="H6:H15" si="2">G6/D6</f>
        <v>0.66666666666666663</v>
      </c>
      <c r="Q6" s="114"/>
      <c r="R6" s="114"/>
      <c r="S6" s="114"/>
      <c r="T6" s="114"/>
      <c r="U6" s="114"/>
      <c r="V6" s="114"/>
      <c r="W6" s="114"/>
    </row>
    <row r="7" spans="1:23" x14ac:dyDescent="0.2">
      <c r="B7" s="4">
        <v>3</v>
      </c>
      <c r="C7" s="5" t="s">
        <v>2</v>
      </c>
      <c r="D7" s="5">
        <f t="shared" si="0"/>
        <v>17</v>
      </c>
      <c r="E7" s="5">
        <v>5</v>
      </c>
      <c r="F7" s="8">
        <f t="shared" si="1"/>
        <v>0.29411764705882354</v>
      </c>
      <c r="G7" s="5">
        <v>12</v>
      </c>
      <c r="H7" s="8">
        <f t="shared" si="2"/>
        <v>0.70588235294117652</v>
      </c>
      <c r="Q7" s="114"/>
      <c r="R7" s="2"/>
      <c r="S7" s="2"/>
      <c r="T7" s="2"/>
      <c r="U7" s="2"/>
      <c r="V7" s="2"/>
      <c r="W7" s="2"/>
    </row>
    <row r="8" spans="1:23" x14ac:dyDescent="0.2">
      <c r="B8" s="4">
        <v>4</v>
      </c>
      <c r="C8" s="5" t="s">
        <v>3</v>
      </c>
      <c r="D8" s="5">
        <f t="shared" si="0"/>
        <v>25</v>
      </c>
      <c r="E8" s="5">
        <v>9</v>
      </c>
      <c r="F8" s="8">
        <f t="shared" si="1"/>
        <v>0.36</v>
      </c>
      <c r="G8" s="5">
        <v>16</v>
      </c>
      <c r="H8" s="8">
        <f t="shared" si="2"/>
        <v>0.64</v>
      </c>
      <c r="Q8" s="114"/>
      <c r="R8" s="2"/>
      <c r="S8" s="2"/>
      <c r="T8" s="2"/>
      <c r="U8" s="2"/>
      <c r="V8" s="2"/>
      <c r="W8" s="2"/>
    </row>
    <row r="9" spans="1:23" x14ac:dyDescent="0.2">
      <c r="B9" s="4">
        <v>5</v>
      </c>
      <c r="C9" s="5" t="s">
        <v>4</v>
      </c>
      <c r="D9" s="5">
        <v>28</v>
      </c>
      <c r="E9" s="5">
        <v>11</v>
      </c>
      <c r="F9" s="8">
        <f t="shared" si="1"/>
        <v>0.39285714285714285</v>
      </c>
      <c r="G9" s="5">
        <v>17</v>
      </c>
      <c r="H9" s="8">
        <f t="shared" si="2"/>
        <v>0.6071428571428571</v>
      </c>
      <c r="Q9" s="114"/>
      <c r="R9" s="2"/>
      <c r="S9" s="2"/>
      <c r="T9" s="2"/>
      <c r="U9" s="2"/>
      <c r="V9" s="2"/>
      <c r="W9" s="2"/>
    </row>
    <row r="10" spans="1:23" x14ac:dyDescent="0.2">
      <c r="B10" s="4">
        <v>6</v>
      </c>
      <c r="C10" s="5" t="s">
        <v>206</v>
      </c>
      <c r="D10" s="5">
        <v>19</v>
      </c>
      <c r="E10" s="5">
        <v>5</v>
      </c>
      <c r="F10" s="8">
        <f t="shared" si="1"/>
        <v>0.26315789473684209</v>
      </c>
      <c r="G10" s="5">
        <v>14</v>
      </c>
      <c r="H10" s="8">
        <f t="shared" si="2"/>
        <v>0.73684210526315785</v>
      </c>
      <c r="Q10" s="114"/>
      <c r="R10" s="2"/>
      <c r="S10" s="2"/>
      <c r="T10" s="2"/>
      <c r="U10" s="2"/>
      <c r="V10" s="2"/>
      <c r="W10" s="2"/>
    </row>
    <row r="11" spans="1:23" x14ac:dyDescent="0.2">
      <c r="B11" s="4">
        <v>7</v>
      </c>
      <c r="C11" s="5" t="s">
        <v>374</v>
      </c>
      <c r="D11" s="5">
        <v>16</v>
      </c>
      <c r="E11" s="5">
        <v>9</v>
      </c>
      <c r="F11" s="8">
        <f t="shared" si="1"/>
        <v>0.5625</v>
      </c>
      <c r="G11" s="5">
        <v>7</v>
      </c>
      <c r="H11" s="8">
        <f t="shared" si="2"/>
        <v>0.4375</v>
      </c>
      <c r="Q11" s="114"/>
      <c r="R11" s="2"/>
      <c r="S11" s="2"/>
      <c r="T11" s="2"/>
      <c r="U11" s="2"/>
      <c r="V11" s="2"/>
      <c r="W11" s="2"/>
    </row>
    <row r="12" spans="1:23" x14ac:dyDescent="0.2">
      <c r="B12" s="4">
        <v>8</v>
      </c>
      <c r="C12" s="5" t="s">
        <v>385</v>
      </c>
      <c r="D12" s="5">
        <v>26</v>
      </c>
      <c r="E12" s="5">
        <v>9</v>
      </c>
      <c r="F12" s="8">
        <f t="shared" si="1"/>
        <v>0.34615384615384615</v>
      </c>
      <c r="G12" s="5">
        <v>17</v>
      </c>
      <c r="H12" s="8">
        <f t="shared" si="2"/>
        <v>0.65384615384615385</v>
      </c>
      <c r="I12" t="s">
        <v>414</v>
      </c>
      <c r="Q12" s="114"/>
      <c r="R12" s="2"/>
      <c r="S12" s="2"/>
      <c r="T12" s="2"/>
      <c r="U12" s="2"/>
      <c r="V12" s="2"/>
      <c r="W12" s="2"/>
    </row>
    <row r="13" spans="1:23" x14ac:dyDescent="0.2">
      <c r="C13" s="20" t="s">
        <v>6</v>
      </c>
      <c r="D13" s="20">
        <f>SUM(D5:D12)</f>
        <v>177</v>
      </c>
      <c r="E13" s="20">
        <f>SUM(E5:E12)</f>
        <v>66</v>
      </c>
      <c r="F13" s="21">
        <f t="shared" si="1"/>
        <v>0.3728813559322034</v>
      </c>
      <c r="G13" s="20">
        <f>SUM(G5:G12)</f>
        <v>111</v>
      </c>
      <c r="H13" s="21">
        <f t="shared" si="2"/>
        <v>0.6271186440677966</v>
      </c>
      <c r="Q13" s="7"/>
    </row>
    <row r="14" spans="1:23" x14ac:dyDescent="0.2">
      <c r="B14" s="188" t="s">
        <v>416</v>
      </c>
      <c r="C14" s="5" t="s">
        <v>6</v>
      </c>
      <c r="D14" s="5">
        <f>E14+G14</f>
        <v>59</v>
      </c>
      <c r="E14" s="5">
        <v>21</v>
      </c>
      <c r="F14" s="8">
        <f t="shared" si="1"/>
        <v>0.3559322033898305</v>
      </c>
      <c r="G14" s="5">
        <v>38</v>
      </c>
      <c r="H14" s="8">
        <f t="shared" si="2"/>
        <v>0.64406779661016944</v>
      </c>
      <c r="Q14" s="7"/>
    </row>
    <row r="15" spans="1:23" x14ac:dyDescent="0.2">
      <c r="B15" s="188" t="s">
        <v>256</v>
      </c>
      <c r="C15" s="5" t="s">
        <v>6</v>
      </c>
      <c r="D15" s="5">
        <f>E15+G15</f>
        <v>3976</v>
      </c>
      <c r="E15" s="5">
        <v>1962</v>
      </c>
      <c r="F15" s="8">
        <f t="shared" si="1"/>
        <v>0.49346076458752514</v>
      </c>
      <c r="G15" s="5">
        <v>2014</v>
      </c>
      <c r="H15" s="8">
        <f t="shared" si="2"/>
        <v>0.50653923541247481</v>
      </c>
      <c r="Q15" s="7"/>
    </row>
    <row r="16" spans="1:23" x14ac:dyDescent="0.2">
      <c r="B16" t="s">
        <v>386</v>
      </c>
      <c r="Q16" s="7"/>
    </row>
    <row r="17" spans="1:23" x14ac:dyDescent="0.2">
      <c r="Q17" s="7"/>
    </row>
    <row r="18" spans="1:23" x14ac:dyDescent="0.2">
      <c r="C18" s="161" t="s">
        <v>10</v>
      </c>
      <c r="D18" s="161" t="s">
        <v>6</v>
      </c>
      <c r="E18" s="189" t="s">
        <v>7</v>
      </c>
      <c r="F18" s="189"/>
      <c r="G18" s="189" t="s">
        <v>8</v>
      </c>
      <c r="H18" s="189"/>
      <c r="Q18" s="7"/>
    </row>
    <row r="19" spans="1:23" x14ac:dyDescent="0.2">
      <c r="C19" s="5" t="s">
        <v>418</v>
      </c>
      <c r="D19" s="5">
        <f>D13-D12</f>
        <v>151</v>
      </c>
      <c r="E19" s="5">
        <f>E13-E12</f>
        <v>57</v>
      </c>
      <c r="F19" s="8">
        <f t="shared" ref="F19:F20" si="3">E19/D19</f>
        <v>0.37748344370860926</v>
      </c>
      <c r="G19" s="5">
        <f>G13-G12</f>
        <v>94</v>
      </c>
      <c r="H19" s="8">
        <f t="shared" ref="H19:H20" si="4">G19/D19</f>
        <v>0.62251655629139069</v>
      </c>
      <c r="Q19" s="7"/>
    </row>
    <row r="20" spans="1:23" x14ac:dyDescent="0.2">
      <c r="C20" s="5" t="s">
        <v>403</v>
      </c>
      <c r="D20" s="5">
        <f>D14</f>
        <v>59</v>
      </c>
      <c r="E20" s="5">
        <f t="shared" ref="D20:H21" si="5">E14</f>
        <v>21</v>
      </c>
      <c r="F20" s="8">
        <f t="shared" si="3"/>
        <v>0.3559322033898305</v>
      </c>
      <c r="G20" s="5">
        <f t="shared" si="5"/>
        <v>38</v>
      </c>
      <c r="H20" s="8">
        <f t="shared" si="4"/>
        <v>0.64406779661016944</v>
      </c>
      <c r="Q20" s="7"/>
    </row>
    <row r="21" spans="1:23" x14ac:dyDescent="0.2">
      <c r="C21" s="5" t="s">
        <v>90</v>
      </c>
      <c r="D21" s="5">
        <f t="shared" si="5"/>
        <v>3976</v>
      </c>
      <c r="E21" s="5">
        <f t="shared" si="5"/>
        <v>1962</v>
      </c>
      <c r="F21" s="8">
        <f t="shared" si="5"/>
        <v>0.49346076458752514</v>
      </c>
      <c r="G21" s="5">
        <f t="shared" si="5"/>
        <v>2014</v>
      </c>
      <c r="H21" s="8">
        <f t="shared" si="5"/>
        <v>0.50653923541247481</v>
      </c>
      <c r="Q21" s="7"/>
    </row>
    <row r="22" spans="1:23" x14ac:dyDescent="0.2">
      <c r="Q22" s="7"/>
    </row>
    <row r="23" spans="1:23" x14ac:dyDescent="0.2">
      <c r="A23" s="9" t="s">
        <v>208</v>
      </c>
    </row>
    <row r="25" spans="1:23" x14ac:dyDescent="0.2">
      <c r="B25" s="98"/>
      <c r="C25" s="191"/>
      <c r="D25" s="191"/>
      <c r="E25" s="191"/>
      <c r="F25" s="191"/>
      <c r="G25" s="191"/>
      <c r="H25" s="191"/>
      <c r="I25" s="191"/>
      <c r="J25" s="191"/>
      <c r="K25" s="191"/>
      <c r="N25" s="160"/>
      <c r="O25" s="160"/>
      <c r="P25" s="160"/>
      <c r="Q25" s="160"/>
      <c r="R25" s="160"/>
      <c r="S25" s="160"/>
      <c r="T25" s="160"/>
      <c r="U25" s="160"/>
      <c r="V25" s="160"/>
      <c r="W25" s="160"/>
    </row>
    <row r="26" spans="1:23" x14ac:dyDescent="0.2">
      <c r="C26" s="95" t="s">
        <v>387</v>
      </c>
      <c r="D26" s="95" t="s">
        <v>27</v>
      </c>
      <c r="E26" s="95" t="s">
        <v>28</v>
      </c>
      <c r="F26" s="95" t="s">
        <v>29</v>
      </c>
      <c r="G26" s="95" t="s">
        <v>30</v>
      </c>
      <c r="H26" s="95" t="s">
        <v>31</v>
      </c>
      <c r="I26" s="95" t="s">
        <v>177</v>
      </c>
      <c r="J26" s="95" t="s">
        <v>144</v>
      </c>
      <c r="K26" s="95" t="s">
        <v>32</v>
      </c>
      <c r="L26" s="190" t="s">
        <v>6</v>
      </c>
      <c r="N26" s="160"/>
      <c r="O26" s="160"/>
      <c r="P26" s="160"/>
      <c r="Q26" s="160"/>
      <c r="R26" s="160"/>
      <c r="S26" s="160"/>
      <c r="T26" s="160"/>
      <c r="U26" s="160"/>
      <c r="V26" s="160"/>
      <c r="W26" s="160"/>
    </row>
    <row r="27" spans="1:23" x14ac:dyDescent="0.2">
      <c r="B27" s="5" t="s">
        <v>124</v>
      </c>
      <c r="C27" s="2">
        <v>1</v>
      </c>
      <c r="D27" s="2">
        <v>0</v>
      </c>
      <c r="E27" s="2">
        <v>12</v>
      </c>
      <c r="F27" s="2">
        <v>6</v>
      </c>
      <c r="G27" s="2">
        <v>1</v>
      </c>
      <c r="H27" s="2">
        <v>1</v>
      </c>
      <c r="I27" s="5"/>
      <c r="J27" s="2">
        <v>1</v>
      </c>
      <c r="K27" s="2">
        <v>3</v>
      </c>
      <c r="L27">
        <f>SUM(C27:K27)</f>
        <v>25</v>
      </c>
      <c r="N27" s="160"/>
      <c r="O27" s="2"/>
    </row>
    <row r="28" spans="1:23" x14ac:dyDescent="0.2">
      <c r="B28" s="5" t="s">
        <v>125</v>
      </c>
      <c r="C28" s="2">
        <v>0</v>
      </c>
      <c r="D28" s="2">
        <v>0</v>
      </c>
      <c r="E28" s="2">
        <v>8</v>
      </c>
      <c r="F28" s="2">
        <v>2</v>
      </c>
      <c r="G28" s="2">
        <v>1</v>
      </c>
      <c r="H28" s="2">
        <v>0</v>
      </c>
      <c r="I28" s="191"/>
      <c r="J28" s="2">
        <v>0</v>
      </c>
      <c r="K28" s="2">
        <v>10</v>
      </c>
      <c r="N28" s="160"/>
      <c r="O28" s="2"/>
    </row>
    <row r="29" spans="1:23" x14ac:dyDescent="0.2">
      <c r="B29" s="5" t="s">
        <v>126</v>
      </c>
      <c r="C29" s="2">
        <v>0</v>
      </c>
      <c r="D29" s="2">
        <v>0</v>
      </c>
      <c r="E29" s="2">
        <v>4</v>
      </c>
      <c r="F29" s="2">
        <v>4</v>
      </c>
      <c r="G29" s="2">
        <v>0</v>
      </c>
      <c r="H29" s="2">
        <v>3</v>
      </c>
      <c r="I29" s="191"/>
      <c r="J29" s="2">
        <v>0</v>
      </c>
      <c r="K29" s="2">
        <v>6</v>
      </c>
      <c r="N29" s="160"/>
      <c r="O29" s="2"/>
    </row>
    <row r="30" spans="1:23" x14ac:dyDescent="0.2">
      <c r="B30" s="5" t="s">
        <v>127</v>
      </c>
      <c r="C30" s="2">
        <v>0</v>
      </c>
      <c r="D30" s="2">
        <v>1</v>
      </c>
      <c r="E30" s="2">
        <v>12</v>
      </c>
      <c r="F30" s="2">
        <v>8</v>
      </c>
      <c r="G30" s="2">
        <v>0</v>
      </c>
      <c r="H30" s="2">
        <v>1</v>
      </c>
      <c r="I30" s="191"/>
      <c r="J30" s="2">
        <v>0</v>
      </c>
      <c r="K30" s="2">
        <v>3</v>
      </c>
      <c r="N30" s="160"/>
      <c r="O30" s="2"/>
    </row>
    <row r="31" spans="1:23" x14ac:dyDescent="0.2">
      <c r="B31" s="5" t="s">
        <v>128</v>
      </c>
      <c r="C31" s="2">
        <v>0</v>
      </c>
      <c r="D31" s="2">
        <v>0</v>
      </c>
      <c r="E31" s="2">
        <v>14</v>
      </c>
      <c r="F31" s="2">
        <v>6</v>
      </c>
      <c r="G31" s="2">
        <v>0</v>
      </c>
      <c r="H31" s="2">
        <v>3</v>
      </c>
      <c r="I31" s="191"/>
      <c r="J31" s="2">
        <v>0</v>
      </c>
      <c r="K31" s="2">
        <v>5</v>
      </c>
      <c r="N31" s="160"/>
      <c r="O31" s="2"/>
    </row>
    <row r="32" spans="1:23" x14ac:dyDescent="0.2">
      <c r="B32" s="5" t="s">
        <v>207</v>
      </c>
      <c r="C32" s="2">
        <v>1</v>
      </c>
      <c r="D32" s="2">
        <v>0</v>
      </c>
      <c r="E32" s="2">
        <v>7</v>
      </c>
      <c r="F32" s="2">
        <v>1</v>
      </c>
      <c r="G32" s="2">
        <v>1</v>
      </c>
      <c r="H32" s="2">
        <v>1</v>
      </c>
      <c r="I32" s="191"/>
      <c r="J32" s="2">
        <v>0</v>
      </c>
      <c r="K32" s="2">
        <v>8</v>
      </c>
      <c r="N32" s="160"/>
      <c r="O32" s="2"/>
    </row>
    <row r="33" spans="1:17" x14ac:dyDescent="0.2">
      <c r="B33" s="5" t="s">
        <v>389</v>
      </c>
      <c r="C33" s="2">
        <v>0</v>
      </c>
      <c r="D33" s="2">
        <v>0</v>
      </c>
      <c r="E33" s="2">
        <v>10</v>
      </c>
      <c r="F33" s="2">
        <v>2</v>
      </c>
      <c r="G33" s="2">
        <v>0</v>
      </c>
      <c r="H33" s="2">
        <v>0</v>
      </c>
      <c r="I33" s="191"/>
      <c r="J33" s="2">
        <v>0</v>
      </c>
      <c r="K33" s="2">
        <v>4</v>
      </c>
      <c r="N33" s="160"/>
      <c r="O33" s="2"/>
    </row>
    <row r="34" spans="1:17" x14ac:dyDescent="0.2">
      <c r="B34" s="20" t="s">
        <v>6</v>
      </c>
      <c r="C34" s="191"/>
      <c r="D34" s="191"/>
      <c r="E34" s="191"/>
      <c r="F34" s="191"/>
      <c r="G34" s="191"/>
      <c r="H34" s="191"/>
      <c r="I34" s="191"/>
      <c r="J34" s="191"/>
      <c r="K34" s="191"/>
      <c r="N34" s="7"/>
    </row>
    <row r="35" spans="1:17" x14ac:dyDescent="0.2">
      <c r="B35" s="98"/>
      <c r="C35" s="191"/>
      <c r="D35" s="191"/>
      <c r="E35" s="191"/>
      <c r="F35" s="191"/>
      <c r="G35" s="191"/>
      <c r="H35" s="191"/>
      <c r="I35" s="191"/>
      <c r="J35" s="191"/>
      <c r="K35" s="191"/>
      <c r="Q35" s="7"/>
    </row>
    <row r="36" spans="1:17" x14ac:dyDescent="0.2">
      <c r="B36" s="98"/>
      <c r="C36" s="191"/>
      <c r="D36" s="191"/>
      <c r="E36" s="191"/>
      <c r="F36" s="191"/>
      <c r="G36" s="191"/>
      <c r="H36" s="191"/>
      <c r="I36" s="191"/>
      <c r="J36" s="191"/>
      <c r="K36" s="191"/>
      <c r="Q36" s="7"/>
    </row>
    <row r="37" spans="1:17" ht="60" x14ac:dyDescent="0.2">
      <c r="A37" s="193" t="s">
        <v>390</v>
      </c>
      <c r="B37" s="95" t="s">
        <v>191</v>
      </c>
      <c r="C37" s="95" t="s">
        <v>27</v>
      </c>
      <c r="D37" s="95" t="s">
        <v>28</v>
      </c>
      <c r="E37" s="95" t="s">
        <v>29</v>
      </c>
      <c r="F37" s="95" t="s">
        <v>30</v>
      </c>
      <c r="G37" s="95" t="s">
        <v>31</v>
      </c>
      <c r="H37" s="95" t="s">
        <v>32</v>
      </c>
      <c r="I37" s="48" t="s">
        <v>387</v>
      </c>
      <c r="J37" s="48" t="s">
        <v>388</v>
      </c>
      <c r="K37" s="95" t="s">
        <v>6</v>
      </c>
      <c r="Q37" s="7"/>
    </row>
    <row r="38" spans="1:17" x14ac:dyDescent="0.2">
      <c r="B38" s="5" t="s">
        <v>124</v>
      </c>
      <c r="C38" s="5">
        <f>D27</f>
        <v>0</v>
      </c>
      <c r="D38" s="5">
        <f>E27</f>
        <v>12</v>
      </c>
      <c r="E38" s="5">
        <f>F27</f>
        <v>6</v>
      </c>
      <c r="F38" s="5">
        <f>G27</f>
        <v>1</v>
      </c>
      <c r="G38" s="5">
        <f>H27</f>
        <v>1</v>
      </c>
      <c r="H38" s="5">
        <f>K27</f>
        <v>3</v>
      </c>
      <c r="I38" s="5">
        <f>C27</f>
        <v>1</v>
      </c>
      <c r="J38" s="5">
        <f>J27+I27</f>
        <v>1</v>
      </c>
      <c r="K38" s="5">
        <f>SUM(C38:J38)</f>
        <v>25</v>
      </c>
      <c r="Q38" s="7"/>
    </row>
    <row r="39" spans="1:17" x14ac:dyDescent="0.2">
      <c r="B39" s="5" t="s">
        <v>125</v>
      </c>
      <c r="C39" s="5">
        <f t="shared" ref="C39:E39" si="6">D28</f>
        <v>0</v>
      </c>
      <c r="D39" s="5">
        <f t="shared" si="6"/>
        <v>8</v>
      </c>
      <c r="E39" s="5">
        <f t="shared" si="6"/>
        <v>2</v>
      </c>
      <c r="F39" s="5">
        <f t="shared" ref="F39:G39" si="7">G28</f>
        <v>1</v>
      </c>
      <c r="G39" s="5">
        <f t="shared" si="7"/>
        <v>0</v>
      </c>
      <c r="H39" s="5">
        <f t="shared" ref="H39:H44" si="8">K28</f>
        <v>10</v>
      </c>
      <c r="I39" s="5">
        <f t="shared" ref="I39:I44" si="9">C28</f>
        <v>0</v>
      </c>
      <c r="J39" s="5">
        <f t="shared" ref="J39:J44" si="10">J28+I28</f>
        <v>0</v>
      </c>
      <c r="K39" s="5">
        <f t="shared" ref="K39:K44" si="11">SUM(C39:J39)</f>
        <v>21</v>
      </c>
      <c r="Q39" s="7"/>
    </row>
    <row r="40" spans="1:17" x14ac:dyDescent="0.2">
      <c r="B40" s="5" t="s">
        <v>126</v>
      </c>
      <c r="C40" s="5">
        <f t="shared" ref="C40:E40" si="12">D29</f>
        <v>0</v>
      </c>
      <c r="D40" s="5">
        <f t="shared" si="12"/>
        <v>4</v>
      </c>
      <c r="E40" s="5">
        <f t="shared" si="12"/>
        <v>4</v>
      </c>
      <c r="F40" s="5">
        <f t="shared" ref="F40:G40" si="13">G29</f>
        <v>0</v>
      </c>
      <c r="G40" s="5">
        <f t="shared" si="13"/>
        <v>3</v>
      </c>
      <c r="H40" s="5">
        <f t="shared" si="8"/>
        <v>6</v>
      </c>
      <c r="I40" s="5">
        <f t="shared" si="9"/>
        <v>0</v>
      </c>
      <c r="J40" s="5">
        <f t="shared" si="10"/>
        <v>0</v>
      </c>
      <c r="K40" s="5">
        <f t="shared" si="11"/>
        <v>17</v>
      </c>
      <c r="Q40" s="7"/>
    </row>
    <row r="41" spans="1:17" x14ac:dyDescent="0.2">
      <c r="B41" s="5" t="s">
        <v>127</v>
      </c>
      <c r="C41" s="5">
        <f t="shared" ref="C41:E41" si="14">D30</f>
        <v>1</v>
      </c>
      <c r="D41" s="5">
        <f t="shared" si="14"/>
        <v>12</v>
      </c>
      <c r="E41" s="5">
        <f t="shared" si="14"/>
        <v>8</v>
      </c>
      <c r="F41" s="5">
        <f t="shared" ref="F41:G41" si="15">G30</f>
        <v>0</v>
      </c>
      <c r="G41" s="5">
        <f t="shared" si="15"/>
        <v>1</v>
      </c>
      <c r="H41" s="5">
        <f t="shared" si="8"/>
        <v>3</v>
      </c>
      <c r="I41" s="5">
        <f t="shared" si="9"/>
        <v>0</v>
      </c>
      <c r="J41" s="5">
        <f t="shared" si="10"/>
        <v>0</v>
      </c>
      <c r="K41" s="5">
        <f t="shared" si="11"/>
        <v>25</v>
      </c>
      <c r="Q41" s="7"/>
    </row>
    <row r="42" spans="1:17" x14ac:dyDescent="0.2">
      <c r="B42" s="5" t="s">
        <v>128</v>
      </c>
      <c r="C42" s="5">
        <f t="shared" ref="C42:E42" si="16">D31</f>
        <v>0</v>
      </c>
      <c r="D42" s="5">
        <f t="shared" si="16"/>
        <v>14</v>
      </c>
      <c r="E42" s="5">
        <f t="shared" si="16"/>
        <v>6</v>
      </c>
      <c r="F42" s="5">
        <f t="shared" ref="F42:G42" si="17">G31</f>
        <v>0</v>
      </c>
      <c r="G42" s="5">
        <f t="shared" si="17"/>
        <v>3</v>
      </c>
      <c r="H42" s="5">
        <f t="shared" si="8"/>
        <v>5</v>
      </c>
      <c r="I42" s="5">
        <f t="shared" si="9"/>
        <v>0</v>
      </c>
      <c r="J42" s="5">
        <f t="shared" si="10"/>
        <v>0</v>
      </c>
      <c r="K42" s="5">
        <f t="shared" si="11"/>
        <v>28</v>
      </c>
      <c r="Q42" s="7"/>
    </row>
    <row r="43" spans="1:17" x14ac:dyDescent="0.2">
      <c r="B43" s="5" t="s">
        <v>207</v>
      </c>
      <c r="C43" s="5">
        <f t="shared" ref="C43:E43" si="18">D32</f>
        <v>0</v>
      </c>
      <c r="D43" s="5">
        <f t="shared" si="18"/>
        <v>7</v>
      </c>
      <c r="E43" s="5">
        <f t="shared" si="18"/>
        <v>1</v>
      </c>
      <c r="F43" s="5">
        <f t="shared" ref="F43:G43" si="19">G32</f>
        <v>1</v>
      </c>
      <c r="G43" s="5">
        <f t="shared" si="19"/>
        <v>1</v>
      </c>
      <c r="H43" s="5">
        <f t="shared" si="8"/>
        <v>8</v>
      </c>
      <c r="I43" s="5">
        <f t="shared" si="9"/>
        <v>1</v>
      </c>
      <c r="J43" s="5">
        <f t="shared" si="10"/>
        <v>0</v>
      </c>
      <c r="K43" s="5">
        <f t="shared" si="11"/>
        <v>19</v>
      </c>
      <c r="Q43" s="7"/>
    </row>
    <row r="44" spans="1:17" x14ac:dyDescent="0.2">
      <c r="B44" s="5" t="s">
        <v>389</v>
      </c>
      <c r="C44" s="5">
        <f t="shared" ref="C44:E44" si="20">D33</f>
        <v>0</v>
      </c>
      <c r="D44" s="5">
        <f t="shared" si="20"/>
        <v>10</v>
      </c>
      <c r="E44" s="5">
        <f t="shared" si="20"/>
        <v>2</v>
      </c>
      <c r="F44" s="5">
        <f t="shared" ref="F44:G44" si="21">G33</f>
        <v>0</v>
      </c>
      <c r="G44" s="5">
        <f t="shared" si="21"/>
        <v>0</v>
      </c>
      <c r="H44" s="5">
        <f t="shared" si="8"/>
        <v>4</v>
      </c>
      <c r="I44" s="5">
        <f t="shared" si="9"/>
        <v>0</v>
      </c>
      <c r="J44" s="5">
        <f t="shared" si="10"/>
        <v>0</v>
      </c>
      <c r="K44" s="5">
        <f t="shared" si="11"/>
        <v>16</v>
      </c>
      <c r="Q44" s="7"/>
    </row>
    <row r="45" spans="1:17" x14ac:dyDescent="0.2">
      <c r="B45" s="20" t="s">
        <v>6</v>
      </c>
      <c r="C45" s="20">
        <f>SUM(C38:C44)</f>
        <v>1</v>
      </c>
      <c r="D45" s="20">
        <f t="shared" ref="D45:K45" si="22">SUM(D38:D44)</f>
        <v>67</v>
      </c>
      <c r="E45" s="20">
        <f t="shared" si="22"/>
        <v>29</v>
      </c>
      <c r="F45" s="20">
        <f t="shared" si="22"/>
        <v>3</v>
      </c>
      <c r="G45" s="20">
        <f t="shared" si="22"/>
        <v>9</v>
      </c>
      <c r="H45" s="20">
        <f t="shared" si="22"/>
        <v>39</v>
      </c>
      <c r="I45" s="20">
        <f t="shared" si="22"/>
        <v>2</v>
      </c>
      <c r="J45" s="20">
        <f t="shared" si="22"/>
        <v>1</v>
      </c>
      <c r="K45" s="20">
        <f t="shared" si="22"/>
        <v>151</v>
      </c>
      <c r="Q45" s="7"/>
    </row>
    <row r="46" spans="1:17" x14ac:dyDescent="0.2">
      <c r="B46" s="20" t="s">
        <v>41</v>
      </c>
      <c r="C46" s="195">
        <f>C45/$K$45</f>
        <v>6.6225165562913907E-3</v>
      </c>
      <c r="D46" s="195">
        <f t="shared" ref="D46:K46" si="23">D45/$K$45</f>
        <v>0.44370860927152317</v>
      </c>
      <c r="E46" s="195">
        <f t="shared" si="23"/>
        <v>0.19205298013245034</v>
      </c>
      <c r="F46" s="195">
        <f t="shared" si="23"/>
        <v>1.9867549668874173E-2</v>
      </c>
      <c r="G46" s="195">
        <f t="shared" si="23"/>
        <v>5.9602649006622516E-2</v>
      </c>
      <c r="H46" s="195">
        <f t="shared" si="23"/>
        <v>0.25827814569536423</v>
      </c>
      <c r="I46" s="195">
        <f t="shared" si="23"/>
        <v>1.3245033112582781E-2</v>
      </c>
      <c r="J46" s="195">
        <f t="shared" si="23"/>
        <v>6.6225165562913907E-3</v>
      </c>
      <c r="K46" s="195">
        <f t="shared" si="23"/>
        <v>1</v>
      </c>
      <c r="Q46" s="7"/>
    </row>
    <row r="47" spans="1:17" x14ac:dyDescent="0.2">
      <c r="B47" s="98"/>
      <c r="C47" s="191"/>
      <c r="D47" s="191"/>
      <c r="E47" s="191"/>
      <c r="F47" s="191"/>
      <c r="G47" s="191"/>
      <c r="H47" s="191"/>
      <c r="I47" s="191"/>
      <c r="J47" s="191"/>
      <c r="K47" s="191"/>
      <c r="Q47" s="7"/>
    </row>
    <row r="48" spans="1:17" x14ac:dyDescent="0.2">
      <c r="B48" s="98"/>
      <c r="C48" s="191"/>
      <c r="D48" s="191"/>
      <c r="E48" s="191"/>
      <c r="F48" s="191"/>
      <c r="G48" s="191"/>
      <c r="H48" s="191"/>
      <c r="I48" s="191"/>
      <c r="J48" s="191"/>
      <c r="K48" s="191"/>
      <c r="Q48" s="7"/>
    </row>
    <row r="49" spans="1:24" x14ac:dyDescent="0.2">
      <c r="A49" s="193" t="s">
        <v>394</v>
      </c>
      <c r="C49" s="95" t="s">
        <v>387</v>
      </c>
      <c r="D49" s="95" t="s">
        <v>27</v>
      </c>
      <c r="E49" s="95" t="s">
        <v>28</v>
      </c>
      <c r="F49" s="95" t="s">
        <v>29</v>
      </c>
      <c r="G49" s="95" t="s">
        <v>30</v>
      </c>
      <c r="H49" s="95" t="s">
        <v>31</v>
      </c>
      <c r="I49" s="95" t="s">
        <v>177</v>
      </c>
      <c r="J49" s="95" t="s">
        <v>144</v>
      </c>
      <c r="K49" s="95" t="s">
        <v>32</v>
      </c>
      <c r="L49" s="190" t="s">
        <v>6</v>
      </c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</row>
    <row r="50" spans="1:24" x14ac:dyDescent="0.2">
      <c r="B50" s="5" t="s">
        <v>124</v>
      </c>
      <c r="C50" s="2">
        <v>5</v>
      </c>
      <c r="D50" s="2">
        <v>5</v>
      </c>
      <c r="E50" s="2">
        <v>147</v>
      </c>
      <c r="F50" s="2">
        <v>7</v>
      </c>
      <c r="G50" s="2">
        <v>116</v>
      </c>
      <c r="H50" s="2">
        <v>11</v>
      </c>
      <c r="I50" s="2">
        <v>0</v>
      </c>
      <c r="J50" s="2">
        <v>6</v>
      </c>
      <c r="K50" s="2">
        <v>214</v>
      </c>
      <c r="L50">
        <f>SUM(C50:K50)</f>
        <v>511</v>
      </c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</row>
    <row r="51" spans="1:24" x14ac:dyDescent="0.2">
      <c r="B51" s="5" t="s">
        <v>125</v>
      </c>
      <c r="C51" s="2">
        <v>5</v>
      </c>
      <c r="D51" s="2">
        <v>7</v>
      </c>
      <c r="E51" s="2">
        <v>120</v>
      </c>
      <c r="F51" s="2">
        <v>9</v>
      </c>
      <c r="G51" s="2">
        <v>118</v>
      </c>
      <c r="H51" s="2">
        <v>18</v>
      </c>
      <c r="I51" s="2">
        <v>0</v>
      </c>
      <c r="J51" s="2">
        <v>14</v>
      </c>
      <c r="K51" s="2">
        <v>238</v>
      </c>
      <c r="L51">
        <f t="shared" ref="L51:L56" si="24">SUM(C51:K51)</f>
        <v>529</v>
      </c>
      <c r="N51" s="160"/>
      <c r="O51" s="2"/>
    </row>
    <row r="52" spans="1:24" x14ac:dyDescent="0.2">
      <c r="B52" s="5" t="s">
        <v>126</v>
      </c>
      <c r="C52" s="2">
        <v>4</v>
      </c>
      <c r="D52" s="2">
        <v>3</v>
      </c>
      <c r="E52" s="2">
        <v>149</v>
      </c>
      <c r="F52" s="2">
        <v>4</v>
      </c>
      <c r="G52" s="2">
        <v>99</v>
      </c>
      <c r="H52" s="2">
        <v>39</v>
      </c>
      <c r="I52" s="2">
        <v>1</v>
      </c>
      <c r="J52" s="2">
        <v>18</v>
      </c>
      <c r="K52" s="2">
        <v>204</v>
      </c>
      <c r="L52">
        <f t="shared" si="24"/>
        <v>521</v>
      </c>
      <c r="N52" s="160"/>
      <c r="O52" s="2"/>
    </row>
    <row r="53" spans="1:24" x14ac:dyDescent="0.2">
      <c r="B53" s="5" t="s">
        <v>127</v>
      </c>
      <c r="C53" s="2">
        <v>6</v>
      </c>
      <c r="D53" s="2">
        <v>11</v>
      </c>
      <c r="E53" s="2">
        <v>144</v>
      </c>
      <c r="F53" s="2">
        <v>6</v>
      </c>
      <c r="G53" s="2">
        <v>119</v>
      </c>
      <c r="H53" s="2">
        <v>25</v>
      </c>
      <c r="I53" s="2">
        <v>0</v>
      </c>
      <c r="J53" s="2">
        <v>12</v>
      </c>
      <c r="K53" s="2">
        <v>229</v>
      </c>
      <c r="L53">
        <f t="shared" si="24"/>
        <v>552</v>
      </c>
      <c r="N53" s="160"/>
      <c r="O53" s="2"/>
    </row>
    <row r="54" spans="1:24" x14ac:dyDescent="0.2">
      <c r="B54" s="5" t="s">
        <v>128</v>
      </c>
      <c r="C54" s="2">
        <v>8</v>
      </c>
      <c r="D54" s="2">
        <v>11</v>
      </c>
      <c r="E54" s="2">
        <v>144</v>
      </c>
      <c r="F54" s="2">
        <v>6</v>
      </c>
      <c r="G54" s="2">
        <v>115</v>
      </c>
      <c r="H54" s="2">
        <v>35</v>
      </c>
      <c r="I54" s="2">
        <v>0</v>
      </c>
      <c r="J54" s="2">
        <v>16</v>
      </c>
      <c r="K54" s="2">
        <v>211</v>
      </c>
      <c r="L54">
        <f t="shared" si="24"/>
        <v>546</v>
      </c>
      <c r="N54" s="160"/>
      <c r="O54" s="2"/>
    </row>
    <row r="55" spans="1:24" x14ac:dyDescent="0.2">
      <c r="B55" s="5" t="s">
        <v>207</v>
      </c>
      <c r="C55" s="2">
        <v>6</v>
      </c>
      <c r="D55" s="2">
        <v>16</v>
      </c>
      <c r="E55" s="2">
        <v>179</v>
      </c>
      <c r="F55" s="2">
        <v>19</v>
      </c>
      <c r="G55" s="2">
        <v>202</v>
      </c>
      <c r="H55" s="2">
        <v>13</v>
      </c>
      <c r="I55" s="2">
        <v>0</v>
      </c>
      <c r="J55" s="2">
        <v>13</v>
      </c>
      <c r="K55" s="2">
        <v>227</v>
      </c>
      <c r="L55">
        <f t="shared" si="24"/>
        <v>675</v>
      </c>
      <c r="N55" s="160"/>
      <c r="O55" s="2"/>
    </row>
    <row r="56" spans="1:24" x14ac:dyDescent="0.2">
      <c r="B56" s="5" t="s">
        <v>389</v>
      </c>
      <c r="C56" s="2">
        <v>8</v>
      </c>
      <c r="D56" s="2">
        <v>14</v>
      </c>
      <c r="E56" s="2">
        <v>253</v>
      </c>
      <c r="F56" s="2">
        <v>21</v>
      </c>
      <c r="G56" s="2">
        <v>219</v>
      </c>
      <c r="H56" s="2">
        <v>22</v>
      </c>
      <c r="I56" s="2">
        <v>5</v>
      </c>
      <c r="J56" s="2">
        <v>14</v>
      </c>
      <c r="K56" s="2">
        <v>146</v>
      </c>
      <c r="L56">
        <f t="shared" si="24"/>
        <v>702</v>
      </c>
      <c r="N56" s="160"/>
      <c r="O56" s="2"/>
    </row>
    <row r="57" spans="1:24" x14ac:dyDescent="0.2">
      <c r="B57" s="20" t="s">
        <v>6</v>
      </c>
      <c r="C57" s="191"/>
      <c r="D57" s="191"/>
      <c r="E57" s="191"/>
      <c r="F57" s="191"/>
      <c r="G57" s="191"/>
      <c r="H57" s="191"/>
      <c r="I57" s="191"/>
      <c r="J57" s="191"/>
      <c r="K57" s="191"/>
      <c r="N57" s="160"/>
      <c r="O57" s="2"/>
    </row>
    <row r="58" spans="1:24" x14ac:dyDescent="0.2">
      <c r="B58" s="98"/>
      <c r="C58" s="191"/>
      <c r="D58" s="191"/>
      <c r="E58" s="191"/>
      <c r="F58" s="191"/>
      <c r="G58" s="191"/>
      <c r="H58" s="191"/>
      <c r="I58" s="191"/>
      <c r="J58" s="191"/>
      <c r="K58" s="191"/>
      <c r="N58" s="7"/>
    </row>
    <row r="59" spans="1:24" x14ac:dyDescent="0.2">
      <c r="B59" s="98"/>
      <c r="C59" s="191"/>
      <c r="D59" s="191"/>
      <c r="E59" s="191"/>
      <c r="F59" s="191"/>
      <c r="G59" s="191"/>
      <c r="H59" s="191"/>
      <c r="I59" s="191"/>
      <c r="J59" s="191"/>
      <c r="K59" s="191"/>
      <c r="Q59" s="7"/>
    </row>
    <row r="60" spans="1:24" ht="60" x14ac:dyDescent="0.2">
      <c r="B60" s="95" t="s">
        <v>191</v>
      </c>
      <c r="C60" s="95" t="s">
        <v>27</v>
      </c>
      <c r="D60" s="95" t="s">
        <v>28</v>
      </c>
      <c r="E60" s="95" t="s">
        <v>29</v>
      </c>
      <c r="F60" s="95" t="s">
        <v>30</v>
      </c>
      <c r="G60" s="95" t="s">
        <v>31</v>
      </c>
      <c r="H60" s="95" t="s">
        <v>32</v>
      </c>
      <c r="I60" s="48" t="s">
        <v>387</v>
      </c>
      <c r="J60" s="48" t="s">
        <v>388</v>
      </c>
      <c r="K60" s="95" t="s">
        <v>6</v>
      </c>
      <c r="Q60" s="7"/>
    </row>
    <row r="61" spans="1:24" x14ac:dyDescent="0.2">
      <c r="B61" s="5" t="s">
        <v>124</v>
      </c>
      <c r="C61" s="5">
        <f>D50</f>
        <v>5</v>
      </c>
      <c r="D61" s="5">
        <f>E50</f>
        <v>147</v>
      </c>
      <c r="E61" s="5">
        <f>F50</f>
        <v>7</v>
      </c>
      <c r="F61" s="5">
        <f>G50</f>
        <v>116</v>
      </c>
      <c r="G61" s="5">
        <f>H50</f>
        <v>11</v>
      </c>
      <c r="H61" s="5">
        <f>K50</f>
        <v>214</v>
      </c>
      <c r="I61" s="5">
        <f>C50</f>
        <v>5</v>
      </c>
      <c r="J61" s="5">
        <f>J50+I50</f>
        <v>6</v>
      </c>
      <c r="K61" s="5">
        <f>SUM(C61:J61)</f>
        <v>511</v>
      </c>
      <c r="Q61" s="7"/>
    </row>
    <row r="62" spans="1:24" x14ac:dyDescent="0.2">
      <c r="B62" s="5" t="s">
        <v>125</v>
      </c>
      <c r="C62" s="5">
        <f t="shared" ref="C62:G62" si="25">D51</f>
        <v>7</v>
      </c>
      <c r="D62" s="5">
        <f t="shared" si="25"/>
        <v>120</v>
      </c>
      <c r="E62" s="5">
        <f t="shared" si="25"/>
        <v>9</v>
      </c>
      <c r="F62" s="5">
        <f t="shared" si="25"/>
        <v>118</v>
      </c>
      <c r="G62" s="5">
        <f t="shared" si="25"/>
        <v>18</v>
      </c>
      <c r="H62" s="5">
        <f t="shared" ref="H62:H67" si="26">K51</f>
        <v>238</v>
      </c>
      <c r="I62" s="5">
        <f t="shared" ref="I62:I67" si="27">C51</f>
        <v>5</v>
      </c>
      <c r="J62" s="5">
        <f t="shared" ref="J62:J67" si="28">J51+I51</f>
        <v>14</v>
      </c>
      <c r="K62" s="5">
        <f t="shared" ref="K62:K67" si="29">SUM(C62:J62)</f>
        <v>529</v>
      </c>
      <c r="Q62" s="7"/>
    </row>
    <row r="63" spans="1:24" x14ac:dyDescent="0.2">
      <c r="B63" s="5" t="s">
        <v>126</v>
      </c>
      <c r="C63" s="5">
        <f t="shared" ref="C63:G63" si="30">D52</f>
        <v>3</v>
      </c>
      <c r="D63" s="5">
        <f t="shared" si="30"/>
        <v>149</v>
      </c>
      <c r="E63" s="5">
        <f t="shared" si="30"/>
        <v>4</v>
      </c>
      <c r="F63" s="5">
        <f t="shared" si="30"/>
        <v>99</v>
      </c>
      <c r="G63" s="5">
        <f t="shared" si="30"/>
        <v>39</v>
      </c>
      <c r="H63" s="5">
        <f t="shared" si="26"/>
        <v>204</v>
      </c>
      <c r="I63" s="5">
        <f t="shared" si="27"/>
        <v>4</v>
      </c>
      <c r="J63" s="5">
        <f t="shared" si="28"/>
        <v>19</v>
      </c>
      <c r="K63" s="5">
        <f t="shared" si="29"/>
        <v>521</v>
      </c>
      <c r="Q63" s="7"/>
    </row>
    <row r="64" spans="1:24" x14ac:dyDescent="0.2">
      <c r="B64" s="5" t="s">
        <v>127</v>
      </c>
      <c r="C64" s="5">
        <f t="shared" ref="C64:G64" si="31">D53</f>
        <v>11</v>
      </c>
      <c r="D64" s="5">
        <f t="shared" si="31"/>
        <v>144</v>
      </c>
      <c r="E64" s="5">
        <f t="shared" si="31"/>
        <v>6</v>
      </c>
      <c r="F64" s="5">
        <f t="shared" si="31"/>
        <v>119</v>
      </c>
      <c r="G64" s="5">
        <f t="shared" si="31"/>
        <v>25</v>
      </c>
      <c r="H64" s="5">
        <f t="shared" si="26"/>
        <v>229</v>
      </c>
      <c r="I64" s="5">
        <f t="shared" si="27"/>
        <v>6</v>
      </c>
      <c r="J64" s="5">
        <f t="shared" si="28"/>
        <v>12</v>
      </c>
      <c r="K64" s="5">
        <f t="shared" si="29"/>
        <v>552</v>
      </c>
      <c r="Q64" s="7"/>
    </row>
    <row r="65" spans="1:17" x14ac:dyDescent="0.2">
      <c r="B65" s="5" t="s">
        <v>128</v>
      </c>
      <c r="C65" s="5">
        <f t="shared" ref="C65:G65" si="32">D54</f>
        <v>11</v>
      </c>
      <c r="D65" s="5">
        <f t="shared" si="32"/>
        <v>144</v>
      </c>
      <c r="E65" s="5">
        <f t="shared" si="32"/>
        <v>6</v>
      </c>
      <c r="F65" s="5">
        <f t="shared" si="32"/>
        <v>115</v>
      </c>
      <c r="G65" s="5">
        <f t="shared" si="32"/>
        <v>35</v>
      </c>
      <c r="H65" s="5">
        <f t="shared" si="26"/>
        <v>211</v>
      </c>
      <c r="I65" s="5">
        <f t="shared" si="27"/>
        <v>8</v>
      </c>
      <c r="J65" s="5">
        <f t="shared" si="28"/>
        <v>16</v>
      </c>
      <c r="K65" s="5">
        <f t="shared" si="29"/>
        <v>546</v>
      </c>
      <c r="Q65" s="7"/>
    </row>
    <row r="66" spans="1:17" x14ac:dyDescent="0.2">
      <c r="B66" s="5" t="s">
        <v>207</v>
      </c>
      <c r="C66" s="5">
        <f t="shared" ref="C66:G66" si="33">D55</f>
        <v>16</v>
      </c>
      <c r="D66" s="5">
        <f t="shared" si="33"/>
        <v>179</v>
      </c>
      <c r="E66" s="5">
        <f t="shared" si="33"/>
        <v>19</v>
      </c>
      <c r="F66" s="5">
        <f t="shared" si="33"/>
        <v>202</v>
      </c>
      <c r="G66" s="5">
        <f t="shared" si="33"/>
        <v>13</v>
      </c>
      <c r="H66" s="5">
        <f t="shared" si="26"/>
        <v>227</v>
      </c>
      <c r="I66" s="5">
        <f t="shared" si="27"/>
        <v>6</v>
      </c>
      <c r="J66" s="5">
        <f t="shared" si="28"/>
        <v>13</v>
      </c>
      <c r="K66" s="5">
        <f t="shared" si="29"/>
        <v>675</v>
      </c>
      <c r="Q66" s="7"/>
    </row>
    <row r="67" spans="1:17" x14ac:dyDescent="0.2">
      <c r="B67" s="5" t="s">
        <v>389</v>
      </c>
      <c r="C67" s="5">
        <f t="shared" ref="C67:G67" si="34">D56</f>
        <v>14</v>
      </c>
      <c r="D67" s="5">
        <f t="shared" si="34"/>
        <v>253</v>
      </c>
      <c r="E67" s="5">
        <f t="shared" si="34"/>
        <v>21</v>
      </c>
      <c r="F67" s="5">
        <f t="shared" si="34"/>
        <v>219</v>
      </c>
      <c r="G67" s="5">
        <f t="shared" si="34"/>
        <v>22</v>
      </c>
      <c r="H67" s="5">
        <f t="shared" si="26"/>
        <v>146</v>
      </c>
      <c r="I67" s="5">
        <f t="shared" si="27"/>
        <v>8</v>
      </c>
      <c r="J67" s="5">
        <f t="shared" si="28"/>
        <v>19</v>
      </c>
      <c r="K67" s="5">
        <f t="shared" si="29"/>
        <v>702</v>
      </c>
      <c r="Q67" s="7"/>
    </row>
    <row r="68" spans="1:17" x14ac:dyDescent="0.2">
      <c r="B68" s="20" t="s">
        <v>6</v>
      </c>
      <c r="C68" s="20">
        <f>SUM(C61:C67)</f>
        <v>67</v>
      </c>
      <c r="D68" s="20">
        <f t="shared" ref="D68" si="35">SUM(D61:D67)</f>
        <v>1136</v>
      </c>
      <c r="E68" s="20">
        <f t="shared" ref="E68" si="36">SUM(E61:E67)</f>
        <v>72</v>
      </c>
      <c r="F68" s="20">
        <f t="shared" ref="F68" si="37">SUM(F61:F67)</f>
        <v>988</v>
      </c>
      <c r="G68" s="20">
        <f t="shared" ref="G68" si="38">SUM(G61:G67)</f>
        <v>163</v>
      </c>
      <c r="H68" s="20">
        <f t="shared" ref="H68" si="39">SUM(H61:H67)</f>
        <v>1469</v>
      </c>
      <c r="I68" s="20">
        <f t="shared" ref="I68" si="40">SUM(I61:I67)</f>
        <v>42</v>
      </c>
      <c r="J68" s="20">
        <f t="shared" ref="J68" si="41">SUM(J61:J67)</f>
        <v>99</v>
      </c>
      <c r="K68" s="20">
        <f t="shared" ref="K68" si="42">SUM(K61:K67)</f>
        <v>4036</v>
      </c>
      <c r="Q68" s="7"/>
    </row>
    <row r="69" spans="1:17" x14ac:dyDescent="0.2">
      <c r="B69" s="20" t="s">
        <v>41</v>
      </c>
      <c r="C69" s="195">
        <f>C68/$K$68</f>
        <v>1.6600594648166503E-2</v>
      </c>
      <c r="D69" s="195">
        <f>D68/$K$68</f>
        <v>0.28146679881070369</v>
      </c>
      <c r="E69" s="195">
        <f t="shared" ref="E69:K69" si="43">E68/$K$68</f>
        <v>1.7839444995044598E-2</v>
      </c>
      <c r="F69" s="195">
        <f t="shared" si="43"/>
        <v>0.24479682854311199</v>
      </c>
      <c r="G69" s="195">
        <f t="shared" si="43"/>
        <v>4.0386521308225967E-2</v>
      </c>
      <c r="H69" s="195">
        <f t="shared" si="43"/>
        <v>0.36397423191278494</v>
      </c>
      <c r="I69" s="195">
        <f t="shared" si="43"/>
        <v>1.0406342913776016E-2</v>
      </c>
      <c r="J69" s="195">
        <f t="shared" si="43"/>
        <v>2.4529236868186324E-2</v>
      </c>
      <c r="K69" s="195">
        <f t="shared" si="43"/>
        <v>1</v>
      </c>
      <c r="Q69" s="7"/>
    </row>
    <row r="70" spans="1:17" x14ac:dyDescent="0.2">
      <c r="B70" s="98"/>
      <c r="C70" s="191"/>
      <c r="D70" s="191"/>
      <c r="E70" s="194" t="s">
        <v>393</v>
      </c>
      <c r="F70" s="191"/>
      <c r="G70" s="191"/>
      <c r="H70" s="191"/>
      <c r="I70" s="191"/>
      <c r="J70" s="191"/>
      <c r="K70" s="191"/>
      <c r="Q70" s="7"/>
    </row>
    <row r="71" spans="1:17" x14ac:dyDescent="0.2">
      <c r="B71" s="98"/>
      <c r="C71" s="191"/>
      <c r="D71" s="191"/>
      <c r="E71" s="191"/>
      <c r="F71" s="191"/>
      <c r="G71" s="191"/>
      <c r="H71" s="191"/>
      <c r="I71" s="191"/>
      <c r="J71" s="191"/>
      <c r="K71" s="191"/>
      <c r="Q71" s="7"/>
    </row>
    <row r="73" spans="1:17" ht="60" x14ac:dyDescent="0.2">
      <c r="A73" s="193" t="s">
        <v>391</v>
      </c>
      <c r="B73" s="95" t="s">
        <v>191</v>
      </c>
      <c r="C73" s="95" t="s">
        <v>27</v>
      </c>
      <c r="D73" s="95" t="s">
        <v>28</v>
      </c>
      <c r="E73" s="95" t="s">
        <v>29</v>
      </c>
      <c r="F73" s="95" t="s">
        <v>30</v>
      </c>
      <c r="G73" s="95" t="s">
        <v>31</v>
      </c>
      <c r="H73" s="95" t="s">
        <v>32</v>
      </c>
      <c r="I73" s="48" t="s">
        <v>387</v>
      </c>
      <c r="J73" s="48" t="s">
        <v>388</v>
      </c>
      <c r="K73" s="95" t="s">
        <v>6</v>
      </c>
      <c r="Q73" s="7"/>
    </row>
    <row r="74" spans="1:17" x14ac:dyDescent="0.2">
      <c r="B74" s="102" t="s">
        <v>148</v>
      </c>
      <c r="C74" s="5">
        <f>C68</f>
        <v>67</v>
      </c>
      <c r="D74" s="5">
        <f t="shared" ref="D74:K74" si="44">D68</f>
        <v>1136</v>
      </c>
      <c r="E74" s="5">
        <f t="shared" si="44"/>
        <v>72</v>
      </c>
      <c r="F74" s="5">
        <f t="shared" si="44"/>
        <v>988</v>
      </c>
      <c r="G74" s="5">
        <f t="shared" si="44"/>
        <v>163</v>
      </c>
      <c r="H74" s="5">
        <f t="shared" si="44"/>
        <v>1469</v>
      </c>
      <c r="I74" s="5">
        <f t="shared" si="44"/>
        <v>42</v>
      </c>
      <c r="J74" s="5">
        <f t="shared" si="44"/>
        <v>99</v>
      </c>
      <c r="K74" s="5">
        <f t="shared" si="44"/>
        <v>4036</v>
      </c>
      <c r="Q74" s="7"/>
    </row>
    <row r="75" spans="1:17" x14ac:dyDescent="0.2">
      <c r="B75" s="102" t="s">
        <v>21</v>
      </c>
      <c r="C75" s="5">
        <f t="shared" ref="C75:K75" si="45">C45</f>
        <v>1</v>
      </c>
      <c r="D75" s="5">
        <f t="shared" si="45"/>
        <v>67</v>
      </c>
      <c r="E75" s="5">
        <f t="shared" si="45"/>
        <v>29</v>
      </c>
      <c r="F75" s="5">
        <f t="shared" si="45"/>
        <v>3</v>
      </c>
      <c r="G75" s="5">
        <f t="shared" si="45"/>
        <v>9</v>
      </c>
      <c r="H75" s="5">
        <f t="shared" si="45"/>
        <v>39</v>
      </c>
      <c r="I75" s="5">
        <f t="shared" si="45"/>
        <v>2</v>
      </c>
      <c r="J75" s="5">
        <f t="shared" si="45"/>
        <v>1</v>
      </c>
      <c r="K75" s="5">
        <f t="shared" si="45"/>
        <v>151</v>
      </c>
      <c r="Q75" s="7"/>
    </row>
    <row r="76" spans="1:17" x14ac:dyDescent="0.2">
      <c r="B76" s="102" t="s">
        <v>6</v>
      </c>
      <c r="C76" s="3">
        <f t="shared" ref="C76:K76" si="46">SUM(C74:C75)</f>
        <v>68</v>
      </c>
      <c r="D76" s="3">
        <f t="shared" si="46"/>
        <v>1203</v>
      </c>
      <c r="E76" s="3">
        <f t="shared" si="46"/>
        <v>101</v>
      </c>
      <c r="F76" s="3">
        <f t="shared" si="46"/>
        <v>991</v>
      </c>
      <c r="G76" s="3">
        <f t="shared" si="46"/>
        <v>172</v>
      </c>
      <c r="H76" s="3">
        <f t="shared" si="46"/>
        <v>1508</v>
      </c>
      <c r="I76" s="3">
        <f t="shared" si="46"/>
        <v>44</v>
      </c>
      <c r="J76" s="3">
        <f t="shared" si="46"/>
        <v>100</v>
      </c>
      <c r="K76" s="3">
        <f t="shared" si="46"/>
        <v>4187</v>
      </c>
      <c r="Q76" s="7"/>
    </row>
    <row r="77" spans="1:17" x14ac:dyDescent="0.2">
      <c r="B77" s="102" t="s">
        <v>171</v>
      </c>
      <c r="C77" s="192">
        <f>C75/C76</f>
        <v>1.4705882352941176E-2</v>
      </c>
      <c r="D77" s="192">
        <f t="shared" ref="D77:J77" si="47">D75/D76</f>
        <v>5.5694098088113049E-2</v>
      </c>
      <c r="E77" s="192">
        <f t="shared" si="47"/>
        <v>0.28712871287128711</v>
      </c>
      <c r="F77" s="192">
        <f t="shared" si="47"/>
        <v>3.0272452068617556E-3</v>
      </c>
      <c r="G77" s="192">
        <f t="shared" si="47"/>
        <v>5.232558139534884E-2</v>
      </c>
      <c r="H77" s="192">
        <f t="shared" si="47"/>
        <v>2.5862068965517241E-2</v>
      </c>
      <c r="I77" s="192">
        <f t="shared" si="47"/>
        <v>4.5454545454545456E-2</v>
      </c>
      <c r="J77" s="192">
        <f t="shared" si="47"/>
        <v>0.01</v>
      </c>
      <c r="K77" s="192">
        <f>K75/K76</f>
        <v>3.6064007642703608E-2</v>
      </c>
      <c r="Q77" s="7"/>
    </row>
    <row r="81" spans="1:17" ht="60" x14ac:dyDescent="0.2">
      <c r="A81" s="193" t="s">
        <v>395</v>
      </c>
      <c r="B81" s="95" t="s">
        <v>191</v>
      </c>
      <c r="C81" s="95" t="s">
        <v>27</v>
      </c>
      <c r="D81" s="95" t="s">
        <v>28</v>
      </c>
      <c r="E81" s="95" t="s">
        <v>29</v>
      </c>
      <c r="F81" s="95" t="s">
        <v>30</v>
      </c>
      <c r="G81" s="95" t="s">
        <v>31</v>
      </c>
      <c r="H81" s="95" t="s">
        <v>32</v>
      </c>
      <c r="I81" s="48" t="s">
        <v>387</v>
      </c>
      <c r="J81" s="48" t="s">
        <v>388</v>
      </c>
      <c r="K81" s="95" t="s">
        <v>6</v>
      </c>
      <c r="Q81" s="7"/>
    </row>
    <row r="82" spans="1:17" x14ac:dyDescent="0.2">
      <c r="B82" s="43" t="s">
        <v>124</v>
      </c>
      <c r="C82" s="5">
        <f t="shared" ref="C82:K82" si="48">C38</f>
        <v>0</v>
      </c>
      <c r="D82" s="5">
        <f t="shared" si="48"/>
        <v>12</v>
      </c>
      <c r="E82" s="5">
        <f t="shared" si="48"/>
        <v>6</v>
      </c>
      <c r="F82" s="5">
        <f t="shared" si="48"/>
        <v>1</v>
      </c>
      <c r="G82" s="5">
        <f t="shared" si="48"/>
        <v>1</v>
      </c>
      <c r="H82" s="5">
        <f t="shared" si="48"/>
        <v>3</v>
      </c>
      <c r="I82" s="5">
        <f t="shared" si="48"/>
        <v>1</v>
      </c>
      <c r="J82" s="5">
        <f t="shared" si="48"/>
        <v>1</v>
      </c>
      <c r="K82" s="5">
        <f t="shared" si="48"/>
        <v>25</v>
      </c>
      <c r="Q82" s="7"/>
    </row>
    <row r="83" spans="1:17" x14ac:dyDescent="0.2">
      <c r="B83" s="43" t="s">
        <v>125</v>
      </c>
      <c r="C83" s="5">
        <f t="shared" ref="C83:K83" si="49">C39</f>
        <v>0</v>
      </c>
      <c r="D83" s="5">
        <f t="shared" si="49"/>
        <v>8</v>
      </c>
      <c r="E83" s="5">
        <f t="shared" si="49"/>
        <v>2</v>
      </c>
      <c r="F83" s="5">
        <f t="shared" si="49"/>
        <v>1</v>
      </c>
      <c r="G83" s="5">
        <f t="shared" si="49"/>
        <v>0</v>
      </c>
      <c r="H83" s="5">
        <f t="shared" si="49"/>
        <v>10</v>
      </c>
      <c r="I83" s="5">
        <f t="shared" si="49"/>
        <v>0</v>
      </c>
      <c r="J83" s="5">
        <f t="shared" si="49"/>
        <v>0</v>
      </c>
      <c r="K83" s="5">
        <f t="shared" si="49"/>
        <v>21</v>
      </c>
      <c r="Q83" s="7"/>
    </row>
    <row r="84" spans="1:17" x14ac:dyDescent="0.2">
      <c r="B84" s="43" t="s">
        <v>126</v>
      </c>
      <c r="C84" s="5">
        <f t="shared" ref="C84:K84" si="50">C40</f>
        <v>0</v>
      </c>
      <c r="D84" s="5">
        <f t="shared" si="50"/>
        <v>4</v>
      </c>
      <c r="E84" s="5">
        <f t="shared" si="50"/>
        <v>4</v>
      </c>
      <c r="F84" s="5">
        <f t="shared" si="50"/>
        <v>0</v>
      </c>
      <c r="G84" s="5">
        <f t="shared" si="50"/>
        <v>3</v>
      </c>
      <c r="H84" s="5">
        <f t="shared" si="50"/>
        <v>6</v>
      </c>
      <c r="I84" s="5">
        <f t="shared" si="50"/>
        <v>0</v>
      </c>
      <c r="J84" s="5">
        <f t="shared" si="50"/>
        <v>0</v>
      </c>
      <c r="K84" s="5">
        <f t="shared" si="50"/>
        <v>17</v>
      </c>
      <c r="Q84" s="7"/>
    </row>
    <row r="85" spans="1:17" x14ac:dyDescent="0.2">
      <c r="B85" s="43" t="s">
        <v>127</v>
      </c>
      <c r="C85" s="5">
        <f t="shared" ref="C85:K85" si="51">C41</f>
        <v>1</v>
      </c>
      <c r="D85" s="5">
        <f t="shared" si="51"/>
        <v>12</v>
      </c>
      <c r="E85" s="5">
        <f t="shared" si="51"/>
        <v>8</v>
      </c>
      <c r="F85" s="5">
        <f t="shared" si="51"/>
        <v>0</v>
      </c>
      <c r="G85" s="5">
        <f t="shared" si="51"/>
        <v>1</v>
      </c>
      <c r="H85" s="5">
        <f t="shared" si="51"/>
        <v>3</v>
      </c>
      <c r="I85" s="5">
        <f t="shared" si="51"/>
        <v>0</v>
      </c>
      <c r="J85" s="5">
        <f t="shared" si="51"/>
        <v>0</v>
      </c>
      <c r="K85" s="5">
        <f t="shared" si="51"/>
        <v>25</v>
      </c>
      <c r="Q85" s="7"/>
    </row>
    <row r="86" spans="1:17" x14ac:dyDescent="0.2">
      <c r="B86" s="43" t="s">
        <v>128</v>
      </c>
      <c r="C86" s="5">
        <f t="shared" ref="C86:K86" si="52">C42</f>
        <v>0</v>
      </c>
      <c r="D86" s="5">
        <f t="shared" si="52"/>
        <v>14</v>
      </c>
      <c r="E86" s="5">
        <f t="shared" si="52"/>
        <v>6</v>
      </c>
      <c r="F86" s="5">
        <f t="shared" si="52"/>
        <v>0</v>
      </c>
      <c r="G86" s="5">
        <f t="shared" si="52"/>
        <v>3</v>
      </c>
      <c r="H86" s="5">
        <f t="shared" si="52"/>
        <v>5</v>
      </c>
      <c r="I86" s="5">
        <f t="shared" si="52"/>
        <v>0</v>
      </c>
      <c r="J86" s="5">
        <f t="shared" si="52"/>
        <v>0</v>
      </c>
      <c r="K86" s="5">
        <f t="shared" si="52"/>
        <v>28</v>
      </c>
      <c r="Q86" s="7"/>
    </row>
    <row r="87" spans="1:17" x14ac:dyDescent="0.2">
      <c r="B87" s="43" t="s">
        <v>207</v>
      </c>
      <c r="C87" s="5">
        <f t="shared" ref="C87:K87" si="53">C43</f>
        <v>0</v>
      </c>
      <c r="D87" s="5">
        <f t="shared" si="53"/>
        <v>7</v>
      </c>
      <c r="E87" s="5">
        <f t="shared" si="53"/>
        <v>1</v>
      </c>
      <c r="F87" s="5">
        <f t="shared" si="53"/>
        <v>1</v>
      </c>
      <c r="G87" s="5">
        <f t="shared" si="53"/>
        <v>1</v>
      </c>
      <c r="H87" s="5">
        <f t="shared" si="53"/>
        <v>8</v>
      </c>
      <c r="I87" s="5">
        <f t="shared" si="53"/>
        <v>1</v>
      </c>
      <c r="J87" s="5">
        <f t="shared" si="53"/>
        <v>0</v>
      </c>
      <c r="K87" s="5">
        <f t="shared" si="53"/>
        <v>19</v>
      </c>
      <c r="Q87" s="7"/>
    </row>
    <row r="88" spans="1:17" x14ac:dyDescent="0.2">
      <c r="B88" s="43" t="s">
        <v>389</v>
      </c>
      <c r="C88" s="5">
        <f t="shared" ref="C88:K88" si="54">C44</f>
        <v>0</v>
      </c>
      <c r="D88" s="5">
        <f t="shared" si="54"/>
        <v>10</v>
      </c>
      <c r="E88" s="5">
        <f t="shared" si="54"/>
        <v>2</v>
      </c>
      <c r="F88" s="5">
        <f t="shared" si="54"/>
        <v>0</v>
      </c>
      <c r="G88" s="5">
        <f t="shared" si="54"/>
        <v>0</v>
      </c>
      <c r="H88" s="5">
        <f t="shared" si="54"/>
        <v>4</v>
      </c>
      <c r="I88" s="5">
        <f t="shared" si="54"/>
        <v>0</v>
      </c>
      <c r="J88" s="5">
        <f t="shared" si="54"/>
        <v>0</v>
      </c>
      <c r="K88" s="5">
        <f t="shared" si="54"/>
        <v>16</v>
      </c>
      <c r="Q88" s="7"/>
    </row>
    <row r="89" spans="1:17" x14ac:dyDescent="0.2">
      <c r="B89" s="102" t="s">
        <v>6</v>
      </c>
      <c r="C89" s="20">
        <f t="shared" ref="C89:K89" si="55">C45</f>
        <v>1</v>
      </c>
      <c r="D89" s="20">
        <f t="shared" si="55"/>
        <v>67</v>
      </c>
      <c r="E89" s="20">
        <f t="shared" si="55"/>
        <v>29</v>
      </c>
      <c r="F89" s="20">
        <f t="shared" si="55"/>
        <v>3</v>
      </c>
      <c r="G89" s="20">
        <f t="shared" si="55"/>
        <v>9</v>
      </c>
      <c r="H89" s="20">
        <f t="shared" si="55"/>
        <v>39</v>
      </c>
      <c r="I89" s="20">
        <f t="shared" si="55"/>
        <v>2</v>
      </c>
      <c r="J89" s="20">
        <f t="shared" si="55"/>
        <v>1</v>
      </c>
      <c r="K89" s="20">
        <f t="shared" si="55"/>
        <v>151</v>
      </c>
      <c r="Q89" s="7"/>
    </row>
    <row r="90" spans="1:17" x14ac:dyDescent="0.2">
      <c r="B90" s="102" t="s">
        <v>41</v>
      </c>
      <c r="C90" s="195">
        <f t="shared" ref="C90:K90" si="56">C46</f>
        <v>6.6225165562913907E-3</v>
      </c>
      <c r="D90" s="195">
        <f t="shared" si="56"/>
        <v>0.44370860927152317</v>
      </c>
      <c r="E90" s="195">
        <f t="shared" si="56"/>
        <v>0.19205298013245034</v>
      </c>
      <c r="F90" s="195">
        <f t="shared" si="56"/>
        <v>1.9867549668874173E-2</v>
      </c>
      <c r="G90" s="195">
        <f t="shared" si="56"/>
        <v>5.9602649006622516E-2</v>
      </c>
      <c r="H90" s="195">
        <f t="shared" si="56"/>
        <v>0.25827814569536423</v>
      </c>
      <c r="I90" s="195">
        <f t="shared" si="56"/>
        <v>1.3245033112582781E-2</v>
      </c>
      <c r="J90" s="195">
        <f t="shared" si="56"/>
        <v>6.6225165562913907E-3</v>
      </c>
      <c r="K90" s="195">
        <f t="shared" si="56"/>
        <v>1</v>
      </c>
      <c r="Q90" s="7"/>
    </row>
    <row r="91" spans="1:17" x14ac:dyDescent="0.2">
      <c r="Q91" s="7"/>
    </row>
    <row r="92" spans="1:17" x14ac:dyDescent="0.2">
      <c r="B92" s="102" t="s">
        <v>417</v>
      </c>
      <c r="C92" s="5">
        <v>1</v>
      </c>
      <c r="D92" s="5">
        <v>22</v>
      </c>
      <c r="E92" s="5">
        <v>8</v>
      </c>
      <c r="F92" s="5">
        <v>5</v>
      </c>
      <c r="G92" s="5">
        <v>2</v>
      </c>
      <c r="H92" s="5">
        <v>20</v>
      </c>
      <c r="I92" s="5">
        <v>0</v>
      </c>
      <c r="J92" s="5">
        <v>1</v>
      </c>
      <c r="K92" s="5">
        <f>SUM(C92:J92)</f>
        <v>59</v>
      </c>
      <c r="Q92" s="7"/>
    </row>
    <row r="93" spans="1:17" x14ac:dyDescent="0.2">
      <c r="B93" s="102" t="s">
        <v>148</v>
      </c>
      <c r="C93" s="5">
        <v>66</v>
      </c>
      <c r="D93" s="5">
        <v>1114</v>
      </c>
      <c r="E93" s="5">
        <v>64</v>
      </c>
      <c r="F93" s="5">
        <v>983</v>
      </c>
      <c r="G93" s="5">
        <v>161</v>
      </c>
      <c r="H93" s="5">
        <v>1449</v>
      </c>
      <c r="I93" s="5">
        <v>42</v>
      </c>
      <c r="J93" s="5">
        <v>98</v>
      </c>
      <c r="K93" s="5">
        <v>3977</v>
      </c>
      <c r="Q93" s="7"/>
    </row>
    <row r="94" spans="1:17" x14ac:dyDescent="0.2">
      <c r="B94" s="102" t="s">
        <v>392</v>
      </c>
      <c r="C94" s="192">
        <f>C77</f>
        <v>1.4705882352941176E-2</v>
      </c>
      <c r="D94" s="192">
        <f t="shared" ref="D94:K94" si="57">D77</f>
        <v>5.5694098088113049E-2</v>
      </c>
      <c r="E94" s="192">
        <f t="shared" si="57"/>
        <v>0.28712871287128711</v>
      </c>
      <c r="F94" s="192">
        <f t="shared" si="57"/>
        <v>3.0272452068617556E-3</v>
      </c>
      <c r="G94" s="192">
        <f t="shared" si="57"/>
        <v>5.232558139534884E-2</v>
      </c>
      <c r="H94" s="192">
        <f t="shared" si="57"/>
        <v>2.5862068965517241E-2</v>
      </c>
      <c r="I94" s="192">
        <f t="shared" si="57"/>
        <v>4.5454545454545456E-2</v>
      </c>
      <c r="J94" s="192">
        <f t="shared" si="57"/>
        <v>0.01</v>
      </c>
      <c r="K94" s="192">
        <f t="shared" si="57"/>
        <v>3.6064007642703608E-2</v>
      </c>
      <c r="Q94" s="7"/>
    </row>
    <row r="95" spans="1:17" x14ac:dyDescent="0.2">
      <c r="B95" s="98"/>
      <c r="C95" s="191"/>
      <c r="D95" s="191"/>
      <c r="E95" s="191"/>
      <c r="F95" s="191"/>
      <c r="G95" s="191"/>
      <c r="H95" s="191"/>
      <c r="I95" s="191"/>
      <c r="J95" s="191"/>
      <c r="K95" s="191"/>
      <c r="Q95" s="7"/>
    </row>
    <row r="96" spans="1:17" x14ac:dyDescent="0.2">
      <c r="C96" s="203"/>
      <c r="D96" s="203"/>
      <c r="E96" s="203"/>
      <c r="F96" s="203"/>
      <c r="G96" s="203"/>
      <c r="H96" s="203"/>
      <c r="I96" s="203"/>
      <c r="J96" s="203"/>
      <c r="K96" s="191"/>
      <c r="Q96" s="7"/>
    </row>
    <row r="97" spans="2:17" x14ac:dyDescent="0.2">
      <c r="B97" s="98"/>
      <c r="Q97" s="7"/>
    </row>
    <row r="98" spans="2:17" x14ac:dyDescent="0.2">
      <c r="B98" s="98"/>
      <c r="C98" s="203"/>
      <c r="D98" s="203"/>
      <c r="E98" s="203"/>
      <c r="F98" s="203"/>
      <c r="G98" s="203"/>
      <c r="H98" s="203"/>
      <c r="I98" s="203"/>
      <c r="J98" s="203"/>
      <c r="K98" s="191"/>
      <c r="Q98" s="7"/>
    </row>
    <row r="99" spans="2:17" x14ac:dyDescent="0.2">
      <c r="B99" s="98"/>
      <c r="C99" s="203"/>
      <c r="D99" s="2"/>
      <c r="E99" s="2"/>
      <c r="F99" s="2"/>
      <c r="G99" s="2"/>
      <c r="H99" s="2"/>
      <c r="I99" s="2"/>
      <c r="J99" s="2"/>
      <c r="K99" s="191"/>
      <c r="Q99" s="7"/>
    </row>
    <row r="100" spans="2:17" x14ac:dyDescent="0.2">
      <c r="B100" s="98"/>
      <c r="C100" s="7"/>
      <c r="K100" s="191"/>
      <c r="Q100" s="7"/>
    </row>
    <row r="101" spans="2:17" x14ac:dyDescent="0.2">
      <c r="B101" s="98"/>
      <c r="C101" s="191"/>
      <c r="D101" s="191"/>
      <c r="E101" s="191"/>
      <c r="F101" s="191"/>
      <c r="G101" s="191"/>
      <c r="H101" s="191"/>
      <c r="I101" s="191"/>
      <c r="J101" s="191"/>
      <c r="K101" s="191"/>
      <c r="Q101" s="7"/>
    </row>
    <row r="102" spans="2:17" x14ac:dyDescent="0.2">
      <c r="B102" s="98"/>
      <c r="C102" s="191"/>
      <c r="D102" s="191"/>
      <c r="E102" s="191"/>
      <c r="F102" s="191"/>
      <c r="G102" s="191"/>
      <c r="H102" s="191"/>
      <c r="I102" s="191"/>
      <c r="J102" s="191"/>
      <c r="K102" s="191"/>
      <c r="Q102" s="7"/>
    </row>
    <row r="103" spans="2:17" x14ac:dyDescent="0.2">
      <c r="B103" s="98"/>
      <c r="C103" s="191"/>
      <c r="D103" s="191"/>
      <c r="E103" s="191"/>
      <c r="F103" s="191"/>
      <c r="G103" s="191"/>
      <c r="H103" s="191"/>
      <c r="I103" s="191"/>
      <c r="J103" s="191"/>
      <c r="K103" s="191"/>
      <c r="Q103" s="7"/>
    </row>
  </sheetData>
  <mergeCells count="5">
    <mergeCell ref="N2:N3"/>
    <mergeCell ref="O2:O3"/>
    <mergeCell ref="E4:F4"/>
    <mergeCell ref="G4:H4"/>
    <mergeCell ref="M2:M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CA46-4282-1F45-BB43-CF9F0B9EBBA2}">
  <dimension ref="A1:AI124"/>
  <sheetViews>
    <sheetView zoomScale="75" zoomScaleNormal="75" workbookViewId="0">
      <selection activeCell="F17" sqref="F17"/>
    </sheetView>
  </sheetViews>
  <sheetFormatPr baseColWidth="10" defaultRowHeight="16" x14ac:dyDescent="0.2"/>
  <cols>
    <col min="1" max="1" width="19.33203125" customWidth="1"/>
    <col min="2" max="2" width="13.5" customWidth="1"/>
    <col min="3" max="3" width="16.83203125" customWidth="1"/>
    <col min="4" max="7" width="10.1640625" customWidth="1"/>
    <col min="14" max="14" width="12.5" bestFit="1" customWidth="1"/>
    <col min="15" max="15" width="16.6640625" customWidth="1"/>
  </cols>
  <sheetData>
    <row r="1" spans="1:23" x14ac:dyDescent="0.2">
      <c r="A1" t="s">
        <v>205</v>
      </c>
    </row>
    <row r="2" spans="1:23" x14ac:dyDescent="0.2">
      <c r="M2" s="216"/>
      <c r="N2" s="216"/>
      <c r="O2" s="216"/>
    </row>
    <row r="3" spans="1:23" x14ac:dyDescent="0.2">
      <c r="A3" s="9" t="s">
        <v>209</v>
      </c>
      <c r="B3" s="6"/>
      <c r="L3" s="160"/>
      <c r="M3" s="216"/>
      <c r="N3" s="216"/>
      <c r="O3" s="216"/>
    </row>
    <row r="4" spans="1:23" x14ac:dyDescent="0.2">
      <c r="B4" s="161" t="s">
        <v>191</v>
      </c>
      <c r="C4" s="161" t="s">
        <v>5</v>
      </c>
      <c r="D4" s="161" t="s">
        <v>6</v>
      </c>
      <c r="E4" s="223" t="s">
        <v>7</v>
      </c>
      <c r="F4" s="223"/>
      <c r="G4" s="223" t="s">
        <v>8</v>
      </c>
      <c r="H4" s="223"/>
      <c r="L4" s="160"/>
      <c r="M4" s="160"/>
      <c r="N4" s="160"/>
      <c r="O4" s="160"/>
    </row>
    <row r="5" spans="1:23" x14ac:dyDescent="0.2">
      <c r="B5" s="4">
        <v>1</v>
      </c>
      <c r="C5" s="5" t="s">
        <v>0</v>
      </c>
      <c r="D5" s="5">
        <f t="shared" ref="D5:D9" si="0">SUM(E5,G5)</f>
        <v>25</v>
      </c>
      <c r="E5" s="5">
        <v>11</v>
      </c>
      <c r="F5" s="8">
        <v>0.44</v>
      </c>
      <c r="G5" s="5">
        <v>14</v>
      </c>
      <c r="H5" s="8">
        <v>0.56000000000000005</v>
      </c>
      <c r="K5" s="161" t="s">
        <v>80</v>
      </c>
      <c r="L5" s="161" t="s">
        <v>9</v>
      </c>
      <c r="M5" s="2"/>
      <c r="Q5" s="160"/>
      <c r="R5" s="160"/>
      <c r="S5" s="160"/>
      <c r="T5" s="160"/>
      <c r="U5" s="160"/>
      <c r="V5" s="160"/>
      <c r="W5" s="160"/>
    </row>
    <row r="6" spans="1:23" x14ac:dyDescent="0.2">
      <c r="B6" s="4">
        <v>2</v>
      </c>
      <c r="C6" s="5" t="s">
        <v>1</v>
      </c>
      <c r="D6" s="5">
        <f t="shared" si="0"/>
        <v>21</v>
      </c>
      <c r="E6" s="5">
        <v>7</v>
      </c>
      <c r="F6" s="8">
        <v>0.33</v>
      </c>
      <c r="G6" s="5">
        <v>14</v>
      </c>
      <c r="H6" s="8">
        <v>0.67</v>
      </c>
      <c r="K6" s="5" t="s">
        <v>81</v>
      </c>
      <c r="L6" s="5"/>
      <c r="M6" s="2"/>
      <c r="Q6" s="160"/>
      <c r="R6" s="160"/>
      <c r="S6" s="160"/>
      <c r="T6" s="160"/>
      <c r="U6" s="160"/>
      <c r="V6" s="160"/>
      <c r="W6" s="160"/>
    </row>
    <row r="7" spans="1:23" x14ac:dyDescent="0.2">
      <c r="B7" s="4">
        <v>3</v>
      </c>
      <c r="C7" s="5" t="s">
        <v>2</v>
      </c>
      <c r="D7" s="5">
        <f t="shared" si="0"/>
        <v>17</v>
      </c>
      <c r="E7" s="5">
        <v>5</v>
      </c>
      <c r="F7" s="8">
        <v>0.28999999999999998</v>
      </c>
      <c r="G7" s="5">
        <v>12</v>
      </c>
      <c r="H7" s="8">
        <v>0.71</v>
      </c>
      <c r="K7" s="5" t="s">
        <v>82</v>
      </c>
      <c r="L7" s="5"/>
      <c r="M7" s="2"/>
      <c r="Q7" s="160"/>
      <c r="R7" s="2"/>
      <c r="S7" s="2"/>
      <c r="T7" s="2"/>
      <c r="U7" s="2"/>
      <c r="V7" s="2"/>
      <c r="W7" s="2"/>
    </row>
    <row r="8" spans="1:23" x14ac:dyDescent="0.2">
      <c r="B8" s="4">
        <v>4</v>
      </c>
      <c r="C8" s="5" t="s">
        <v>3</v>
      </c>
      <c r="D8" s="5">
        <f t="shared" si="0"/>
        <v>25</v>
      </c>
      <c r="E8" s="5">
        <v>9</v>
      </c>
      <c r="F8" s="8">
        <v>0.36</v>
      </c>
      <c r="G8" s="5">
        <v>16</v>
      </c>
      <c r="H8" s="8">
        <v>0.64</v>
      </c>
      <c r="L8" s="160"/>
      <c r="M8" s="2"/>
      <c r="Q8" s="160"/>
      <c r="R8" s="2"/>
      <c r="S8" s="2"/>
      <c r="T8" s="2"/>
      <c r="U8" s="2"/>
      <c r="V8" s="2"/>
      <c r="W8" s="2"/>
    </row>
    <row r="9" spans="1:23" x14ac:dyDescent="0.2">
      <c r="B9" s="4">
        <v>5</v>
      </c>
      <c r="C9" s="5" t="s">
        <v>4</v>
      </c>
      <c r="D9" s="5">
        <f t="shared" si="0"/>
        <v>29</v>
      </c>
      <c r="E9" s="5">
        <v>11</v>
      </c>
      <c r="F9" s="8">
        <v>0.38</v>
      </c>
      <c r="G9" s="5">
        <v>18</v>
      </c>
      <c r="H9" s="8">
        <v>0.62</v>
      </c>
      <c r="L9" s="160"/>
      <c r="M9" s="2"/>
      <c r="Q9" s="160"/>
      <c r="R9" s="2"/>
      <c r="S9" s="2"/>
      <c r="T9" s="2"/>
      <c r="U9" s="2"/>
      <c r="V9" s="2"/>
      <c r="W9" s="2"/>
    </row>
    <row r="10" spans="1:23" x14ac:dyDescent="0.2">
      <c r="B10" s="4">
        <v>6</v>
      </c>
      <c r="C10" s="5" t="s">
        <v>206</v>
      </c>
      <c r="D10" s="5">
        <f>SUM(E10,G10)</f>
        <v>21</v>
      </c>
      <c r="E10" s="5">
        <v>5</v>
      </c>
      <c r="F10" s="8">
        <v>0.23</v>
      </c>
      <c r="G10" s="5">
        <v>16</v>
      </c>
      <c r="H10" s="8">
        <v>0.77</v>
      </c>
      <c r="L10" s="160"/>
      <c r="M10" s="2"/>
      <c r="Q10" s="160"/>
      <c r="R10" s="2"/>
      <c r="S10" s="2"/>
      <c r="T10" s="2"/>
      <c r="U10" s="2"/>
      <c r="V10" s="2"/>
      <c r="W10" s="2"/>
    </row>
    <row r="11" spans="1:23" x14ac:dyDescent="0.2">
      <c r="B11" s="4"/>
      <c r="C11" s="20" t="s">
        <v>6</v>
      </c>
      <c r="D11" s="20">
        <f>SUM(D5:D10)</f>
        <v>138</v>
      </c>
      <c r="E11" s="20">
        <f>SUM(E5:E10)</f>
        <v>48</v>
      </c>
      <c r="F11" s="21">
        <f>E11/D11</f>
        <v>0.34782608695652173</v>
      </c>
      <c r="G11" s="20">
        <f>SUM(G5:G10)</f>
        <v>90</v>
      </c>
      <c r="H11" s="21">
        <f>G11/D11</f>
        <v>0.65217391304347827</v>
      </c>
      <c r="M11" s="160"/>
      <c r="Q11" s="160"/>
      <c r="R11" s="2"/>
      <c r="S11" s="2"/>
      <c r="T11" s="2"/>
      <c r="U11" s="2"/>
      <c r="V11" s="2"/>
      <c r="W11" s="2"/>
    </row>
    <row r="12" spans="1:23" x14ac:dyDescent="0.2">
      <c r="O12" s="97"/>
      <c r="Q12" s="160"/>
      <c r="R12" s="2"/>
      <c r="S12" s="2"/>
      <c r="T12" s="2"/>
      <c r="U12" s="2"/>
      <c r="V12" s="2"/>
      <c r="W12" s="2"/>
    </row>
    <row r="13" spans="1:23" x14ac:dyDescent="0.2">
      <c r="Q13" s="7"/>
    </row>
    <row r="14" spans="1:23" x14ac:dyDescent="0.2">
      <c r="A14" s="9" t="s">
        <v>208</v>
      </c>
    </row>
    <row r="16" spans="1:23" x14ac:dyDescent="0.2">
      <c r="A16" s="47" t="s">
        <v>147</v>
      </c>
    </row>
    <row r="19" spans="1:24" x14ac:dyDescent="0.2">
      <c r="A19" s="160"/>
      <c r="B19" s="160" t="s">
        <v>123</v>
      </c>
      <c r="C19" s="160" t="s">
        <v>27</v>
      </c>
      <c r="D19" s="160" t="s">
        <v>129</v>
      </c>
      <c r="E19" s="160" t="s">
        <v>130</v>
      </c>
      <c r="F19" s="160" t="s">
        <v>131</v>
      </c>
      <c r="G19" s="160" t="s">
        <v>132</v>
      </c>
      <c r="H19" s="160" t="s">
        <v>133</v>
      </c>
      <c r="I19" s="160" t="s">
        <v>30</v>
      </c>
      <c r="J19" s="160" t="s">
        <v>134</v>
      </c>
      <c r="K19" s="160" t="s">
        <v>135</v>
      </c>
      <c r="L19" s="160" t="s">
        <v>136</v>
      </c>
      <c r="M19" s="160" t="s">
        <v>137</v>
      </c>
      <c r="N19" s="160" t="s">
        <v>138</v>
      </c>
      <c r="O19" s="160" t="s">
        <v>139</v>
      </c>
      <c r="P19" s="160" t="s">
        <v>140</v>
      </c>
      <c r="Q19" s="160" t="s">
        <v>141</v>
      </c>
      <c r="R19" s="160" t="s">
        <v>142</v>
      </c>
      <c r="S19" s="160" t="s">
        <v>143</v>
      </c>
      <c r="T19" s="160" t="s">
        <v>144</v>
      </c>
      <c r="U19" s="160" t="s">
        <v>32</v>
      </c>
      <c r="V19" s="160" t="s">
        <v>145</v>
      </c>
      <c r="W19" s="160" t="s">
        <v>146</v>
      </c>
    </row>
    <row r="20" spans="1:24" x14ac:dyDescent="0.2">
      <c r="A20" s="160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</row>
    <row r="21" spans="1:24" x14ac:dyDescent="0.2">
      <c r="A21" s="160">
        <v>1</v>
      </c>
      <c r="B21" s="2" t="s">
        <v>125</v>
      </c>
      <c r="C21" s="3">
        <v>11</v>
      </c>
      <c r="D21" s="3">
        <v>4</v>
      </c>
      <c r="E21" s="3">
        <v>89</v>
      </c>
      <c r="F21" s="3">
        <v>17</v>
      </c>
      <c r="G21" s="3">
        <v>16</v>
      </c>
      <c r="H21" s="3">
        <v>3</v>
      </c>
      <c r="I21" s="3">
        <v>128</v>
      </c>
      <c r="J21" s="3">
        <v>0</v>
      </c>
      <c r="K21" s="3">
        <v>8</v>
      </c>
      <c r="L21" s="3">
        <v>5</v>
      </c>
      <c r="M21" s="3">
        <v>3</v>
      </c>
      <c r="N21" s="3">
        <v>0</v>
      </c>
      <c r="O21" s="3">
        <v>49</v>
      </c>
      <c r="P21" s="3">
        <v>0</v>
      </c>
      <c r="Q21" s="3">
        <v>7</v>
      </c>
      <c r="R21" s="3">
        <v>5</v>
      </c>
      <c r="S21" s="3">
        <v>103</v>
      </c>
      <c r="T21" s="3">
        <v>19</v>
      </c>
      <c r="U21" s="3">
        <v>126</v>
      </c>
      <c r="V21" s="3">
        <v>34</v>
      </c>
      <c r="W21" s="3">
        <v>1</v>
      </c>
    </row>
    <row r="22" spans="1:24" x14ac:dyDescent="0.2">
      <c r="A22" s="160">
        <v>2</v>
      </c>
      <c r="B22" s="2" t="s">
        <v>126</v>
      </c>
      <c r="C22" s="3">
        <v>4</v>
      </c>
      <c r="D22" s="3">
        <v>4</v>
      </c>
      <c r="E22" s="3">
        <v>111</v>
      </c>
      <c r="F22" s="3">
        <v>14</v>
      </c>
      <c r="G22" s="3">
        <v>5</v>
      </c>
      <c r="H22" s="3">
        <v>2</v>
      </c>
      <c r="I22" s="3">
        <v>117</v>
      </c>
      <c r="J22" s="3">
        <v>0</v>
      </c>
      <c r="K22" s="3">
        <v>20</v>
      </c>
      <c r="L22" s="3">
        <v>3</v>
      </c>
      <c r="M22" s="3">
        <v>5</v>
      </c>
      <c r="N22" s="3">
        <v>2</v>
      </c>
      <c r="O22" s="3">
        <v>41</v>
      </c>
      <c r="P22" s="3">
        <v>1</v>
      </c>
      <c r="Q22" s="3">
        <v>5</v>
      </c>
      <c r="R22" s="3">
        <v>13</v>
      </c>
      <c r="S22" s="3">
        <v>171</v>
      </c>
      <c r="T22" s="3">
        <v>19</v>
      </c>
      <c r="U22" s="3">
        <v>10</v>
      </c>
      <c r="V22" s="3">
        <v>63</v>
      </c>
      <c r="W22" s="3">
        <v>4</v>
      </c>
    </row>
    <row r="23" spans="1:24" x14ac:dyDescent="0.2">
      <c r="A23" s="160">
        <v>3</v>
      </c>
      <c r="B23" s="2" t="s">
        <v>127</v>
      </c>
      <c r="C23" s="3">
        <v>14</v>
      </c>
      <c r="D23" s="3">
        <v>2</v>
      </c>
      <c r="E23" s="3">
        <v>110</v>
      </c>
      <c r="F23" s="3">
        <v>9</v>
      </c>
      <c r="G23" s="3">
        <v>12</v>
      </c>
      <c r="H23" s="3">
        <v>2</v>
      </c>
      <c r="I23" s="3">
        <v>130</v>
      </c>
      <c r="J23" s="3">
        <v>0</v>
      </c>
      <c r="K23" s="3">
        <v>17</v>
      </c>
      <c r="L23" s="3">
        <v>4</v>
      </c>
      <c r="M23" s="3">
        <v>1</v>
      </c>
      <c r="N23" s="3">
        <v>0</v>
      </c>
      <c r="O23" s="3">
        <v>48</v>
      </c>
      <c r="P23" s="3">
        <v>0</v>
      </c>
      <c r="Q23" s="3">
        <v>7</v>
      </c>
      <c r="R23" s="3">
        <v>7</v>
      </c>
      <c r="S23" s="3">
        <v>199</v>
      </c>
      <c r="T23" s="3">
        <v>15</v>
      </c>
      <c r="U23" s="3">
        <v>10</v>
      </c>
      <c r="V23" s="3">
        <v>54</v>
      </c>
      <c r="W23" s="3">
        <v>5</v>
      </c>
    </row>
    <row r="24" spans="1:24" x14ac:dyDescent="0.2">
      <c r="A24" s="160">
        <v>4</v>
      </c>
      <c r="B24" s="2" t="s">
        <v>128</v>
      </c>
      <c r="C24" s="3">
        <v>12</v>
      </c>
      <c r="D24" s="3">
        <v>4</v>
      </c>
      <c r="E24" s="3">
        <v>106</v>
      </c>
      <c r="F24" s="3">
        <v>15</v>
      </c>
      <c r="G24" s="3">
        <v>14</v>
      </c>
      <c r="H24" s="3">
        <v>3</v>
      </c>
      <c r="I24" s="3">
        <v>129</v>
      </c>
      <c r="J24" s="3">
        <v>1</v>
      </c>
      <c r="K24" s="3">
        <v>17</v>
      </c>
      <c r="L24" s="3">
        <v>2</v>
      </c>
      <c r="M24" s="3">
        <v>7</v>
      </c>
      <c r="N24" s="3">
        <v>0</v>
      </c>
      <c r="O24" s="3">
        <v>36</v>
      </c>
      <c r="P24" s="3">
        <v>1</v>
      </c>
      <c r="Q24" s="3">
        <v>10</v>
      </c>
      <c r="R24" s="3">
        <v>13</v>
      </c>
      <c r="S24" s="3">
        <v>190</v>
      </c>
      <c r="T24" s="3">
        <v>19</v>
      </c>
      <c r="U24" s="3">
        <v>0</v>
      </c>
      <c r="V24" s="3">
        <v>42</v>
      </c>
      <c r="W24" s="3">
        <v>2</v>
      </c>
    </row>
    <row r="25" spans="1:24" x14ac:dyDescent="0.2">
      <c r="A25" s="160">
        <v>5</v>
      </c>
      <c r="B25" s="2" t="s">
        <v>207</v>
      </c>
      <c r="C25" s="3">
        <v>16</v>
      </c>
      <c r="D25" s="3">
        <v>6</v>
      </c>
      <c r="E25" s="3">
        <v>126</v>
      </c>
      <c r="F25" s="3">
        <v>21</v>
      </c>
      <c r="G25" s="3">
        <v>22</v>
      </c>
      <c r="H25" s="3">
        <v>1</v>
      </c>
      <c r="I25" s="3">
        <v>193</v>
      </c>
      <c r="J25" s="3">
        <v>0</v>
      </c>
      <c r="K25" s="3">
        <v>7</v>
      </c>
      <c r="L25" s="3">
        <v>2</v>
      </c>
      <c r="M25" s="3">
        <v>0</v>
      </c>
      <c r="N25" s="3">
        <v>3</v>
      </c>
      <c r="O25" s="3">
        <v>41</v>
      </c>
      <c r="P25" s="3">
        <v>2</v>
      </c>
      <c r="Q25" s="3">
        <v>6</v>
      </c>
      <c r="R25" s="3">
        <v>7</v>
      </c>
      <c r="S25" s="3">
        <v>197</v>
      </c>
      <c r="T25" s="3">
        <v>15</v>
      </c>
      <c r="U25" s="3">
        <v>0</v>
      </c>
      <c r="V25" s="3">
        <v>56</v>
      </c>
      <c r="W25" s="3">
        <v>2</v>
      </c>
    </row>
    <row r="26" spans="1:24" x14ac:dyDescent="0.2">
      <c r="A26" s="160">
        <v>6</v>
      </c>
      <c r="B26" s="22" t="s">
        <v>154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4" x14ac:dyDescent="0.2">
      <c r="A27" s="7" t="s">
        <v>307</v>
      </c>
    </row>
    <row r="30" spans="1:24" ht="105" x14ac:dyDescent="0.2">
      <c r="B30" s="48" t="s">
        <v>259</v>
      </c>
      <c r="C30" s="48" t="s">
        <v>27</v>
      </c>
      <c r="D30" s="48" t="s">
        <v>129</v>
      </c>
      <c r="E30" s="48" t="s">
        <v>130</v>
      </c>
      <c r="F30" s="48" t="s">
        <v>131</v>
      </c>
      <c r="G30" s="48" t="s">
        <v>132</v>
      </c>
      <c r="H30" s="48" t="s">
        <v>133</v>
      </c>
      <c r="I30" s="48" t="s">
        <v>30</v>
      </c>
      <c r="J30" s="48" t="s">
        <v>134</v>
      </c>
      <c r="K30" s="48" t="s">
        <v>135</v>
      </c>
      <c r="L30" s="48" t="s">
        <v>136</v>
      </c>
      <c r="M30" s="48" t="s">
        <v>137</v>
      </c>
      <c r="N30" s="48" t="s">
        <v>138</v>
      </c>
      <c r="O30" s="48" t="s">
        <v>139</v>
      </c>
      <c r="P30" s="48" t="s">
        <v>140</v>
      </c>
      <c r="Q30" s="48" t="s">
        <v>141</v>
      </c>
      <c r="R30" s="48" t="s">
        <v>142</v>
      </c>
      <c r="S30" s="48" t="s">
        <v>143</v>
      </c>
      <c r="T30" s="48" t="s">
        <v>144</v>
      </c>
      <c r="U30" s="48" t="s">
        <v>32</v>
      </c>
      <c r="V30" s="48" t="s">
        <v>145</v>
      </c>
      <c r="W30" s="48" t="s">
        <v>146</v>
      </c>
      <c r="X30" s="48" t="s">
        <v>50</v>
      </c>
    </row>
    <row r="31" spans="1:24" x14ac:dyDescent="0.2">
      <c r="B31" s="5" t="s">
        <v>125</v>
      </c>
      <c r="C31" s="3">
        <v>11</v>
      </c>
      <c r="D31" s="3">
        <v>4</v>
      </c>
      <c r="E31" s="3">
        <v>89</v>
      </c>
      <c r="F31" s="3">
        <v>17</v>
      </c>
      <c r="G31" s="3">
        <v>16</v>
      </c>
      <c r="H31" s="3">
        <v>3</v>
      </c>
      <c r="I31" s="3">
        <v>128</v>
      </c>
      <c r="J31" s="3">
        <v>0</v>
      </c>
      <c r="K31" s="3">
        <v>8</v>
      </c>
      <c r="L31" s="3">
        <v>5</v>
      </c>
      <c r="M31" s="3">
        <v>3</v>
      </c>
      <c r="N31" s="3">
        <v>0</v>
      </c>
      <c r="O31" s="3">
        <v>49</v>
      </c>
      <c r="P31" s="3">
        <v>0</v>
      </c>
      <c r="Q31" s="3">
        <v>7</v>
      </c>
      <c r="R31" s="3">
        <v>5</v>
      </c>
      <c r="S31" s="3">
        <v>103</v>
      </c>
      <c r="T31" s="3">
        <v>19</v>
      </c>
      <c r="U31" s="3">
        <v>126</v>
      </c>
      <c r="V31" s="3">
        <v>34</v>
      </c>
      <c r="W31" s="3">
        <v>1</v>
      </c>
      <c r="X31" s="27">
        <f>SUM(C31:W31)</f>
        <v>628</v>
      </c>
    </row>
    <row r="32" spans="1:24" x14ac:dyDescent="0.2">
      <c r="B32" s="5" t="s">
        <v>126</v>
      </c>
      <c r="C32" s="3">
        <v>4</v>
      </c>
      <c r="D32" s="3">
        <v>4</v>
      </c>
      <c r="E32" s="3">
        <v>111</v>
      </c>
      <c r="F32" s="3">
        <v>14</v>
      </c>
      <c r="G32" s="3">
        <v>5</v>
      </c>
      <c r="H32" s="3">
        <v>2</v>
      </c>
      <c r="I32" s="3">
        <v>117</v>
      </c>
      <c r="J32" s="3">
        <v>0</v>
      </c>
      <c r="K32" s="3">
        <v>20</v>
      </c>
      <c r="L32" s="3">
        <v>3</v>
      </c>
      <c r="M32" s="3">
        <v>5</v>
      </c>
      <c r="N32" s="3">
        <v>2</v>
      </c>
      <c r="O32" s="3">
        <v>41</v>
      </c>
      <c r="P32" s="3">
        <v>1</v>
      </c>
      <c r="Q32" s="3">
        <v>5</v>
      </c>
      <c r="R32" s="3">
        <v>13</v>
      </c>
      <c r="S32" s="3">
        <v>171</v>
      </c>
      <c r="T32" s="3">
        <v>19</v>
      </c>
      <c r="U32" s="3">
        <v>10</v>
      </c>
      <c r="V32" s="3">
        <v>63</v>
      </c>
      <c r="W32" s="3">
        <v>4</v>
      </c>
      <c r="X32" s="27">
        <f>SUM(C32:W32)</f>
        <v>614</v>
      </c>
    </row>
    <row r="33" spans="2:25" x14ac:dyDescent="0.2">
      <c r="B33" s="5" t="s">
        <v>127</v>
      </c>
      <c r="C33" s="3">
        <v>14</v>
      </c>
      <c r="D33" s="3">
        <v>2</v>
      </c>
      <c r="E33" s="3">
        <v>110</v>
      </c>
      <c r="F33" s="3">
        <v>9</v>
      </c>
      <c r="G33" s="3">
        <v>12</v>
      </c>
      <c r="H33" s="3">
        <v>2</v>
      </c>
      <c r="I33" s="3">
        <v>130</v>
      </c>
      <c r="J33" s="3">
        <v>0</v>
      </c>
      <c r="K33" s="3">
        <v>17</v>
      </c>
      <c r="L33" s="3">
        <v>4</v>
      </c>
      <c r="M33" s="3">
        <v>1</v>
      </c>
      <c r="N33" s="3">
        <v>0</v>
      </c>
      <c r="O33" s="3">
        <v>48</v>
      </c>
      <c r="P33" s="3">
        <v>0</v>
      </c>
      <c r="Q33" s="3">
        <v>7</v>
      </c>
      <c r="R33" s="3">
        <v>7</v>
      </c>
      <c r="S33" s="3">
        <v>199</v>
      </c>
      <c r="T33" s="3">
        <v>15</v>
      </c>
      <c r="U33" s="3">
        <v>10</v>
      </c>
      <c r="V33" s="3">
        <v>54</v>
      </c>
      <c r="W33" s="3">
        <v>5</v>
      </c>
      <c r="X33" s="27">
        <f>SUM(C33:W33)</f>
        <v>646</v>
      </c>
    </row>
    <row r="34" spans="2:25" x14ac:dyDescent="0.2">
      <c r="B34" s="5" t="s">
        <v>128</v>
      </c>
      <c r="C34" s="3">
        <v>12</v>
      </c>
      <c r="D34" s="3">
        <v>4</v>
      </c>
      <c r="E34" s="3">
        <v>106</v>
      </c>
      <c r="F34" s="3">
        <v>15</v>
      </c>
      <c r="G34" s="3">
        <v>14</v>
      </c>
      <c r="H34" s="3">
        <v>3</v>
      </c>
      <c r="I34" s="3">
        <v>129</v>
      </c>
      <c r="J34" s="3">
        <v>1</v>
      </c>
      <c r="K34" s="3">
        <v>17</v>
      </c>
      <c r="L34" s="3">
        <v>2</v>
      </c>
      <c r="M34" s="3">
        <v>7</v>
      </c>
      <c r="N34" s="3">
        <v>0</v>
      </c>
      <c r="O34" s="3">
        <v>36</v>
      </c>
      <c r="P34" s="3">
        <v>1</v>
      </c>
      <c r="Q34" s="3">
        <v>10</v>
      </c>
      <c r="R34" s="3">
        <v>13</v>
      </c>
      <c r="S34" s="3">
        <v>190</v>
      </c>
      <c r="T34" s="3">
        <v>19</v>
      </c>
      <c r="U34" s="3">
        <v>0</v>
      </c>
      <c r="V34" s="3">
        <v>42</v>
      </c>
      <c r="W34" s="3">
        <v>2</v>
      </c>
      <c r="X34" s="27">
        <f>SUM(C34:W34)</f>
        <v>623</v>
      </c>
    </row>
    <row r="35" spans="2:25" x14ac:dyDescent="0.2">
      <c r="B35" s="5" t="s">
        <v>207</v>
      </c>
      <c r="C35" s="3">
        <v>16</v>
      </c>
      <c r="D35" s="3">
        <v>6</v>
      </c>
      <c r="E35" s="3">
        <v>126</v>
      </c>
      <c r="F35" s="3">
        <v>21</v>
      </c>
      <c r="G35" s="3">
        <v>22</v>
      </c>
      <c r="H35" s="3">
        <v>1</v>
      </c>
      <c r="I35" s="3">
        <v>193</v>
      </c>
      <c r="J35" s="3">
        <v>0</v>
      </c>
      <c r="K35" s="3">
        <v>7</v>
      </c>
      <c r="L35" s="3">
        <v>2</v>
      </c>
      <c r="M35" s="3">
        <v>0</v>
      </c>
      <c r="N35" s="3">
        <v>3</v>
      </c>
      <c r="O35" s="3">
        <v>41</v>
      </c>
      <c r="P35" s="3">
        <v>2</v>
      </c>
      <c r="Q35" s="3">
        <v>6</v>
      </c>
      <c r="R35" s="3">
        <v>7</v>
      </c>
      <c r="S35" s="3">
        <v>197</v>
      </c>
      <c r="T35" s="3">
        <v>15</v>
      </c>
      <c r="U35" s="3">
        <v>0</v>
      </c>
      <c r="V35" s="3">
        <v>56</v>
      </c>
      <c r="W35" s="3">
        <v>2</v>
      </c>
      <c r="X35" s="27">
        <f>SUM(C35:W35)</f>
        <v>723</v>
      </c>
    </row>
    <row r="36" spans="2:25" x14ac:dyDescent="0.2">
      <c r="B36" s="20" t="s">
        <v>6</v>
      </c>
      <c r="C36" s="20">
        <f t="shared" ref="C36:X36" si="1">SUM(C31:C35)</f>
        <v>57</v>
      </c>
      <c r="D36" s="20">
        <f t="shared" si="1"/>
        <v>20</v>
      </c>
      <c r="E36" s="20">
        <f t="shared" si="1"/>
        <v>542</v>
      </c>
      <c r="F36" s="20">
        <f t="shared" si="1"/>
        <v>76</v>
      </c>
      <c r="G36" s="20">
        <f t="shared" si="1"/>
        <v>69</v>
      </c>
      <c r="H36" s="20">
        <f t="shared" si="1"/>
        <v>11</v>
      </c>
      <c r="I36" s="20">
        <f t="shared" si="1"/>
        <v>697</v>
      </c>
      <c r="J36" s="20">
        <f t="shared" si="1"/>
        <v>1</v>
      </c>
      <c r="K36" s="20">
        <f t="shared" si="1"/>
        <v>69</v>
      </c>
      <c r="L36" s="20">
        <f t="shared" si="1"/>
        <v>16</v>
      </c>
      <c r="M36" s="20">
        <f t="shared" si="1"/>
        <v>16</v>
      </c>
      <c r="N36" s="20">
        <f t="shared" si="1"/>
        <v>5</v>
      </c>
      <c r="O36" s="20">
        <f t="shared" si="1"/>
        <v>215</v>
      </c>
      <c r="P36" s="20">
        <f t="shared" si="1"/>
        <v>4</v>
      </c>
      <c r="Q36" s="20">
        <f t="shared" si="1"/>
        <v>35</v>
      </c>
      <c r="R36" s="20">
        <f t="shared" si="1"/>
        <v>45</v>
      </c>
      <c r="S36" s="20">
        <f t="shared" si="1"/>
        <v>860</v>
      </c>
      <c r="T36" s="20">
        <f t="shared" si="1"/>
        <v>87</v>
      </c>
      <c r="U36" s="20">
        <f t="shared" si="1"/>
        <v>146</v>
      </c>
      <c r="V36" s="20">
        <f t="shared" si="1"/>
        <v>249</v>
      </c>
      <c r="W36" s="20">
        <f t="shared" si="1"/>
        <v>14</v>
      </c>
      <c r="X36" s="20">
        <f t="shared" si="1"/>
        <v>3234</v>
      </c>
    </row>
    <row r="37" spans="2:25" x14ac:dyDescent="0.2">
      <c r="B37" s="20" t="s">
        <v>41</v>
      </c>
      <c r="C37" s="21">
        <f>C36/$X$36</f>
        <v>1.7625231910946195E-2</v>
      </c>
      <c r="D37" s="21">
        <f t="shared" ref="D37:P37" si="2">D36/$X$36</f>
        <v>6.1842918985776131E-3</v>
      </c>
      <c r="E37" s="21">
        <f t="shared" si="2"/>
        <v>0.16759431045145332</v>
      </c>
      <c r="F37" s="21">
        <f t="shared" si="2"/>
        <v>2.3500309214594929E-2</v>
      </c>
      <c r="G37" s="21">
        <f t="shared" si="2"/>
        <v>2.1335807050092765E-2</v>
      </c>
      <c r="H37" s="21">
        <f t="shared" si="2"/>
        <v>3.4013605442176869E-3</v>
      </c>
      <c r="I37" s="21">
        <f t="shared" si="2"/>
        <v>0.21552257266542982</v>
      </c>
      <c r="J37" s="21">
        <f t="shared" si="2"/>
        <v>3.0921459492888067E-4</v>
      </c>
      <c r="K37" s="21">
        <f t="shared" si="2"/>
        <v>2.1335807050092765E-2</v>
      </c>
      <c r="L37" s="21">
        <f t="shared" si="2"/>
        <v>4.9474335188620907E-3</v>
      </c>
      <c r="M37" s="21">
        <f t="shared" si="2"/>
        <v>4.9474335188620907E-3</v>
      </c>
      <c r="N37" s="21">
        <f t="shared" si="2"/>
        <v>1.5460729746444033E-3</v>
      </c>
      <c r="O37" s="21">
        <f t="shared" si="2"/>
        <v>6.6481137909709331E-2</v>
      </c>
      <c r="P37" s="21">
        <f t="shared" si="2"/>
        <v>1.2368583797155227E-3</v>
      </c>
      <c r="Q37" s="21">
        <f>Q36/$X$36</f>
        <v>1.0822510822510822E-2</v>
      </c>
      <c r="R37" s="21">
        <f t="shared" ref="R37:W37" si="3">R36/$X$36</f>
        <v>1.3914656771799629E-2</v>
      </c>
      <c r="S37" s="21">
        <f t="shared" si="3"/>
        <v>0.26592455163883733</v>
      </c>
      <c r="T37" s="21">
        <f t="shared" si="3"/>
        <v>2.6901669758812616E-2</v>
      </c>
      <c r="U37" s="21">
        <f t="shared" si="3"/>
        <v>4.5145330859616577E-2</v>
      </c>
      <c r="V37" s="21">
        <f t="shared" si="3"/>
        <v>7.6994434137291276E-2</v>
      </c>
      <c r="W37" s="21">
        <f t="shared" si="3"/>
        <v>4.329004329004329E-3</v>
      </c>
      <c r="X37" s="21">
        <f>X36/$X$36</f>
        <v>1</v>
      </c>
    </row>
    <row r="39" spans="2:25" x14ac:dyDescent="0.2">
      <c r="B39" s="3" t="s">
        <v>99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0"/>
      <c r="Y39" s="30" t="e">
        <f>X39/#REF!</f>
        <v>#REF!</v>
      </c>
    </row>
    <row r="40" spans="2:25" x14ac:dyDescent="0.2">
      <c r="B40" s="3" t="s">
        <v>100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0"/>
      <c r="Y40" s="30" t="e">
        <f>X40/#REF!</f>
        <v>#REF!</v>
      </c>
    </row>
    <row r="41" spans="2:25" x14ac:dyDescent="0.2">
      <c r="O41" s="49"/>
      <c r="P41" s="49"/>
      <c r="Q41" s="49"/>
      <c r="R41" s="49"/>
      <c r="S41" s="49"/>
      <c r="T41" s="49"/>
      <c r="U41" s="49"/>
      <c r="V41" s="49"/>
      <c r="X41" s="98"/>
    </row>
    <row r="42" spans="2:25" x14ac:dyDescent="0.2">
      <c r="O42" s="49"/>
      <c r="P42" s="49"/>
      <c r="Q42" s="49"/>
      <c r="R42" s="49"/>
      <c r="S42" s="49"/>
      <c r="T42" s="49"/>
      <c r="U42" s="49"/>
      <c r="V42" s="49"/>
      <c r="X42" s="98"/>
    </row>
    <row r="43" spans="2:25" ht="75" x14ac:dyDescent="0.2">
      <c r="B43" s="48" t="s">
        <v>259</v>
      </c>
      <c r="C43" s="95" t="s">
        <v>27</v>
      </c>
      <c r="D43" s="95" t="s">
        <v>28</v>
      </c>
      <c r="E43" s="95" t="s">
        <v>29</v>
      </c>
      <c r="F43" s="95" t="s">
        <v>30</v>
      </c>
      <c r="G43" s="95" t="s">
        <v>31</v>
      </c>
      <c r="H43" s="95" t="s">
        <v>32</v>
      </c>
      <c r="I43" s="48" t="s">
        <v>141</v>
      </c>
      <c r="J43" s="48" t="s">
        <v>144</v>
      </c>
      <c r="K43" s="95" t="s">
        <v>6</v>
      </c>
      <c r="L43" s="2"/>
      <c r="M43" s="2"/>
      <c r="N43" s="2"/>
    </row>
    <row r="44" spans="2:25" x14ac:dyDescent="0.2">
      <c r="B44" s="5" t="str">
        <f t="shared" ref="B44:C48" si="4">B31</f>
        <v>16/17</v>
      </c>
      <c r="C44" s="3">
        <f t="shared" si="4"/>
        <v>11</v>
      </c>
      <c r="D44" s="3">
        <f>SUM(D31,E31,F31,O31)</f>
        <v>159</v>
      </c>
      <c r="E44" s="3">
        <f>SUM(G31,H31,P31)</f>
        <v>19</v>
      </c>
      <c r="F44" s="3">
        <f>I31</f>
        <v>128</v>
      </c>
      <c r="G44" s="3">
        <f>SUM(K31,L31,M31,R31)</f>
        <v>21</v>
      </c>
      <c r="H44" s="3">
        <f>SUM(V31,W31,S31,U31)</f>
        <v>264</v>
      </c>
      <c r="I44" s="3">
        <f>SUM(Q31,N31,J31)</f>
        <v>7</v>
      </c>
      <c r="J44" s="3">
        <f>T31</f>
        <v>19</v>
      </c>
      <c r="K44" s="27">
        <f t="shared" ref="K44:K48" si="5">SUM(C44:J44)</f>
        <v>628</v>
      </c>
      <c r="M44" s="2"/>
      <c r="N44" s="2"/>
    </row>
    <row r="45" spans="2:25" x14ac:dyDescent="0.2">
      <c r="B45" s="5" t="str">
        <f t="shared" si="4"/>
        <v>17/18</v>
      </c>
      <c r="C45" s="3">
        <f t="shared" si="4"/>
        <v>4</v>
      </c>
      <c r="D45" s="3">
        <f>SUM(D32,E32,F32,O32)</f>
        <v>170</v>
      </c>
      <c r="E45" s="3">
        <f>SUM(G32,H32,P32)</f>
        <v>8</v>
      </c>
      <c r="F45" s="3">
        <f>I32</f>
        <v>117</v>
      </c>
      <c r="G45" s="3">
        <f>SUM(K32,L32,M32,R32)</f>
        <v>41</v>
      </c>
      <c r="H45" s="3">
        <f>SUM(V32,W32,S32,U32)</f>
        <v>248</v>
      </c>
      <c r="I45" s="3">
        <f>SUM(Q32,N32,J32)</f>
        <v>7</v>
      </c>
      <c r="J45" s="3">
        <f>T32</f>
        <v>19</v>
      </c>
      <c r="K45" s="27">
        <f t="shared" si="5"/>
        <v>614</v>
      </c>
      <c r="M45" s="2"/>
      <c r="N45" s="2"/>
    </row>
    <row r="46" spans="2:25" x14ac:dyDescent="0.2">
      <c r="B46" s="5" t="str">
        <f t="shared" si="4"/>
        <v>18/19</v>
      </c>
      <c r="C46" s="3">
        <f t="shared" si="4"/>
        <v>14</v>
      </c>
      <c r="D46" s="3">
        <f>SUM(D33,E33,F33,O33)</f>
        <v>169</v>
      </c>
      <c r="E46" s="3">
        <f>SUM(G33,H33,P33)</f>
        <v>14</v>
      </c>
      <c r="F46" s="3">
        <f>I33</f>
        <v>130</v>
      </c>
      <c r="G46" s="3">
        <f>SUM(K33,L33,M33,R33)</f>
        <v>29</v>
      </c>
      <c r="H46" s="3">
        <f>SUM(V33,W33,S33,U33)</f>
        <v>268</v>
      </c>
      <c r="I46" s="3">
        <f>SUM(Q33,N33,J33)</f>
        <v>7</v>
      </c>
      <c r="J46" s="3">
        <f>T33</f>
        <v>15</v>
      </c>
      <c r="K46" s="27">
        <f t="shared" si="5"/>
        <v>646</v>
      </c>
      <c r="M46" s="2"/>
      <c r="N46" s="2"/>
    </row>
    <row r="47" spans="2:25" x14ac:dyDescent="0.2">
      <c r="B47" s="5" t="str">
        <f t="shared" si="4"/>
        <v>19/20</v>
      </c>
      <c r="C47" s="3">
        <f t="shared" si="4"/>
        <v>12</v>
      </c>
      <c r="D47" s="3">
        <f>SUM(D34,E34,F34,O34)</f>
        <v>161</v>
      </c>
      <c r="E47" s="3">
        <f>SUM(G34,H34,P34)</f>
        <v>18</v>
      </c>
      <c r="F47" s="3">
        <f>I34</f>
        <v>129</v>
      </c>
      <c r="G47" s="3">
        <f>SUM(K34,L34,M34,R34)</f>
        <v>39</v>
      </c>
      <c r="H47" s="3">
        <f>SUM(V34,W34,S34,U34)</f>
        <v>234</v>
      </c>
      <c r="I47" s="3">
        <f>SUM(Q34,N34,J34)</f>
        <v>11</v>
      </c>
      <c r="J47" s="3">
        <f>T34</f>
        <v>19</v>
      </c>
      <c r="K47" s="27">
        <f t="shared" si="5"/>
        <v>623</v>
      </c>
      <c r="M47" s="2"/>
      <c r="N47" s="2"/>
    </row>
    <row r="48" spans="2:25" x14ac:dyDescent="0.2">
      <c r="B48" s="5" t="str">
        <f t="shared" si="4"/>
        <v>20/21</v>
      </c>
      <c r="C48" s="3">
        <f t="shared" si="4"/>
        <v>16</v>
      </c>
      <c r="D48" s="3">
        <f>SUM(D35,E35,F35,O35)</f>
        <v>194</v>
      </c>
      <c r="E48" s="3">
        <f>SUM(G35,H35,P35)</f>
        <v>25</v>
      </c>
      <c r="F48" s="3">
        <f>I35</f>
        <v>193</v>
      </c>
      <c r="G48" s="3">
        <f>SUM(K35,L35,M35,R35)</f>
        <v>16</v>
      </c>
      <c r="H48" s="3">
        <f>SUM(V35,W35,S35,U35)</f>
        <v>255</v>
      </c>
      <c r="I48" s="3">
        <f>SUM(Q35,N35,J35)</f>
        <v>9</v>
      </c>
      <c r="J48" s="3">
        <f>T35</f>
        <v>15</v>
      </c>
      <c r="K48" s="27">
        <f t="shared" si="5"/>
        <v>723</v>
      </c>
      <c r="M48" s="2"/>
      <c r="N48" s="2"/>
    </row>
    <row r="49" spans="1:20" x14ac:dyDescent="0.2">
      <c r="B49" s="20" t="s">
        <v>6</v>
      </c>
      <c r="C49" s="27">
        <f t="shared" ref="C49:K49" si="6">SUM(C44:C48)</f>
        <v>57</v>
      </c>
      <c r="D49" s="27">
        <f t="shared" si="6"/>
        <v>853</v>
      </c>
      <c r="E49" s="27">
        <f t="shared" si="6"/>
        <v>84</v>
      </c>
      <c r="F49" s="27">
        <f t="shared" si="6"/>
        <v>697</v>
      </c>
      <c r="G49" s="27">
        <f t="shared" si="6"/>
        <v>146</v>
      </c>
      <c r="H49" s="27">
        <f t="shared" si="6"/>
        <v>1269</v>
      </c>
      <c r="I49" s="27">
        <f t="shared" si="6"/>
        <v>41</v>
      </c>
      <c r="J49" s="27">
        <f t="shared" si="6"/>
        <v>87</v>
      </c>
      <c r="K49" s="27">
        <f t="shared" si="6"/>
        <v>3234</v>
      </c>
      <c r="M49" s="2"/>
      <c r="N49" s="2"/>
    </row>
    <row r="50" spans="1:20" x14ac:dyDescent="0.2">
      <c r="B50" s="20" t="s">
        <v>41</v>
      </c>
      <c r="C50" s="83">
        <f>C49/$K$49</f>
        <v>1.7625231910946195E-2</v>
      </c>
      <c r="D50" s="83">
        <f t="shared" ref="D50:J50" si="7">D49/$K$49</f>
        <v>0.26376004947433518</v>
      </c>
      <c r="E50" s="83">
        <f t="shared" si="7"/>
        <v>2.5974025974025976E-2</v>
      </c>
      <c r="F50" s="83">
        <f t="shared" si="7"/>
        <v>0.21552257266542982</v>
      </c>
      <c r="G50" s="83">
        <f t="shared" si="7"/>
        <v>4.5145330859616577E-2</v>
      </c>
      <c r="H50" s="83">
        <f t="shared" si="7"/>
        <v>0.39239332096474955</v>
      </c>
      <c r="I50" s="83">
        <f t="shared" si="7"/>
        <v>1.2677798392084107E-2</v>
      </c>
      <c r="J50" s="83">
        <f t="shared" si="7"/>
        <v>2.6901669758812616E-2</v>
      </c>
      <c r="K50" s="30">
        <f>K49/$K$49</f>
        <v>1</v>
      </c>
      <c r="M50" s="2"/>
    </row>
    <row r="51" spans="1:20" x14ac:dyDescent="0.2">
      <c r="O51" s="7"/>
    </row>
    <row r="52" spans="1:20" s="50" customFormat="1" x14ac:dyDescent="0.2">
      <c r="B52" s="3" t="s">
        <v>151</v>
      </c>
      <c r="C52" s="3">
        <f>C39</f>
        <v>0</v>
      </c>
      <c r="D52" s="3">
        <f>D39+E39+F39+O39</f>
        <v>0</v>
      </c>
      <c r="E52" s="3">
        <f>G39+H39+P39</f>
        <v>0</v>
      </c>
      <c r="F52" s="3">
        <f>I39</f>
        <v>0</v>
      </c>
      <c r="G52" s="3">
        <f>K39+L39+M39+R39</f>
        <v>0</v>
      </c>
      <c r="H52" s="3">
        <f>U39+S39+V39+W39</f>
        <v>0</v>
      </c>
      <c r="I52" s="3">
        <f>Q39</f>
        <v>0</v>
      </c>
      <c r="J52" s="3">
        <f>T39</f>
        <v>0</v>
      </c>
      <c r="K52" s="20">
        <f>SUM(C52:J52)</f>
        <v>0</v>
      </c>
      <c r="L52" s="30" t="e">
        <f>K52/K54</f>
        <v>#DIV/0!</v>
      </c>
      <c r="O52" s="160"/>
      <c r="P52" s="2"/>
    </row>
    <row r="53" spans="1:20" x14ac:dyDescent="0.2">
      <c r="B53" s="3" t="s">
        <v>152</v>
      </c>
      <c r="C53" s="3">
        <f>C40</f>
        <v>0</v>
      </c>
      <c r="D53" s="3">
        <f>D40+E40+F40+O40</f>
        <v>0</v>
      </c>
      <c r="E53" s="3">
        <f>G40+H40+P40</f>
        <v>0</v>
      </c>
      <c r="F53" s="3">
        <f>I40</f>
        <v>0</v>
      </c>
      <c r="G53" s="3">
        <f>K40+L40+M40+R40</f>
        <v>0</v>
      </c>
      <c r="H53" s="3">
        <f>U40+S40+V40+W40</f>
        <v>0</v>
      </c>
      <c r="I53" s="3">
        <f>Q40</f>
        <v>0</v>
      </c>
      <c r="J53" s="3">
        <f>T40</f>
        <v>0</v>
      </c>
      <c r="K53" s="20">
        <f>SUM(C53:J53)</f>
        <v>0</v>
      </c>
      <c r="L53" s="30" t="e">
        <f>K53/K54</f>
        <v>#DIV/0!</v>
      </c>
      <c r="O53" s="160"/>
      <c r="P53" s="2"/>
    </row>
    <row r="54" spans="1:20" x14ac:dyDescent="0.2">
      <c r="J54" s="20" t="s">
        <v>50</v>
      </c>
      <c r="K54" s="20">
        <f>SUM(K52:K53)</f>
        <v>0</v>
      </c>
    </row>
    <row r="57" spans="1:20" x14ac:dyDescent="0.2">
      <c r="A57" s="47" t="s">
        <v>261</v>
      </c>
    </row>
    <row r="58" spans="1:20" x14ac:dyDescent="0.2">
      <c r="A58" s="47"/>
    </row>
    <row r="59" spans="1:20" x14ac:dyDescent="0.2">
      <c r="A59" s="160"/>
      <c r="B59" s="160" t="s">
        <v>296</v>
      </c>
      <c r="C59" s="160" t="s">
        <v>297</v>
      </c>
      <c r="D59" s="160" t="s">
        <v>11</v>
      </c>
      <c r="E59" s="160" t="s">
        <v>12</v>
      </c>
      <c r="F59" s="160" t="s">
        <v>13</v>
      </c>
      <c r="G59" s="160" t="s">
        <v>14</v>
      </c>
      <c r="H59" s="160" t="s">
        <v>15</v>
      </c>
      <c r="I59" s="160" t="s">
        <v>298</v>
      </c>
      <c r="J59" s="160" t="s">
        <v>299</v>
      </c>
      <c r="K59" s="160" t="s">
        <v>16</v>
      </c>
      <c r="L59" s="160" t="s">
        <v>17</v>
      </c>
      <c r="M59" s="160" t="s">
        <v>300</v>
      </c>
      <c r="N59" s="160" t="s">
        <v>301</v>
      </c>
      <c r="O59" s="160" t="s">
        <v>302</v>
      </c>
      <c r="P59" s="160" t="s">
        <v>101</v>
      </c>
      <c r="Q59" s="160" t="s">
        <v>303</v>
      </c>
      <c r="R59" s="160" t="s">
        <v>304</v>
      </c>
      <c r="S59" s="160" t="s">
        <v>102</v>
      </c>
      <c r="T59" s="160" t="s">
        <v>18</v>
      </c>
    </row>
    <row r="60" spans="1:20" x14ac:dyDescent="0.2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</row>
    <row r="61" spans="1:20" x14ac:dyDescent="0.2">
      <c r="A61" s="160">
        <v>1</v>
      </c>
      <c r="B61" s="2" t="s">
        <v>0</v>
      </c>
      <c r="C61" s="3">
        <v>0</v>
      </c>
      <c r="D61" s="3">
        <v>3</v>
      </c>
      <c r="E61" s="3">
        <v>3</v>
      </c>
      <c r="F61" s="3">
        <v>5</v>
      </c>
      <c r="G61" s="3">
        <v>5</v>
      </c>
      <c r="H61" s="3">
        <v>1</v>
      </c>
      <c r="I61" s="3">
        <v>1</v>
      </c>
      <c r="J61" s="3">
        <v>0</v>
      </c>
      <c r="K61" s="3">
        <v>1</v>
      </c>
      <c r="L61" s="3">
        <v>0</v>
      </c>
      <c r="M61" s="3">
        <v>1</v>
      </c>
      <c r="N61" s="3">
        <v>0</v>
      </c>
      <c r="O61" s="3">
        <v>1</v>
      </c>
      <c r="P61" s="3">
        <v>0</v>
      </c>
      <c r="Q61" s="3">
        <v>0</v>
      </c>
      <c r="R61" s="3">
        <v>1</v>
      </c>
      <c r="S61" s="3">
        <v>1</v>
      </c>
      <c r="T61" s="3">
        <v>2</v>
      </c>
    </row>
    <row r="62" spans="1:20" x14ac:dyDescent="0.2">
      <c r="A62" s="160">
        <v>2</v>
      </c>
      <c r="B62" s="2" t="s">
        <v>1</v>
      </c>
      <c r="C62" s="3">
        <v>0</v>
      </c>
      <c r="D62" s="3">
        <v>1</v>
      </c>
      <c r="E62" s="3">
        <v>6</v>
      </c>
      <c r="F62" s="3">
        <v>0</v>
      </c>
      <c r="G62" s="3">
        <v>1</v>
      </c>
      <c r="H62" s="3">
        <v>1</v>
      </c>
      <c r="I62" s="3">
        <v>1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9</v>
      </c>
      <c r="T62" s="3">
        <v>1</v>
      </c>
    </row>
    <row r="63" spans="1:20" x14ac:dyDescent="0.2">
      <c r="A63" s="160">
        <v>3</v>
      </c>
      <c r="B63" s="2" t="s">
        <v>2</v>
      </c>
      <c r="C63" s="3">
        <v>0</v>
      </c>
      <c r="D63" s="3">
        <v>0</v>
      </c>
      <c r="E63" s="3">
        <v>2</v>
      </c>
      <c r="F63" s="3">
        <v>2</v>
      </c>
      <c r="G63" s="3">
        <v>4</v>
      </c>
      <c r="H63" s="3">
        <v>0</v>
      </c>
      <c r="I63" s="3">
        <v>0</v>
      </c>
      <c r="J63" s="3">
        <v>1</v>
      </c>
      <c r="K63" s="3">
        <v>0</v>
      </c>
      <c r="L63" s="3">
        <v>1</v>
      </c>
      <c r="M63" s="3">
        <v>0</v>
      </c>
      <c r="N63" s="3">
        <v>0</v>
      </c>
      <c r="O63" s="3">
        <v>0</v>
      </c>
      <c r="P63" s="3">
        <v>1</v>
      </c>
      <c r="Q63" s="3">
        <v>0</v>
      </c>
      <c r="R63" s="3">
        <v>0</v>
      </c>
      <c r="S63" s="3">
        <v>5</v>
      </c>
      <c r="T63" s="3">
        <v>1</v>
      </c>
    </row>
    <row r="64" spans="1:20" x14ac:dyDescent="0.2">
      <c r="A64" s="160">
        <v>4</v>
      </c>
      <c r="B64" s="2" t="s">
        <v>3</v>
      </c>
      <c r="C64" s="3">
        <v>1</v>
      </c>
      <c r="D64" s="3">
        <v>3</v>
      </c>
      <c r="E64" s="3">
        <v>4</v>
      </c>
      <c r="F64" s="3">
        <v>3</v>
      </c>
      <c r="G64" s="3">
        <v>7</v>
      </c>
      <c r="H64" s="3">
        <v>1</v>
      </c>
      <c r="I64" s="3">
        <v>0</v>
      </c>
      <c r="J64" s="3">
        <v>0</v>
      </c>
      <c r="K64" s="3">
        <v>0</v>
      </c>
      <c r="L64" s="3">
        <v>1</v>
      </c>
      <c r="M64" s="3">
        <v>2</v>
      </c>
      <c r="N64" s="3">
        <v>0</v>
      </c>
      <c r="O64" s="3">
        <v>0</v>
      </c>
      <c r="P64" s="3">
        <v>0</v>
      </c>
      <c r="Q64" s="3">
        <v>2</v>
      </c>
      <c r="R64" s="3">
        <v>0</v>
      </c>
      <c r="S64" s="3">
        <v>1</v>
      </c>
      <c r="T64" s="3">
        <v>0</v>
      </c>
    </row>
    <row r="65" spans="1:24" x14ac:dyDescent="0.2">
      <c r="A65" s="160">
        <v>5</v>
      </c>
      <c r="B65" s="2" t="s">
        <v>4</v>
      </c>
      <c r="C65" s="3">
        <v>0</v>
      </c>
      <c r="D65" s="3">
        <v>3</v>
      </c>
      <c r="E65" s="3">
        <v>5</v>
      </c>
      <c r="F65" s="3">
        <v>3</v>
      </c>
      <c r="G65" s="3">
        <v>5</v>
      </c>
      <c r="H65" s="3">
        <v>0</v>
      </c>
      <c r="I65" s="3">
        <v>0</v>
      </c>
      <c r="J65" s="3">
        <v>2</v>
      </c>
      <c r="K65" s="3">
        <v>0</v>
      </c>
      <c r="L65" s="3">
        <v>0</v>
      </c>
      <c r="M65" s="3">
        <v>3</v>
      </c>
      <c r="N65" s="3">
        <v>1</v>
      </c>
      <c r="O65" s="3">
        <v>0</v>
      </c>
      <c r="P65" s="3">
        <v>1</v>
      </c>
      <c r="Q65" s="3">
        <v>1</v>
      </c>
      <c r="R65" s="3">
        <v>0</v>
      </c>
      <c r="S65" s="3">
        <v>5</v>
      </c>
      <c r="T65" s="3">
        <v>0</v>
      </c>
    </row>
    <row r="66" spans="1:24" x14ac:dyDescent="0.2">
      <c r="A66" s="160">
        <v>6</v>
      </c>
      <c r="B66" s="2" t="s">
        <v>206</v>
      </c>
      <c r="C66" s="3">
        <v>0</v>
      </c>
      <c r="D66" s="3">
        <v>2</v>
      </c>
      <c r="E66" s="3">
        <v>5</v>
      </c>
      <c r="F66" s="3">
        <v>0</v>
      </c>
      <c r="G66" s="3">
        <v>1</v>
      </c>
      <c r="H66" s="3">
        <v>0</v>
      </c>
      <c r="I66" s="3">
        <v>1</v>
      </c>
      <c r="J66" s="3">
        <v>0</v>
      </c>
      <c r="K66" s="3">
        <v>0</v>
      </c>
      <c r="L66" s="3">
        <v>1</v>
      </c>
      <c r="M66" s="3">
        <v>1</v>
      </c>
      <c r="N66" s="3">
        <v>0</v>
      </c>
      <c r="O66" s="3">
        <v>2</v>
      </c>
      <c r="P66" s="3">
        <v>0</v>
      </c>
      <c r="Q66" s="3">
        <v>2</v>
      </c>
      <c r="R66" s="3">
        <v>0</v>
      </c>
      <c r="S66" s="3">
        <v>6</v>
      </c>
      <c r="T66" s="3">
        <v>0</v>
      </c>
    </row>
    <row r="67" spans="1:24" x14ac:dyDescent="0.2">
      <c r="A67" s="7" t="s">
        <v>305</v>
      </c>
    </row>
    <row r="70" spans="1:24" ht="105" x14ac:dyDescent="0.2">
      <c r="B70" s="48" t="s">
        <v>123</v>
      </c>
      <c r="C70" s="48" t="s">
        <v>27</v>
      </c>
      <c r="D70" s="48" t="s">
        <v>129</v>
      </c>
      <c r="E70" s="48" t="s">
        <v>130</v>
      </c>
      <c r="F70" s="48" t="s">
        <v>131</v>
      </c>
      <c r="G70" s="48" t="s">
        <v>132</v>
      </c>
      <c r="H70" s="48" t="s">
        <v>133</v>
      </c>
      <c r="I70" s="48" t="s">
        <v>30</v>
      </c>
      <c r="J70" s="48" t="s">
        <v>134</v>
      </c>
      <c r="K70" s="48" t="s">
        <v>135</v>
      </c>
      <c r="L70" s="48" t="s">
        <v>136</v>
      </c>
      <c r="M70" s="48" t="s">
        <v>137</v>
      </c>
      <c r="N70" s="48" t="s">
        <v>138</v>
      </c>
      <c r="O70" s="48" t="s">
        <v>139</v>
      </c>
      <c r="P70" s="48" t="s">
        <v>140</v>
      </c>
      <c r="Q70" s="48" t="s">
        <v>141</v>
      </c>
      <c r="R70" s="48" t="s">
        <v>142</v>
      </c>
      <c r="S70" s="48" t="s">
        <v>143</v>
      </c>
      <c r="T70" s="48" t="s">
        <v>144</v>
      </c>
      <c r="U70" s="48" t="s">
        <v>32</v>
      </c>
      <c r="V70" s="48" t="s">
        <v>145</v>
      </c>
      <c r="W70" s="48" t="s">
        <v>146</v>
      </c>
      <c r="X70" s="48" t="s">
        <v>50</v>
      </c>
    </row>
    <row r="71" spans="1:24" x14ac:dyDescent="0.2">
      <c r="B71" s="5" t="s">
        <v>124</v>
      </c>
      <c r="C71" s="3">
        <v>0</v>
      </c>
      <c r="D71" s="3">
        <v>3</v>
      </c>
      <c r="E71" s="3">
        <v>3</v>
      </c>
      <c r="F71" s="3">
        <v>5</v>
      </c>
      <c r="G71" s="3">
        <v>5</v>
      </c>
      <c r="H71" s="3">
        <v>1</v>
      </c>
      <c r="I71" s="3">
        <v>1</v>
      </c>
      <c r="J71" s="3"/>
      <c r="K71" s="3">
        <v>0</v>
      </c>
      <c r="L71" s="3">
        <v>1</v>
      </c>
      <c r="M71" s="3">
        <v>0</v>
      </c>
      <c r="N71" s="3"/>
      <c r="O71" s="3">
        <v>1</v>
      </c>
      <c r="P71" s="3">
        <v>0</v>
      </c>
      <c r="Q71" s="3">
        <v>1</v>
      </c>
      <c r="R71" s="3">
        <v>0</v>
      </c>
      <c r="S71" s="3">
        <v>0</v>
      </c>
      <c r="T71" s="3">
        <v>1</v>
      </c>
      <c r="U71" s="3"/>
      <c r="V71" s="3">
        <v>1</v>
      </c>
      <c r="W71" s="3">
        <v>2</v>
      </c>
      <c r="X71" s="27">
        <f t="shared" ref="X71:X76" si="8">SUM(C71:W71)</f>
        <v>25</v>
      </c>
    </row>
    <row r="72" spans="1:24" x14ac:dyDescent="0.2">
      <c r="B72" s="5" t="s">
        <v>125</v>
      </c>
      <c r="C72" s="3">
        <v>0</v>
      </c>
      <c r="D72" s="3">
        <v>1</v>
      </c>
      <c r="E72" s="3">
        <v>6</v>
      </c>
      <c r="F72" s="3">
        <v>0</v>
      </c>
      <c r="G72" s="3">
        <v>1</v>
      </c>
      <c r="H72" s="3">
        <v>1</v>
      </c>
      <c r="I72" s="3">
        <v>1</v>
      </c>
      <c r="J72" s="3"/>
      <c r="K72" s="3">
        <v>0</v>
      </c>
      <c r="L72" s="3">
        <v>0</v>
      </c>
      <c r="M72" s="3">
        <v>0</v>
      </c>
      <c r="N72" s="3"/>
      <c r="O72" s="3">
        <v>1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/>
      <c r="V72" s="3">
        <v>9</v>
      </c>
      <c r="W72" s="3">
        <v>1</v>
      </c>
      <c r="X72" s="27">
        <f t="shared" si="8"/>
        <v>21</v>
      </c>
    </row>
    <row r="73" spans="1:24" x14ac:dyDescent="0.2">
      <c r="B73" s="5" t="s">
        <v>126</v>
      </c>
      <c r="C73" s="3">
        <v>0</v>
      </c>
      <c r="D73" s="3">
        <v>0</v>
      </c>
      <c r="E73" s="3">
        <v>2</v>
      </c>
      <c r="F73" s="3">
        <v>2</v>
      </c>
      <c r="G73" s="3">
        <v>4</v>
      </c>
      <c r="H73" s="3">
        <v>0</v>
      </c>
      <c r="I73" s="3">
        <v>0</v>
      </c>
      <c r="J73" s="3"/>
      <c r="K73" s="3">
        <v>1</v>
      </c>
      <c r="L73" s="3">
        <v>0</v>
      </c>
      <c r="M73" s="3">
        <v>1</v>
      </c>
      <c r="N73" s="3"/>
      <c r="O73" s="3">
        <v>0</v>
      </c>
      <c r="P73" s="3">
        <v>0</v>
      </c>
      <c r="Q73" s="3">
        <v>0</v>
      </c>
      <c r="R73" s="3">
        <v>1</v>
      </c>
      <c r="S73" s="3">
        <v>0</v>
      </c>
      <c r="T73" s="3">
        <v>0</v>
      </c>
      <c r="U73" s="3"/>
      <c r="V73" s="3">
        <v>5</v>
      </c>
      <c r="W73" s="3">
        <v>1</v>
      </c>
      <c r="X73" s="27">
        <f t="shared" si="8"/>
        <v>17</v>
      </c>
    </row>
    <row r="74" spans="1:24" x14ac:dyDescent="0.2">
      <c r="B74" s="5" t="s">
        <v>127</v>
      </c>
      <c r="C74" s="3">
        <v>1</v>
      </c>
      <c r="D74" s="3">
        <v>3</v>
      </c>
      <c r="E74" s="3">
        <v>4</v>
      </c>
      <c r="F74" s="3">
        <v>3</v>
      </c>
      <c r="G74" s="3">
        <v>7</v>
      </c>
      <c r="H74" s="3">
        <v>1</v>
      </c>
      <c r="I74" s="3">
        <v>0</v>
      </c>
      <c r="J74" s="3"/>
      <c r="K74" s="3">
        <v>0</v>
      </c>
      <c r="L74" s="3">
        <v>0</v>
      </c>
      <c r="M74" s="3">
        <v>1</v>
      </c>
      <c r="N74" s="3"/>
      <c r="O74" s="3">
        <v>2</v>
      </c>
      <c r="P74" s="3">
        <v>0</v>
      </c>
      <c r="Q74" s="3">
        <v>0</v>
      </c>
      <c r="R74" s="3">
        <v>0</v>
      </c>
      <c r="S74" s="3">
        <v>2</v>
      </c>
      <c r="T74" s="3">
        <v>0</v>
      </c>
      <c r="U74" s="3"/>
      <c r="V74" s="3">
        <v>1</v>
      </c>
      <c r="W74" s="3">
        <v>0</v>
      </c>
      <c r="X74" s="27">
        <f t="shared" si="8"/>
        <v>25</v>
      </c>
    </row>
    <row r="75" spans="1:24" x14ac:dyDescent="0.2">
      <c r="B75" s="5" t="s">
        <v>128</v>
      </c>
      <c r="C75" s="3">
        <v>0</v>
      </c>
      <c r="D75" s="3">
        <v>3</v>
      </c>
      <c r="E75" s="3">
        <v>5</v>
      </c>
      <c r="F75" s="3">
        <v>3</v>
      </c>
      <c r="G75" s="3">
        <v>5</v>
      </c>
      <c r="H75" s="3">
        <v>0</v>
      </c>
      <c r="I75" s="3">
        <v>0</v>
      </c>
      <c r="J75" s="3"/>
      <c r="K75" s="3">
        <v>2</v>
      </c>
      <c r="L75" s="3">
        <v>0</v>
      </c>
      <c r="M75" s="3">
        <v>0</v>
      </c>
      <c r="N75" s="3"/>
      <c r="O75" s="3">
        <v>3</v>
      </c>
      <c r="P75" s="3">
        <v>1</v>
      </c>
      <c r="Q75" s="3">
        <v>0</v>
      </c>
      <c r="R75" s="3">
        <v>1</v>
      </c>
      <c r="S75" s="3">
        <v>1</v>
      </c>
      <c r="T75" s="3">
        <v>0</v>
      </c>
      <c r="U75" s="3"/>
      <c r="V75" s="3">
        <v>5</v>
      </c>
      <c r="W75" s="3">
        <v>0</v>
      </c>
      <c r="X75" s="27">
        <f t="shared" si="8"/>
        <v>29</v>
      </c>
    </row>
    <row r="76" spans="1:24" x14ac:dyDescent="0.2">
      <c r="B76" s="5" t="s">
        <v>207</v>
      </c>
      <c r="C76" s="3">
        <v>0</v>
      </c>
      <c r="D76" s="3">
        <v>2</v>
      </c>
      <c r="E76" s="3">
        <v>5</v>
      </c>
      <c r="F76" s="3">
        <v>0</v>
      </c>
      <c r="G76" s="3">
        <v>1</v>
      </c>
      <c r="H76" s="3">
        <v>0</v>
      </c>
      <c r="I76" s="3">
        <v>1</v>
      </c>
      <c r="J76" s="3"/>
      <c r="K76" s="3">
        <v>0</v>
      </c>
      <c r="L76" s="3">
        <v>0</v>
      </c>
      <c r="M76" s="3">
        <v>1</v>
      </c>
      <c r="N76" s="3"/>
      <c r="O76" s="3">
        <v>1</v>
      </c>
      <c r="P76" s="3">
        <v>0</v>
      </c>
      <c r="Q76" s="3">
        <v>2</v>
      </c>
      <c r="R76" s="3">
        <v>0</v>
      </c>
      <c r="S76" s="3">
        <v>2</v>
      </c>
      <c r="T76" s="3">
        <v>0</v>
      </c>
      <c r="U76" s="3"/>
      <c r="V76" s="3">
        <v>6</v>
      </c>
      <c r="W76" s="3">
        <v>0</v>
      </c>
      <c r="X76" s="27">
        <f t="shared" si="8"/>
        <v>21</v>
      </c>
    </row>
    <row r="77" spans="1:24" x14ac:dyDescent="0.2">
      <c r="B77" s="20" t="s">
        <v>6</v>
      </c>
      <c r="C77" s="20">
        <f t="shared" ref="C77:X77" si="9">SUM(C71:C76)</f>
        <v>1</v>
      </c>
      <c r="D77" s="20">
        <f t="shared" si="9"/>
        <v>12</v>
      </c>
      <c r="E77" s="20">
        <f t="shared" si="9"/>
        <v>25</v>
      </c>
      <c r="F77" s="20">
        <f t="shared" si="9"/>
        <v>13</v>
      </c>
      <c r="G77" s="20">
        <f t="shared" si="9"/>
        <v>23</v>
      </c>
      <c r="H77" s="20">
        <f t="shared" si="9"/>
        <v>3</v>
      </c>
      <c r="I77" s="20">
        <f t="shared" si="9"/>
        <v>3</v>
      </c>
      <c r="J77" s="20">
        <f t="shared" si="9"/>
        <v>0</v>
      </c>
      <c r="K77" s="20">
        <f t="shared" si="9"/>
        <v>3</v>
      </c>
      <c r="L77" s="20">
        <f t="shared" si="9"/>
        <v>1</v>
      </c>
      <c r="M77" s="20">
        <f t="shared" si="9"/>
        <v>3</v>
      </c>
      <c r="N77" s="20">
        <f t="shared" si="9"/>
        <v>0</v>
      </c>
      <c r="O77" s="20">
        <f t="shared" si="9"/>
        <v>8</v>
      </c>
      <c r="P77" s="20">
        <f t="shared" si="9"/>
        <v>1</v>
      </c>
      <c r="Q77" s="20">
        <f t="shared" si="9"/>
        <v>3</v>
      </c>
      <c r="R77" s="20">
        <f t="shared" si="9"/>
        <v>2</v>
      </c>
      <c r="S77" s="20">
        <f t="shared" si="9"/>
        <v>5</v>
      </c>
      <c r="T77" s="20">
        <f t="shared" si="9"/>
        <v>1</v>
      </c>
      <c r="U77" s="20">
        <f t="shared" si="9"/>
        <v>0</v>
      </c>
      <c r="V77" s="20">
        <f t="shared" si="9"/>
        <v>27</v>
      </c>
      <c r="W77" s="20">
        <f t="shared" si="9"/>
        <v>4</v>
      </c>
      <c r="X77" s="20">
        <f t="shared" si="9"/>
        <v>138</v>
      </c>
    </row>
    <row r="78" spans="1:24" x14ac:dyDescent="0.2">
      <c r="B78" s="20" t="s">
        <v>41</v>
      </c>
      <c r="C78" s="21">
        <f>C77/$X$77</f>
        <v>7.246376811594203E-3</v>
      </c>
      <c r="D78" s="21">
        <f t="shared" ref="D78:R78" si="10">D77/$X$77</f>
        <v>8.6956521739130432E-2</v>
      </c>
      <c r="E78" s="21">
        <f t="shared" si="10"/>
        <v>0.18115942028985507</v>
      </c>
      <c r="F78" s="21">
        <f t="shared" si="10"/>
        <v>9.420289855072464E-2</v>
      </c>
      <c r="G78" s="21">
        <f t="shared" si="10"/>
        <v>0.16666666666666666</v>
      </c>
      <c r="H78" s="21">
        <f t="shared" si="10"/>
        <v>2.1739130434782608E-2</v>
      </c>
      <c r="I78" s="21">
        <f t="shared" si="10"/>
        <v>2.1739130434782608E-2</v>
      </c>
      <c r="J78" s="21">
        <f t="shared" si="10"/>
        <v>0</v>
      </c>
      <c r="K78" s="21">
        <f t="shared" si="10"/>
        <v>2.1739130434782608E-2</v>
      </c>
      <c r="L78" s="21">
        <f t="shared" si="10"/>
        <v>7.246376811594203E-3</v>
      </c>
      <c r="M78" s="21">
        <f t="shared" si="10"/>
        <v>2.1739130434782608E-2</v>
      </c>
      <c r="N78" s="21">
        <f t="shared" si="10"/>
        <v>0</v>
      </c>
      <c r="O78" s="21">
        <f t="shared" si="10"/>
        <v>5.7971014492753624E-2</v>
      </c>
      <c r="P78" s="21">
        <f t="shared" si="10"/>
        <v>7.246376811594203E-3</v>
      </c>
      <c r="Q78" s="21">
        <f t="shared" si="10"/>
        <v>2.1739130434782608E-2</v>
      </c>
      <c r="R78" s="21">
        <f t="shared" si="10"/>
        <v>1.4492753623188406E-2</v>
      </c>
      <c r="S78" s="21">
        <f>S77/$X$77</f>
        <v>3.6231884057971016E-2</v>
      </c>
      <c r="T78" s="21">
        <f t="shared" ref="T78:X78" si="11">T77/$X$77</f>
        <v>7.246376811594203E-3</v>
      </c>
      <c r="U78" s="21">
        <f t="shared" si="11"/>
        <v>0</v>
      </c>
      <c r="V78" s="21">
        <f t="shared" si="11"/>
        <v>0.19565217391304349</v>
      </c>
      <c r="W78" s="21">
        <f t="shared" si="11"/>
        <v>2.8985507246376812E-2</v>
      </c>
      <c r="X78" s="21">
        <f t="shared" si="11"/>
        <v>1</v>
      </c>
    </row>
    <row r="81" spans="1:35" x14ac:dyDescent="0.2">
      <c r="A81" s="160"/>
      <c r="B81" s="160" t="s">
        <v>10</v>
      </c>
      <c r="C81" s="160" t="s">
        <v>297</v>
      </c>
      <c r="D81" s="160" t="s">
        <v>11</v>
      </c>
      <c r="E81" s="160" t="s">
        <v>12</v>
      </c>
      <c r="F81" s="160" t="s">
        <v>13</v>
      </c>
      <c r="G81" s="160" t="s">
        <v>14</v>
      </c>
      <c r="H81" s="160" t="s">
        <v>15</v>
      </c>
      <c r="I81" s="160" t="s">
        <v>298</v>
      </c>
      <c r="J81" s="160" t="s">
        <v>299</v>
      </c>
      <c r="K81" s="160" t="s">
        <v>16</v>
      </c>
      <c r="L81" s="160" t="s">
        <v>17</v>
      </c>
      <c r="M81" s="160" t="s">
        <v>300</v>
      </c>
      <c r="N81" s="160" t="s">
        <v>301</v>
      </c>
      <c r="O81" s="160" t="s">
        <v>302</v>
      </c>
      <c r="P81" s="160" t="s">
        <v>101</v>
      </c>
      <c r="Q81" s="160" t="s">
        <v>303</v>
      </c>
      <c r="R81" s="160" t="s">
        <v>304</v>
      </c>
      <c r="S81" s="160" t="s">
        <v>102</v>
      </c>
      <c r="T81" s="160" t="s">
        <v>18</v>
      </c>
    </row>
    <row r="82" spans="1:35" x14ac:dyDescent="0.2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</row>
    <row r="83" spans="1:35" x14ac:dyDescent="0.2">
      <c r="A83" s="160">
        <v>1</v>
      </c>
      <c r="B83" s="2" t="s">
        <v>99</v>
      </c>
      <c r="C83" s="2">
        <v>0</v>
      </c>
      <c r="D83" s="2">
        <v>5</v>
      </c>
      <c r="E83" s="2">
        <v>8</v>
      </c>
      <c r="F83" s="2">
        <v>4</v>
      </c>
      <c r="G83" s="2">
        <v>16</v>
      </c>
      <c r="H83" s="2">
        <v>0</v>
      </c>
      <c r="I83" s="2">
        <v>1</v>
      </c>
      <c r="J83" s="2">
        <v>0</v>
      </c>
      <c r="K83" s="2">
        <v>0</v>
      </c>
      <c r="L83" s="2">
        <v>1</v>
      </c>
      <c r="M83" s="2">
        <v>4</v>
      </c>
      <c r="N83" s="2">
        <v>0</v>
      </c>
      <c r="O83" s="2">
        <v>1</v>
      </c>
      <c r="P83" s="2">
        <v>1</v>
      </c>
      <c r="Q83" s="2">
        <v>1</v>
      </c>
      <c r="R83" s="2">
        <v>1</v>
      </c>
      <c r="S83" s="2">
        <v>4</v>
      </c>
      <c r="T83" s="2">
        <v>1</v>
      </c>
    </row>
    <row r="84" spans="1:35" x14ac:dyDescent="0.2">
      <c r="A84" s="160">
        <v>2</v>
      </c>
      <c r="B84" s="2" t="s">
        <v>100</v>
      </c>
      <c r="C84" s="2">
        <v>1</v>
      </c>
      <c r="D84" s="2">
        <v>7</v>
      </c>
      <c r="E84" s="2">
        <v>17</v>
      </c>
      <c r="F84" s="2">
        <v>9</v>
      </c>
      <c r="G84" s="2">
        <v>7</v>
      </c>
      <c r="H84" s="2">
        <v>3</v>
      </c>
      <c r="I84" s="2">
        <v>2</v>
      </c>
      <c r="J84" s="2">
        <v>3</v>
      </c>
      <c r="K84" s="2">
        <v>1</v>
      </c>
      <c r="L84" s="2">
        <v>2</v>
      </c>
      <c r="M84" s="2">
        <v>4</v>
      </c>
      <c r="N84" s="2">
        <v>1</v>
      </c>
      <c r="O84" s="2">
        <v>2</v>
      </c>
      <c r="P84" s="2">
        <v>1</v>
      </c>
      <c r="Q84" s="2">
        <v>4</v>
      </c>
      <c r="R84" s="2">
        <v>0</v>
      </c>
      <c r="S84" s="2">
        <v>23</v>
      </c>
      <c r="T84" s="2">
        <v>3</v>
      </c>
    </row>
    <row r="85" spans="1:35" x14ac:dyDescent="0.2">
      <c r="A85" s="7" t="s">
        <v>306</v>
      </c>
    </row>
    <row r="86" spans="1:35" x14ac:dyDescent="0.2">
      <c r="B86" s="3" t="s">
        <v>99</v>
      </c>
      <c r="C86" s="3">
        <v>0</v>
      </c>
      <c r="D86" s="3">
        <v>5</v>
      </c>
      <c r="E86" s="3">
        <v>8</v>
      </c>
      <c r="F86" s="3">
        <v>4</v>
      </c>
      <c r="G86" s="3">
        <v>16</v>
      </c>
      <c r="H86" s="3">
        <v>0</v>
      </c>
      <c r="I86" s="3">
        <v>1</v>
      </c>
      <c r="J86" s="3"/>
      <c r="K86" s="3">
        <v>0</v>
      </c>
      <c r="L86" s="3">
        <v>0</v>
      </c>
      <c r="M86" s="3">
        <v>1</v>
      </c>
      <c r="N86" s="3"/>
      <c r="O86" s="3">
        <v>4</v>
      </c>
      <c r="P86" s="3">
        <v>0</v>
      </c>
      <c r="Q86" s="3">
        <v>1</v>
      </c>
      <c r="R86" s="3">
        <v>1</v>
      </c>
      <c r="S86" s="3">
        <v>1</v>
      </c>
      <c r="T86" s="3">
        <v>1</v>
      </c>
      <c r="U86" s="3"/>
      <c r="V86" s="3">
        <v>4</v>
      </c>
      <c r="W86" s="3">
        <v>1</v>
      </c>
      <c r="X86" s="20">
        <f>SUM(C86:W86)</f>
        <v>48</v>
      </c>
      <c r="Y86" s="30" t="e">
        <f>X86/#REF!</f>
        <v>#REF!</v>
      </c>
    </row>
    <row r="87" spans="1:35" x14ac:dyDescent="0.2">
      <c r="B87" s="3" t="s">
        <v>100</v>
      </c>
      <c r="C87" s="3">
        <v>1</v>
      </c>
      <c r="D87" s="3">
        <v>7</v>
      </c>
      <c r="E87" s="3">
        <v>17</v>
      </c>
      <c r="F87" s="3">
        <v>9</v>
      </c>
      <c r="G87" s="3">
        <v>7</v>
      </c>
      <c r="H87" s="3">
        <v>3</v>
      </c>
      <c r="I87" s="3">
        <v>2</v>
      </c>
      <c r="J87" s="3"/>
      <c r="K87" s="3">
        <v>3</v>
      </c>
      <c r="L87" s="3">
        <v>1</v>
      </c>
      <c r="M87" s="3">
        <v>2</v>
      </c>
      <c r="N87" s="3"/>
      <c r="O87" s="3">
        <v>4</v>
      </c>
      <c r="P87" s="3">
        <v>1</v>
      </c>
      <c r="Q87" s="3">
        <v>2</v>
      </c>
      <c r="R87" s="3">
        <v>1</v>
      </c>
      <c r="S87" s="3">
        <v>4</v>
      </c>
      <c r="T87" s="3">
        <v>0</v>
      </c>
      <c r="U87" s="3"/>
      <c r="V87" s="3">
        <v>23</v>
      </c>
      <c r="W87" s="3">
        <v>3</v>
      </c>
      <c r="X87" s="20">
        <f>SUM(C87:W87)</f>
        <v>90</v>
      </c>
      <c r="Y87" s="30" t="e">
        <f>X87/#REF!</f>
        <v>#REF!</v>
      </c>
    </row>
    <row r="88" spans="1:35" x14ac:dyDescent="0.2">
      <c r="O88" s="49"/>
      <c r="P88" s="49"/>
      <c r="Q88" s="49"/>
      <c r="R88" s="49"/>
      <c r="S88" s="49"/>
      <c r="T88" s="49"/>
      <c r="U88" s="49"/>
      <c r="V88" s="49"/>
      <c r="X88" s="98"/>
    </row>
    <row r="89" spans="1:35" x14ac:dyDescent="0.2">
      <c r="O89" s="49"/>
      <c r="P89" s="49"/>
      <c r="Q89" s="49"/>
      <c r="R89" s="49"/>
      <c r="S89" s="49"/>
      <c r="T89" s="49"/>
      <c r="U89" s="49"/>
      <c r="V89" s="49"/>
      <c r="X89" s="98"/>
    </row>
    <row r="90" spans="1:35" ht="75" x14ac:dyDescent="0.2">
      <c r="B90" s="48" t="s">
        <v>210</v>
      </c>
      <c r="C90" s="95" t="s">
        <v>27</v>
      </c>
      <c r="D90" s="95" t="s">
        <v>28</v>
      </c>
      <c r="E90" s="95" t="s">
        <v>29</v>
      </c>
      <c r="F90" s="95" t="s">
        <v>30</v>
      </c>
      <c r="G90" s="95" t="s">
        <v>31</v>
      </c>
      <c r="H90" s="95" t="s">
        <v>32</v>
      </c>
      <c r="I90" s="48" t="s">
        <v>141</v>
      </c>
      <c r="J90" s="48" t="s">
        <v>144</v>
      </c>
      <c r="K90" s="95" t="s">
        <v>6</v>
      </c>
      <c r="L90" s="2"/>
      <c r="M90" s="2"/>
      <c r="N90" s="2"/>
      <c r="O90" s="2"/>
      <c r="P90" s="2"/>
      <c r="Q90" s="2"/>
      <c r="R90" s="2"/>
      <c r="S90" s="2"/>
      <c r="T90" s="2"/>
    </row>
    <row r="91" spans="1:35" x14ac:dyDescent="0.2">
      <c r="B91" s="5" t="str">
        <f t="shared" ref="B91:C96" si="12">B71</f>
        <v>15/16</v>
      </c>
      <c r="C91" s="3">
        <f t="shared" si="12"/>
        <v>0</v>
      </c>
      <c r="D91" s="3">
        <f t="shared" ref="D91:D96" si="13">SUM(D71,E71,F71,O71)</f>
        <v>12</v>
      </c>
      <c r="E91" s="3">
        <f t="shared" ref="E91:E96" si="14">SUM(G71,H71,P71)</f>
        <v>6</v>
      </c>
      <c r="F91" s="3">
        <f t="shared" ref="F91:F96" si="15">I71</f>
        <v>1</v>
      </c>
      <c r="G91" s="3">
        <f t="shared" ref="G91:G96" si="16">SUM(K71,L71,M71,R71)</f>
        <v>1</v>
      </c>
      <c r="H91" s="3">
        <f t="shared" ref="H91:H96" si="17">SUM(V71,W71,S71,U71)</f>
        <v>3</v>
      </c>
      <c r="I91" s="3">
        <f t="shared" ref="I91:I96" si="18">SUM(Q71)</f>
        <v>1</v>
      </c>
      <c r="J91" s="3">
        <f t="shared" ref="J91:J96" si="19">T71</f>
        <v>1</v>
      </c>
      <c r="K91" s="27">
        <f t="shared" ref="K91:K96" si="20">SUM(C91:J91)</f>
        <v>25</v>
      </c>
      <c r="M91" s="2"/>
      <c r="N91" s="2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</row>
    <row r="92" spans="1:35" x14ac:dyDescent="0.2">
      <c r="B92" s="5" t="str">
        <f t="shared" si="12"/>
        <v>16/17</v>
      </c>
      <c r="C92" s="3">
        <f t="shared" si="12"/>
        <v>0</v>
      </c>
      <c r="D92" s="3">
        <f t="shared" si="13"/>
        <v>8</v>
      </c>
      <c r="E92" s="3">
        <f t="shared" si="14"/>
        <v>2</v>
      </c>
      <c r="F92" s="3">
        <f t="shared" si="15"/>
        <v>1</v>
      </c>
      <c r="G92" s="3">
        <f t="shared" si="16"/>
        <v>0</v>
      </c>
      <c r="H92" s="3">
        <f t="shared" si="17"/>
        <v>10</v>
      </c>
      <c r="I92" s="3">
        <f t="shared" si="18"/>
        <v>0</v>
      </c>
      <c r="J92" s="3">
        <f t="shared" si="19"/>
        <v>0</v>
      </c>
      <c r="K92" s="27">
        <f t="shared" si="20"/>
        <v>21</v>
      </c>
      <c r="M92" s="2"/>
      <c r="N92" s="2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</row>
    <row r="93" spans="1:35" x14ac:dyDescent="0.2">
      <c r="B93" s="5" t="str">
        <f t="shared" si="12"/>
        <v>17/18</v>
      </c>
      <c r="C93" s="3">
        <f t="shared" si="12"/>
        <v>0</v>
      </c>
      <c r="D93" s="3">
        <f t="shared" si="13"/>
        <v>4</v>
      </c>
      <c r="E93" s="3">
        <f t="shared" si="14"/>
        <v>4</v>
      </c>
      <c r="F93" s="3">
        <f t="shared" si="15"/>
        <v>0</v>
      </c>
      <c r="G93" s="3">
        <f t="shared" si="16"/>
        <v>3</v>
      </c>
      <c r="H93" s="3">
        <f t="shared" si="17"/>
        <v>6</v>
      </c>
      <c r="I93" s="3">
        <f t="shared" si="18"/>
        <v>0</v>
      </c>
      <c r="J93" s="3">
        <f t="shared" si="19"/>
        <v>0</v>
      </c>
      <c r="K93" s="27">
        <f t="shared" si="20"/>
        <v>17</v>
      </c>
      <c r="M93" s="2"/>
      <c r="N93" s="2"/>
      <c r="O93" s="160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160"/>
    </row>
    <row r="94" spans="1:35" x14ac:dyDescent="0.2">
      <c r="B94" s="5" t="str">
        <f t="shared" si="12"/>
        <v>18/19</v>
      </c>
      <c r="C94" s="3">
        <f t="shared" si="12"/>
        <v>1</v>
      </c>
      <c r="D94" s="3">
        <f t="shared" si="13"/>
        <v>12</v>
      </c>
      <c r="E94" s="3">
        <f t="shared" si="14"/>
        <v>8</v>
      </c>
      <c r="F94" s="3">
        <f t="shared" si="15"/>
        <v>0</v>
      </c>
      <c r="G94" s="3">
        <f t="shared" si="16"/>
        <v>1</v>
      </c>
      <c r="H94" s="3">
        <f t="shared" si="17"/>
        <v>3</v>
      </c>
      <c r="I94" s="3">
        <f t="shared" si="18"/>
        <v>0</v>
      </c>
      <c r="J94" s="3">
        <f t="shared" si="19"/>
        <v>0</v>
      </c>
      <c r="K94" s="27">
        <f t="shared" si="20"/>
        <v>25</v>
      </c>
      <c r="M94" s="2"/>
      <c r="N94" s="2"/>
      <c r="O94" s="160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160"/>
    </row>
    <row r="95" spans="1:35" x14ac:dyDescent="0.2">
      <c r="B95" s="5" t="str">
        <f t="shared" si="12"/>
        <v>19/20</v>
      </c>
      <c r="C95" s="3">
        <f t="shared" si="12"/>
        <v>0</v>
      </c>
      <c r="D95" s="3">
        <f t="shared" si="13"/>
        <v>14</v>
      </c>
      <c r="E95" s="3">
        <f t="shared" si="14"/>
        <v>6</v>
      </c>
      <c r="F95" s="3">
        <f t="shared" si="15"/>
        <v>0</v>
      </c>
      <c r="G95" s="3">
        <f t="shared" si="16"/>
        <v>3</v>
      </c>
      <c r="H95" s="3">
        <f t="shared" si="17"/>
        <v>6</v>
      </c>
      <c r="I95" s="3">
        <f t="shared" si="18"/>
        <v>0</v>
      </c>
      <c r="J95" s="3">
        <f t="shared" si="19"/>
        <v>0</v>
      </c>
      <c r="K95" s="27">
        <f t="shared" si="20"/>
        <v>29</v>
      </c>
      <c r="M95" s="2"/>
      <c r="N95" s="2"/>
      <c r="O95" s="160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5" x14ac:dyDescent="0.2">
      <c r="B96" s="5" t="str">
        <f t="shared" si="12"/>
        <v>20/21</v>
      </c>
      <c r="C96" s="3">
        <f t="shared" si="12"/>
        <v>0</v>
      </c>
      <c r="D96" s="3">
        <f t="shared" si="13"/>
        <v>8</v>
      </c>
      <c r="E96" s="3">
        <f t="shared" si="14"/>
        <v>1</v>
      </c>
      <c r="F96" s="3">
        <f t="shared" si="15"/>
        <v>1</v>
      </c>
      <c r="G96" s="3">
        <f t="shared" si="16"/>
        <v>1</v>
      </c>
      <c r="H96" s="3">
        <f t="shared" si="17"/>
        <v>8</v>
      </c>
      <c r="I96" s="3">
        <f t="shared" si="18"/>
        <v>2</v>
      </c>
      <c r="J96" s="3">
        <f t="shared" si="19"/>
        <v>0</v>
      </c>
      <c r="K96" s="27">
        <f t="shared" si="20"/>
        <v>21</v>
      </c>
      <c r="M96" s="2"/>
      <c r="N96" s="2"/>
      <c r="O96" s="160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">
      <c r="B97" s="20" t="s">
        <v>6</v>
      </c>
      <c r="C97" s="27">
        <f>SUM(C91:C96)</f>
        <v>1</v>
      </c>
      <c r="D97" s="27">
        <f t="shared" ref="D97:K97" si="21">SUM(D91:D96)</f>
        <v>58</v>
      </c>
      <c r="E97" s="27">
        <f t="shared" si="21"/>
        <v>27</v>
      </c>
      <c r="F97" s="27">
        <f t="shared" si="21"/>
        <v>3</v>
      </c>
      <c r="G97" s="27">
        <f t="shared" si="21"/>
        <v>9</v>
      </c>
      <c r="H97" s="27">
        <f t="shared" si="21"/>
        <v>36</v>
      </c>
      <c r="I97" s="27">
        <f t="shared" si="21"/>
        <v>3</v>
      </c>
      <c r="J97" s="27">
        <f t="shared" si="21"/>
        <v>1</v>
      </c>
      <c r="K97" s="27">
        <f t="shared" si="21"/>
        <v>138</v>
      </c>
      <c r="M97" s="2"/>
      <c r="N97" s="2"/>
      <c r="O97" s="160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">
      <c r="B98" s="20" t="s">
        <v>41</v>
      </c>
      <c r="C98" s="83">
        <f t="shared" ref="C98:K98" si="22">C97/$K$97</f>
        <v>7.246376811594203E-3</v>
      </c>
      <c r="D98" s="83">
        <f t="shared" si="22"/>
        <v>0.42028985507246375</v>
      </c>
      <c r="E98" s="83">
        <f t="shared" si="22"/>
        <v>0.19565217391304349</v>
      </c>
      <c r="F98" s="83">
        <f t="shared" si="22"/>
        <v>2.1739130434782608E-2</v>
      </c>
      <c r="G98" s="83">
        <f t="shared" si="22"/>
        <v>6.5217391304347824E-2</v>
      </c>
      <c r="H98" s="83">
        <f t="shared" si="22"/>
        <v>0.2608695652173913</v>
      </c>
      <c r="I98" s="83">
        <f t="shared" si="22"/>
        <v>2.1739130434782608E-2</v>
      </c>
      <c r="J98" s="83">
        <f t="shared" si="22"/>
        <v>7.246376811594203E-3</v>
      </c>
      <c r="K98" s="30">
        <f t="shared" si="22"/>
        <v>1</v>
      </c>
      <c r="M98" s="2"/>
      <c r="O98" s="160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">
      <c r="O99" s="7"/>
    </row>
    <row r="100" spans="1:34" s="50" customFormat="1" x14ac:dyDescent="0.2">
      <c r="B100" s="3" t="s">
        <v>151</v>
      </c>
      <c r="C100" s="3">
        <f>C86</f>
        <v>0</v>
      </c>
      <c r="D100" s="3">
        <f>D86+E86+F86+O86</f>
        <v>21</v>
      </c>
      <c r="E100" s="3">
        <f>G86+H86+P86</f>
        <v>16</v>
      </c>
      <c r="F100" s="3">
        <f>I86</f>
        <v>1</v>
      </c>
      <c r="G100" s="3">
        <f>K86+L86+M86+R86</f>
        <v>2</v>
      </c>
      <c r="H100" s="3">
        <f>U86+S86+V86+W86</f>
        <v>6</v>
      </c>
      <c r="I100" s="3">
        <f>Q86</f>
        <v>1</v>
      </c>
      <c r="J100" s="3">
        <f>T86</f>
        <v>1</v>
      </c>
      <c r="K100" s="20">
        <f>SUM(C100:J100)</f>
        <v>48</v>
      </c>
      <c r="L100" s="30">
        <f>K100/K102</f>
        <v>0.34782608695652173</v>
      </c>
      <c r="O100" s="160"/>
      <c r="P100" s="2"/>
    </row>
    <row r="101" spans="1:34" x14ac:dyDescent="0.2">
      <c r="B101" s="3" t="s">
        <v>152</v>
      </c>
      <c r="C101" s="3">
        <f>C87</f>
        <v>1</v>
      </c>
      <c r="D101" s="3">
        <f>D87+E87+F87+O87</f>
        <v>37</v>
      </c>
      <c r="E101" s="3">
        <f>G87+H87+P87</f>
        <v>11</v>
      </c>
      <c r="F101" s="3">
        <f>I87</f>
        <v>2</v>
      </c>
      <c r="G101" s="3">
        <f>K87+L87+M87+R87</f>
        <v>7</v>
      </c>
      <c r="H101" s="3">
        <f>U87+S87+V87+W87</f>
        <v>30</v>
      </c>
      <c r="I101" s="3">
        <f>Q87</f>
        <v>2</v>
      </c>
      <c r="J101" s="3">
        <f>T87</f>
        <v>0</v>
      </c>
      <c r="K101" s="20">
        <f>SUM(C101:J101)</f>
        <v>90</v>
      </c>
      <c r="L101" s="30">
        <f>K101/K102</f>
        <v>0.65217391304347827</v>
      </c>
      <c r="O101" s="160"/>
      <c r="P101" s="2"/>
    </row>
    <row r="102" spans="1:34" x14ac:dyDescent="0.2">
      <c r="J102" s="20" t="s">
        <v>50</v>
      </c>
      <c r="K102" s="20">
        <f>SUM(K100:K101)</f>
        <v>138</v>
      </c>
    </row>
    <row r="104" spans="1:34" x14ac:dyDescent="0.2">
      <c r="A104" s="47" t="s">
        <v>258</v>
      </c>
    </row>
    <row r="106" spans="1:34" x14ac:dyDescent="0.2">
      <c r="B106" t="s">
        <v>360</v>
      </c>
    </row>
    <row r="107" spans="1:34" ht="60" x14ac:dyDescent="0.2">
      <c r="B107" s="48"/>
      <c r="C107" s="95" t="s">
        <v>27</v>
      </c>
      <c r="D107" s="95" t="s">
        <v>28</v>
      </c>
      <c r="E107" s="95" t="s">
        <v>29</v>
      </c>
      <c r="F107" s="95" t="s">
        <v>30</v>
      </c>
      <c r="G107" s="95" t="s">
        <v>31</v>
      </c>
      <c r="H107" s="95" t="s">
        <v>32</v>
      </c>
      <c r="I107" s="48" t="s">
        <v>141</v>
      </c>
      <c r="J107" s="48" t="s">
        <v>172</v>
      </c>
      <c r="K107" s="95" t="s">
        <v>6</v>
      </c>
    </row>
    <row r="108" spans="1:34" x14ac:dyDescent="0.2">
      <c r="B108" s="20" t="s">
        <v>170</v>
      </c>
      <c r="C108" s="20">
        <f t="shared" ref="C108:K108" si="23">C49</f>
        <v>57</v>
      </c>
      <c r="D108" s="20">
        <f t="shared" si="23"/>
        <v>853</v>
      </c>
      <c r="E108" s="20">
        <f t="shared" si="23"/>
        <v>84</v>
      </c>
      <c r="F108" s="20">
        <f t="shared" si="23"/>
        <v>697</v>
      </c>
      <c r="G108" s="20">
        <f t="shared" si="23"/>
        <v>146</v>
      </c>
      <c r="H108" s="20">
        <f t="shared" si="23"/>
        <v>1269</v>
      </c>
      <c r="I108" s="20">
        <f t="shared" si="23"/>
        <v>41</v>
      </c>
      <c r="J108" s="20">
        <f t="shared" si="23"/>
        <v>87</v>
      </c>
      <c r="K108" s="20">
        <f t="shared" si="23"/>
        <v>3234</v>
      </c>
    </row>
    <row r="109" spans="1:34" x14ac:dyDescent="0.2">
      <c r="B109" s="20" t="s">
        <v>21</v>
      </c>
      <c r="C109" s="27">
        <f>C97-C96</f>
        <v>1</v>
      </c>
      <c r="D109" s="27">
        <f t="shared" ref="D109:K109" si="24">D97-D96</f>
        <v>50</v>
      </c>
      <c r="E109" s="27">
        <f t="shared" si="24"/>
        <v>26</v>
      </c>
      <c r="F109" s="27">
        <f t="shared" si="24"/>
        <v>2</v>
      </c>
      <c r="G109" s="27">
        <f t="shared" si="24"/>
        <v>8</v>
      </c>
      <c r="H109" s="27">
        <f t="shared" si="24"/>
        <v>28</v>
      </c>
      <c r="I109" s="27">
        <f t="shared" si="24"/>
        <v>1</v>
      </c>
      <c r="J109" s="27">
        <f t="shared" si="24"/>
        <v>1</v>
      </c>
      <c r="K109" s="27">
        <f t="shared" si="24"/>
        <v>117</v>
      </c>
      <c r="M109" t="s">
        <v>260</v>
      </c>
    </row>
    <row r="110" spans="1:34" x14ac:dyDescent="0.2">
      <c r="B110" s="20" t="s">
        <v>171</v>
      </c>
      <c r="C110" s="83">
        <f>C109/C108</f>
        <v>1.7543859649122806E-2</v>
      </c>
      <c r="D110" s="83">
        <f t="shared" ref="D110:F110" si="25">D109/D108</f>
        <v>5.8616647127784291E-2</v>
      </c>
      <c r="E110" s="83">
        <f t="shared" si="25"/>
        <v>0.30952380952380953</v>
      </c>
      <c r="F110" s="83">
        <f t="shared" si="25"/>
        <v>2.8694404591104736E-3</v>
      </c>
      <c r="G110" s="83">
        <f>G109/G108</f>
        <v>5.4794520547945202E-2</v>
      </c>
      <c r="H110" s="83">
        <f>H109/H108</f>
        <v>2.2064617809298661E-2</v>
      </c>
      <c r="I110" s="83">
        <f>I109/I108</f>
        <v>2.4390243902439025E-2</v>
      </c>
      <c r="J110" s="83">
        <f>J109/J108</f>
        <v>1.1494252873563218E-2</v>
      </c>
      <c r="K110" s="83">
        <f>K109/K108</f>
        <v>3.6178107606679034E-2</v>
      </c>
    </row>
    <row r="113" spans="2:11" ht="60" x14ac:dyDescent="0.2">
      <c r="B113" s="48"/>
      <c r="C113" s="95" t="s">
        <v>27</v>
      </c>
      <c r="D113" s="95" t="s">
        <v>28</v>
      </c>
      <c r="E113" s="95" t="s">
        <v>29</v>
      </c>
      <c r="F113" s="95" t="s">
        <v>30</v>
      </c>
      <c r="G113" s="95" t="s">
        <v>31</v>
      </c>
      <c r="H113" s="95" t="s">
        <v>32</v>
      </c>
      <c r="I113" s="48" t="s">
        <v>141</v>
      </c>
      <c r="J113" s="48" t="s">
        <v>172</v>
      </c>
      <c r="K113" s="95" t="s">
        <v>6</v>
      </c>
    </row>
    <row r="114" spans="2:11" x14ac:dyDescent="0.2">
      <c r="B114" s="20" t="s">
        <v>170</v>
      </c>
      <c r="C114" s="20">
        <f>C49</f>
        <v>57</v>
      </c>
      <c r="D114" s="20">
        <f t="shared" ref="D114:K114" si="26">D49</f>
        <v>853</v>
      </c>
      <c r="E114" s="20">
        <f t="shared" si="26"/>
        <v>84</v>
      </c>
      <c r="F114" s="20">
        <f t="shared" si="26"/>
        <v>697</v>
      </c>
      <c r="G114" s="20">
        <f t="shared" si="26"/>
        <v>146</v>
      </c>
      <c r="H114" s="20">
        <f t="shared" si="26"/>
        <v>1269</v>
      </c>
      <c r="I114" s="20">
        <f t="shared" si="26"/>
        <v>41</v>
      </c>
      <c r="J114" s="20">
        <f t="shared" si="26"/>
        <v>87</v>
      </c>
      <c r="K114" s="20">
        <f t="shared" si="26"/>
        <v>3234</v>
      </c>
    </row>
    <row r="115" spans="2:11" x14ac:dyDescent="0.2">
      <c r="B115" s="20"/>
      <c r="C115" s="51">
        <f>C114/$K114</f>
        <v>1.7625231910946195E-2</v>
      </c>
      <c r="D115" s="51">
        <f>D114/$K114</f>
        <v>0.26376004947433518</v>
      </c>
      <c r="E115" s="51">
        <f t="shared" ref="E115:J115" si="27">E114/$K114</f>
        <v>2.5974025974025976E-2</v>
      </c>
      <c r="F115" s="51">
        <f t="shared" si="27"/>
        <v>0.21552257266542982</v>
      </c>
      <c r="G115" s="51">
        <f t="shared" si="27"/>
        <v>4.5145330859616577E-2</v>
      </c>
      <c r="H115" s="51">
        <f t="shared" si="27"/>
        <v>0.39239332096474955</v>
      </c>
      <c r="I115" s="51">
        <f t="shared" si="27"/>
        <v>1.2677798392084107E-2</v>
      </c>
      <c r="J115" s="51">
        <f t="shared" si="27"/>
        <v>2.6901669758812616E-2</v>
      </c>
      <c r="K115" s="85"/>
    </row>
    <row r="116" spans="2:11" x14ac:dyDescent="0.2">
      <c r="B116" s="20" t="s">
        <v>148</v>
      </c>
      <c r="C116" s="127">
        <f t="shared" ref="C116:K116" si="28">C114-C118</f>
        <v>56</v>
      </c>
      <c r="D116" s="127">
        <f t="shared" si="28"/>
        <v>795</v>
      </c>
      <c r="E116" s="127">
        <f t="shared" si="28"/>
        <v>57</v>
      </c>
      <c r="F116" s="127">
        <f t="shared" si="28"/>
        <v>694</v>
      </c>
      <c r="G116" s="127">
        <f t="shared" si="28"/>
        <v>137</v>
      </c>
      <c r="H116" s="127">
        <f t="shared" si="28"/>
        <v>1233</v>
      </c>
      <c r="I116" s="127">
        <f t="shared" si="28"/>
        <v>38</v>
      </c>
      <c r="J116" s="127">
        <f t="shared" si="28"/>
        <v>86</v>
      </c>
      <c r="K116" s="127">
        <f t="shared" si="28"/>
        <v>3096</v>
      </c>
    </row>
    <row r="117" spans="2:11" x14ac:dyDescent="0.2">
      <c r="B117" s="20"/>
      <c r="C117" s="51">
        <f t="shared" ref="C117:J117" si="29">C116/$K116</f>
        <v>1.8087855297157621E-2</v>
      </c>
      <c r="D117" s="51">
        <f t="shared" si="29"/>
        <v>0.25678294573643412</v>
      </c>
      <c r="E117" s="51">
        <f t="shared" si="29"/>
        <v>1.8410852713178296E-2</v>
      </c>
      <c r="F117" s="51">
        <f t="shared" si="29"/>
        <v>0.22416020671834624</v>
      </c>
      <c r="G117" s="51">
        <f t="shared" si="29"/>
        <v>4.4250645994832041E-2</v>
      </c>
      <c r="H117" s="51">
        <f t="shared" si="29"/>
        <v>0.39825581395348836</v>
      </c>
      <c r="I117" s="51">
        <f t="shared" si="29"/>
        <v>1.227390180878553E-2</v>
      </c>
      <c r="J117" s="51">
        <f t="shared" si="29"/>
        <v>2.7777777777777776E-2</v>
      </c>
      <c r="K117" s="20"/>
    </row>
    <row r="118" spans="2:11" x14ac:dyDescent="0.2">
      <c r="B118" s="20" t="s">
        <v>21</v>
      </c>
      <c r="C118" s="27">
        <f>C97</f>
        <v>1</v>
      </c>
      <c r="D118" s="27">
        <f t="shared" ref="D118:K118" si="30">D97</f>
        <v>58</v>
      </c>
      <c r="E118" s="27">
        <f t="shared" si="30"/>
        <v>27</v>
      </c>
      <c r="F118" s="27">
        <f t="shared" si="30"/>
        <v>3</v>
      </c>
      <c r="G118" s="27">
        <f t="shared" si="30"/>
        <v>9</v>
      </c>
      <c r="H118" s="27">
        <f t="shared" si="30"/>
        <v>36</v>
      </c>
      <c r="I118" s="27">
        <f t="shared" si="30"/>
        <v>3</v>
      </c>
      <c r="J118" s="27">
        <f t="shared" si="30"/>
        <v>1</v>
      </c>
      <c r="K118" s="27">
        <f t="shared" si="30"/>
        <v>138</v>
      </c>
    </row>
    <row r="119" spans="2:11" x14ac:dyDescent="0.2">
      <c r="B119" s="20"/>
      <c r="C119" s="51">
        <f>C118/$K118</f>
        <v>7.246376811594203E-3</v>
      </c>
      <c r="D119" s="51">
        <f t="shared" ref="D119:J119" si="31">D118/$K118</f>
        <v>0.42028985507246375</v>
      </c>
      <c r="E119" s="51">
        <f t="shared" si="31"/>
        <v>0.19565217391304349</v>
      </c>
      <c r="F119" s="51">
        <f t="shared" si="31"/>
        <v>2.1739130434782608E-2</v>
      </c>
      <c r="G119" s="51">
        <f t="shared" si="31"/>
        <v>6.5217391304347824E-2</v>
      </c>
      <c r="H119" s="51">
        <f t="shared" si="31"/>
        <v>0.2608695652173913</v>
      </c>
      <c r="I119" s="51">
        <f t="shared" si="31"/>
        <v>2.1739130434782608E-2</v>
      </c>
      <c r="J119" s="51">
        <f t="shared" si="31"/>
        <v>7.246376811594203E-3</v>
      </c>
      <c r="K119" s="20"/>
    </row>
    <row r="120" spans="2:11" x14ac:dyDescent="0.2">
      <c r="B120" s="20" t="s">
        <v>173</v>
      </c>
      <c r="C120" s="83">
        <f>C118/C114</f>
        <v>1.7543859649122806E-2</v>
      </c>
      <c r="D120" s="83">
        <f t="shared" ref="D120:F120" si="32">D118/D114</f>
        <v>6.799531066822978E-2</v>
      </c>
      <c r="E120" s="83">
        <f t="shared" si="32"/>
        <v>0.32142857142857145</v>
      </c>
      <c r="F120" s="83">
        <f t="shared" si="32"/>
        <v>4.30416068866571E-3</v>
      </c>
      <c r="G120" s="83">
        <f>G118/G114</f>
        <v>6.1643835616438353E-2</v>
      </c>
      <c r="H120" s="83">
        <f>H118/H114</f>
        <v>2.8368794326241134E-2</v>
      </c>
      <c r="I120" s="83">
        <f>I118/I114</f>
        <v>7.3170731707317069E-2</v>
      </c>
      <c r="J120" s="83">
        <f>J118/J114</f>
        <v>1.1494252873563218E-2</v>
      </c>
      <c r="K120" s="83">
        <f>K118/K114</f>
        <v>4.267161410018553E-2</v>
      </c>
    </row>
    <row r="123" spans="2:11" x14ac:dyDescent="0.2">
      <c r="C123" s="97"/>
    </row>
    <row r="124" spans="2:11" x14ac:dyDescent="0.2">
      <c r="C124" s="97"/>
    </row>
  </sheetData>
  <mergeCells count="5">
    <mergeCell ref="M2:M3"/>
    <mergeCell ref="N2:N3"/>
    <mergeCell ref="O2:O3"/>
    <mergeCell ref="E4:F4"/>
    <mergeCell ref="G4:H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7178-80F7-BD4E-AA64-7E9DB5FD0585}">
  <dimension ref="A1:AD161"/>
  <sheetViews>
    <sheetView topLeftCell="A54" workbookViewId="0">
      <selection activeCell="H73" sqref="H73"/>
    </sheetView>
  </sheetViews>
  <sheetFormatPr baseColWidth="10" defaultRowHeight="16" x14ac:dyDescent="0.2"/>
  <cols>
    <col min="1" max="1" width="21.6640625" customWidth="1"/>
    <col min="2" max="2" width="14.1640625" customWidth="1"/>
    <col min="3" max="3" width="18" customWidth="1"/>
  </cols>
  <sheetData>
    <row r="1" spans="1:18" x14ac:dyDescent="0.2">
      <c r="A1" s="151" t="s">
        <v>261</v>
      </c>
    </row>
    <row r="3" spans="1:18" x14ac:dyDescent="0.2">
      <c r="A3" s="6" t="s">
        <v>211</v>
      </c>
      <c r="B3" s="217" t="s">
        <v>21</v>
      </c>
      <c r="C3" s="219"/>
    </row>
    <row r="4" spans="1:18" x14ac:dyDescent="0.2">
      <c r="A4" s="41"/>
      <c r="B4" s="43" t="s">
        <v>112</v>
      </c>
      <c r="C4" s="5">
        <v>177</v>
      </c>
      <c r="I4" s="114"/>
      <c r="J4" s="114"/>
      <c r="K4" s="114"/>
    </row>
    <row r="5" spans="1:18" x14ac:dyDescent="0.2">
      <c r="A5" s="41"/>
      <c r="B5" s="43" t="s">
        <v>113</v>
      </c>
      <c r="C5" s="5">
        <v>2</v>
      </c>
      <c r="I5" s="114"/>
      <c r="J5" s="114"/>
      <c r="K5" s="114"/>
    </row>
    <row r="6" spans="1:18" x14ac:dyDescent="0.2">
      <c r="I6" s="114"/>
      <c r="J6" s="114"/>
      <c r="K6" s="114"/>
    </row>
    <row r="7" spans="1:18" x14ac:dyDescent="0.2">
      <c r="A7" s="7"/>
      <c r="I7" s="114"/>
      <c r="J7" s="114"/>
      <c r="K7" s="114"/>
    </row>
    <row r="8" spans="1:18" x14ac:dyDescent="0.2">
      <c r="A8" s="6" t="s">
        <v>212</v>
      </c>
      <c r="H8" s="160" t="s">
        <v>396</v>
      </c>
      <c r="I8" s="160" t="s">
        <v>397</v>
      </c>
      <c r="J8" s="114"/>
      <c r="K8" s="2"/>
    </row>
    <row r="9" spans="1:18" x14ac:dyDescent="0.2">
      <c r="B9" s="101" t="s">
        <v>5</v>
      </c>
      <c r="C9" s="39" t="s">
        <v>6</v>
      </c>
      <c r="D9" s="39" t="s">
        <v>155</v>
      </c>
      <c r="E9" s="39" t="s">
        <v>41</v>
      </c>
      <c r="F9" s="39" t="s">
        <v>156</v>
      </c>
      <c r="G9" s="39" t="s">
        <v>41</v>
      </c>
      <c r="H9" s="160"/>
      <c r="I9" s="160"/>
      <c r="J9" s="160"/>
      <c r="K9" s="160"/>
      <c r="M9" s="160"/>
      <c r="N9" s="160"/>
      <c r="O9" s="160"/>
      <c r="P9" s="160"/>
      <c r="R9" s="160"/>
    </row>
    <row r="10" spans="1:18" x14ac:dyDescent="0.2">
      <c r="B10" s="43" t="s">
        <v>214</v>
      </c>
      <c r="C10" s="124">
        <f>H10-I10</f>
        <v>23</v>
      </c>
      <c r="D10" s="5">
        <v>14</v>
      </c>
      <c r="E10" s="8">
        <f t="shared" ref="E10:E15" si="0">D10/C10</f>
        <v>0.60869565217391308</v>
      </c>
      <c r="F10" s="5">
        <v>9</v>
      </c>
      <c r="G10" s="8">
        <f t="shared" ref="G10:G15" si="1">F10/C10</f>
        <v>0.39130434782608697</v>
      </c>
      <c r="H10" s="2">
        <v>25</v>
      </c>
      <c r="I10" s="2">
        <v>2</v>
      </c>
      <c r="J10" s="160"/>
      <c r="K10" s="160"/>
      <c r="M10" s="160"/>
      <c r="N10" s="160"/>
      <c r="O10" s="160"/>
      <c r="P10" s="160"/>
      <c r="R10" s="160"/>
    </row>
    <row r="11" spans="1:18" x14ac:dyDescent="0.2">
      <c r="B11" s="43" t="s">
        <v>1</v>
      </c>
      <c r="C11" s="5">
        <f t="shared" ref="C11:C16" si="2">D11+F11</f>
        <v>21</v>
      </c>
      <c r="D11" s="5">
        <v>17</v>
      </c>
      <c r="E11" s="8">
        <f t="shared" si="0"/>
        <v>0.80952380952380953</v>
      </c>
      <c r="F11" s="5">
        <v>4</v>
      </c>
      <c r="G11" s="8">
        <f t="shared" si="1"/>
        <v>0.19047619047619047</v>
      </c>
      <c r="H11" s="2">
        <v>21</v>
      </c>
      <c r="I11" s="2">
        <v>0</v>
      </c>
      <c r="J11" s="160"/>
      <c r="K11" s="2"/>
      <c r="M11" s="2"/>
      <c r="N11" s="2"/>
      <c r="O11" s="2"/>
      <c r="P11" s="2"/>
      <c r="R11" s="2"/>
    </row>
    <row r="12" spans="1:18" x14ac:dyDescent="0.2">
      <c r="B12" s="43" t="s">
        <v>2</v>
      </c>
      <c r="C12" s="5">
        <f t="shared" si="2"/>
        <v>17</v>
      </c>
      <c r="D12" s="5">
        <v>15</v>
      </c>
      <c r="E12" s="8">
        <f t="shared" si="0"/>
        <v>0.88235294117647056</v>
      </c>
      <c r="F12" s="5">
        <v>2</v>
      </c>
      <c r="G12" s="8">
        <f t="shared" si="1"/>
        <v>0.11764705882352941</v>
      </c>
      <c r="H12" s="2">
        <v>17</v>
      </c>
      <c r="I12" s="2">
        <v>0</v>
      </c>
      <c r="J12" s="160"/>
      <c r="K12" s="2"/>
      <c r="M12" s="2"/>
      <c r="N12" s="2"/>
      <c r="O12" s="2"/>
      <c r="P12" s="2"/>
      <c r="R12" s="2"/>
    </row>
    <row r="13" spans="1:18" x14ac:dyDescent="0.2">
      <c r="B13" s="43" t="s">
        <v>3</v>
      </c>
      <c r="C13" s="5">
        <f t="shared" si="2"/>
        <v>25</v>
      </c>
      <c r="D13" s="5">
        <v>16</v>
      </c>
      <c r="E13" s="8">
        <f t="shared" si="0"/>
        <v>0.64</v>
      </c>
      <c r="F13" s="5">
        <v>9</v>
      </c>
      <c r="G13" s="8">
        <f t="shared" si="1"/>
        <v>0.36</v>
      </c>
      <c r="H13" s="2">
        <v>25</v>
      </c>
      <c r="I13" s="2">
        <v>0</v>
      </c>
      <c r="J13" s="160"/>
      <c r="K13" s="2"/>
      <c r="M13" s="2"/>
      <c r="N13" s="2"/>
      <c r="O13" s="2"/>
      <c r="P13" s="2"/>
      <c r="R13" s="2"/>
    </row>
    <row r="14" spans="1:18" x14ac:dyDescent="0.2">
      <c r="B14" s="43" t="s">
        <v>4</v>
      </c>
      <c r="C14" s="5">
        <f t="shared" si="2"/>
        <v>28</v>
      </c>
      <c r="D14" s="5">
        <v>19</v>
      </c>
      <c r="E14" s="8">
        <f t="shared" si="0"/>
        <v>0.6785714285714286</v>
      </c>
      <c r="F14" s="5">
        <v>9</v>
      </c>
      <c r="G14" s="8">
        <f t="shared" si="1"/>
        <v>0.32142857142857145</v>
      </c>
      <c r="H14" s="2">
        <v>28</v>
      </c>
      <c r="I14" s="2">
        <v>0</v>
      </c>
      <c r="J14" s="160"/>
      <c r="K14" s="2"/>
      <c r="M14" s="2"/>
      <c r="N14" s="2"/>
      <c r="O14" s="2"/>
      <c r="P14" s="2"/>
      <c r="R14" s="2"/>
    </row>
    <row r="15" spans="1:18" x14ac:dyDescent="0.2">
      <c r="B15" s="43" t="s">
        <v>206</v>
      </c>
      <c r="C15" s="5">
        <f t="shared" si="2"/>
        <v>19</v>
      </c>
      <c r="D15" s="5">
        <v>9</v>
      </c>
      <c r="E15" s="8">
        <f t="shared" si="0"/>
        <v>0.47368421052631576</v>
      </c>
      <c r="F15" s="5">
        <v>10</v>
      </c>
      <c r="G15" s="8">
        <f t="shared" si="1"/>
        <v>0.52631578947368418</v>
      </c>
      <c r="H15" s="2">
        <v>19</v>
      </c>
      <c r="I15" s="2">
        <v>0</v>
      </c>
      <c r="J15" s="160"/>
      <c r="K15" s="2"/>
      <c r="M15" s="2"/>
      <c r="N15" s="2"/>
      <c r="O15" s="2"/>
      <c r="P15" s="2"/>
      <c r="R15" s="2"/>
    </row>
    <row r="16" spans="1:18" x14ac:dyDescent="0.2">
      <c r="B16" s="43" t="s">
        <v>374</v>
      </c>
      <c r="C16" s="5">
        <f t="shared" si="2"/>
        <v>16</v>
      </c>
      <c r="D16" s="5">
        <v>15</v>
      </c>
      <c r="E16" s="8">
        <f t="shared" ref="E16" si="3">D16/C16</f>
        <v>0.9375</v>
      </c>
      <c r="F16" s="5">
        <v>1</v>
      </c>
      <c r="G16" s="8">
        <f t="shared" ref="G16" si="4">F16/C16</f>
        <v>6.25E-2</v>
      </c>
      <c r="H16" s="2">
        <v>16</v>
      </c>
      <c r="I16" s="2">
        <v>0</v>
      </c>
      <c r="J16" s="160"/>
      <c r="K16" s="2"/>
      <c r="M16" s="2"/>
      <c r="N16" s="2"/>
      <c r="O16" s="2"/>
      <c r="P16" s="2"/>
      <c r="R16" s="2"/>
    </row>
    <row r="17" spans="1:19" x14ac:dyDescent="0.2">
      <c r="B17" s="43"/>
      <c r="C17" s="5"/>
      <c r="D17" s="5"/>
      <c r="E17" s="8"/>
      <c r="F17" s="5"/>
      <c r="G17" s="8"/>
      <c r="H17" s="2"/>
      <c r="I17" s="2"/>
      <c r="J17" s="196"/>
      <c r="K17" s="2"/>
      <c r="M17" s="2"/>
      <c r="N17" s="2"/>
      <c r="O17" s="2"/>
      <c r="P17" s="2"/>
      <c r="R17" s="2"/>
    </row>
    <row r="18" spans="1:19" x14ac:dyDescent="0.2">
      <c r="B18" s="102" t="s">
        <v>6</v>
      </c>
      <c r="C18" s="20">
        <f>SUM(C10:C16)</f>
        <v>149</v>
      </c>
      <c r="D18" s="20">
        <f>SUM(D10:D16)</f>
        <v>105</v>
      </c>
      <c r="E18" s="21">
        <f>D18/C18</f>
        <v>0.70469798657718119</v>
      </c>
      <c r="F18" s="20">
        <f>SUM(F10:F16)</f>
        <v>44</v>
      </c>
      <c r="G18" s="21">
        <f>F18/C18</f>
        <v>0.29530201342281881</v>
      </c>
      <c r="J18" s="160"/>
      <c r="K18" s="2"/>
      <c r="M18" s="2"/>
      <c r="N18" s="2"/>
      <c r="O18" s="2"/>
      <c r="P18" s="2"/>
      <c r="R18" s="2"/>
    </row>
    <row r="19" spans="1:19" x14ac:dyDescent="0.2">
      <c r="B19" s="99" t="s">
        <v>398</v>
      </c>
      <c r="J19" s="7"/>
    </row>
    <row r="20" spans="1:19" x14ac:dyDescent="0.2">
      <c r="B20" s="100"/>
      <c r="J20" s="7"/>
    </row>
    <row r="21" spans="1:19" x14ac:dyDescent="0.2">
      <c r="A21" s="6" t="s">
        <v>213</v>
      </c>
      <c r="B21" s="100"/>
      <c r="H21" s="160" t="s">
        <v>396</v>
      </c>
      <c r="I21" s="160" t="s">
        <v>399</v>
      </c>
      <c r="J21" s="114"/>
      <c r="K21" s="160"/>
      <c r="L21" s="160"/>
      <c r="N21" s="160"/>
      <c r="O21" s="160"/>
      <c r="P21" s="160"/>
      <c r="Q21" s="160"/>
      <c r="S21" s="160"/>
    </row>
    <row r="22" spans="1:19" x14ac:dyDescent="0.2">
      <c r="B22" s="101" t="s">
        <v>5</v>
      </c>
      <c r="C22" s="94" t="s">
        <v>6</v>
      </c>
      <c r="D22" s="94" t="s">
        <v>48</v>
      </c>
      <c r="E22" s="94" t="s">
        <v>41</v>
      </c>
      <c r="F22" s="94" t="s">
        <v>49</v>
      </c>
      <c r="G22" s="94" t="s">
        <v>41</v>
      </c>
      <c r="H22" s="160"/>
      <c r="I22" s="160"/>
      <c r="J22" s="114"/>
      <c r="K22" s="160"/>
      <c r="L22" s="160"/>
      <c r="N22" s="160"/>
      <c r="O22" s="160"/>
      <c r="P22" s="160"/>
      <c r="Q22" s="160"/>
      <c r="S22" s="160"/>
    </row>
    <row r="23" spans="1:19" x14ac:dyDescent="0.2">
      <c r="B23" s="43" t="s">
        <v>214</v>
      </c>
      <c r="C23" s="124">
        <f>H23-I23</f>
        <v>23</v>
      </c>
      <c r="D23" s="5">
        <v>9</v>
      </c>
      <c r="E23" s="8">
        <f t="shared" ref="E23:E29" si="5">D23/C23</f>
        <v>0.39130434782608697</v>
      </c>
      <c r="F23" s="5">
        <v>14</v>
      </c>
      <c r="G23" s="8">
        <f t="shared" ref="G23:G29" si="6">F23/C23</f>
        <v>0.60869565217391308</v>
      </c>
      <c r="H23" s="2">
        <v>25</v>
      </c>
      <c r="I23" s="2">
        <v>2</v>
      </c>
      <c r="J23" s="114"/>
      <c r="K23" s="160"/>
      <c r="L23" s="2"/>
      <c r="N23" s="2"/>
      <c r="O23" s="2"/>
      <c r="P23" s="2"/>
      <c r="Q23" s="2"/>
      <c r="S23" s="2"/>
    </row>
    <row r="24" spans="1:19" x14ac:dyDescent="0.2">
      <c r="B24" s="43" t="s">
        <v>1</v>
      </c>
      <c r="C24" s="5">
        <f>D24+F24</f>
        <v>21</v>
      </c>
      <c r="D24" s="5">
        <v>12</v>
      </c>
      <c r="E24" s="8">
        <f t="shared" si="5"/>
        <v>0.5714285714285714</v>
      </c>
      <c r="F24" s="5">
        <v>9</v>
      </c>
      <c r="G24" s="8">
        <f t="shared" si="6"/>
        <v>0.42857142857142855</v>
      </c>
      <c r="H24" s="2">
        <v>21</v>
      </c>
      <c r="I24" s="2">
        <v>0</v>
      </c>
      <c r="J24" s="114"/>
      <c r="K24" s="160"/>
      <c r="L24" s="2"/>
      <c r="N24" s="2"/>
      <c r="O24" s="2"/>
      <c r="P24" s="2"/>
      <c r="Q24" s="2"/>
      <c r="S24" s="2"/>
    </row>
    <row r="25" spans="1:19" x14ac:dyDescent="0.2">
      <c r="B25" s="43" t="s">
        <v>2</v>
      </c>
      <c r="C25" s="5">
        <f t="shared" ref="C25:C29" si="7">D25+F25</f>
        <v>17</v>
      </c>
      <c r="D25" s="5">
        <v>6</v>
      </c>
      <c r="E25" s="8">
        <f t="shared" si="5"/>
        <v>0.35294117647058826</v>
      </c>
      <c r="F25" s="5">
        <v>11</v>
      </c>
      <c r="G25" s="8">
        <f t="shared" si="6"/>
        <v>0.6470588235294118</v>
      </c>
      <c r="H25" s="2">
        <v>17</v>
      </c>
      <c r="I25" s="2">
        <v>0</v>
      </c>
      <c r="J25" s="114"/>
      <c r="K25" s="160"/>
      <c r="L25" s="2"/>
      <c r="N25" s="2"/>
      <c r="O25" s="2"/>
      <c r="P25" s="2"/>
      <c r="Q25" s="2"/>
      <c r="S25" s="2"/>
    </row>
    <row r="26" spans="1:19" x14ac:dyDescent="0.2">
      <c r="B26" s="43" t="s">
        <v>3</v>
      </c>
      <c r="C26" s="5">
        <f t="shared" si="7"/>
        <v>25</v>
      </c>
      <c r="D26" s="5">
        <v>15</v>
      </c>
      <c r="E26" s="8">
        <f t="shared" si="5"/>
        <v>0.6</v>
      </c>
      <c r="F26" s="5">
        <v>10</v>
      </c>
      <c r="G26" s="8">
        <f t="shared" si="6"/>
        <v>0.4</v>
      </c>
      <c r="H26" s="2">
        <v>25</v>
      </c>
      <c r="I26" s="2">
        <v>0</v>
      </c>
      <c r="J26" s="114"/>
      <c r="K26" s="160"/>
      <c r="L26" s="2"/>
      <c r="N26" s="2"/>
      <c r="O26" s="2"/>
      <c r="P26" s="2"/>
      <c r="Q26" s="2"/>
      <c r="S26" s="2"/>
    </row>
    <row r="27" spans="1:19" x14ac:dyDescent="0.2">
      <c r="B27" s="43" t="s">
        <v>4</v>
      </c>
      <c r="C27" s="5">
        <f t="shared" si="7"/>
        <v>28</v>
      </c>
      <c r="D27" s="5">
        <v>14</v>
      </c>
      <c r="E27" s="8">
        <f t="shared" si="5"/>
        <v>0.5</v>
      </c>
      <c r="F27" s="5">
        <v>14</v>
      </c>
      <c r="G27" s="8">
        <f t="shared" si="6"/>
        <v>0.5</v>
      </c>
      <c r="H27" s="2">
        <v>28</v>
      </c>
      <c r="I27" s="2">
        <v>0</v>
      </c>
      <c r="J27" s="114"/>
      <c r="K27" s="160"/>
      <c r="L27" s="2"/>
      <c r="N27" s="2"/>
      <c r="O27" s="2"/>
      <c r="P27" s="2"/>
      <c r="Q27" s="2"/>
      <c r="S27" s="2"/>
    </row>
    <row r="28" spans="1:19" x14ac:dyDescent="0.2">
      <c r="B28" s="43" t="s">
        <v>206</v>
      </c>
      <c r="C28" s="5">
        <f t="shared" si="7"/>
        <v>19</v>
      </c>
      <c r="D28" s="5">
        <v>12</v>
      </c>
      <c r="E28" s="8">
        <f t="shared" si="5"/>
        <v>0.63157894736842102</v>
      </c>
      <c r="F28" s="5">
        <v>7</v>
      </c>
      <c r="G28" s="8">
        <f t="shared" si="6"/>
        <v>0.36842105263157893</v>
      </c>
      <c r="H28" s="2">
        <v>19</v>
      </c>
      <c r="I28" s="2">
        <v>0</v>
      </c>
      <c r="J28" s="7"/>
      <c r="K28" s="160"/>
      <c r="L28" s="2"/>
      <c r="N28" s="2"/>
      <c r="O28" s="2"/>
      <c r="P28" s="2"/>
      <c r="Q28" s="2"/>
      <c r="S28" s="2"/>
    </row>
    <row r="29" spans="1:19" x14ac:dyDescent="0.2">
      <c r="B29" s="43" t="s">
        <v>374</v>
      </c>
      <c r="C29" s="5">
        <f t="shared" si="7"/>
        <v>16</v>
      </c>
      <c r="D29" s="5">
        <v>12</v>
      </c>
      <c r="E29" s="8">
        <f t="shared" si="5"/>
        <v>0.75</v>
      </c>
      <c r="F29" s="5">
        <v>4</v>
      </c>
      <c r="G29" s="8">
        <f t="shared" si="6"/>
        <v>0.25</v>
      </c>
      <c r="H29" s="2">
        <v>16</v>
      </c>
      <c r="I29" s="2">
        <v>0</v>
      </c>
      <c r="K29" s="160"/>
      <c r="L29" s="2"/>
      <c r="N29" s="2"/>
      <c r="O29" s="2"/>
      <c r="P29" s="2"/>
      <c r="Q29" s="2"/>
      <c r="S29" s="2"/>
    </row>
    <row r="30" spans="1:19" x14ac:dyDescent="0.2">
      <c r="B30" s="43"/>
      <c r="C30" s="5"/>
      <c r="D30" s="5"/>
      <c r="E30" s="8"/>
      <c r="F30" s="5"/>
      <c r="G30" s="8"/>
      <c r="H30" s="2"/>
      <c r="I30" s="2"/>
      <c r="K30" s="196"/>
      <c r="L30" s="2"/>
      <c r="N30" s="2"/>
      <c r="O30" s="2"/>
      <c r="P30" s="2"/>
      <c r="Q30" s="2"/>
      <c r="S30" s="2"/>
    </row>
    <row r="31" spans="1:19" x14ac:dyDescent="0.2">
      <c r="B31" s="102" t="s">
        <v>6</v>
      </c>
      <c r="C31" s="20">
        <f>SUM(C23:C29)</f>
        <v>149</v>
      </c>
      <c r="D31" s="20">
        <f>SUM(D23:D29)</f>
        <v>80</v>
      </c>
      <c r="E31" s="21">
        <f>D31/C31</f>
        <v>0.53691275167785235</v>
      </c>
      <c r="F31" s="20">
        <f>SUM(F23:F29)</f>
        <v>69</v>
      </c>
      <c r="G31" s="21">
        <f>F31/C31</f>
        <v>0.46308724832214765</v>
      </c>
      <c r="K31" s="7"/>
    </row>
    <row r="32" spans="1:19" x14ac:dyDescent="0.2">
      <c r="B32" s="99" t="s">
        <v>308</v>
      </c>
      <c r="J32" s="114"/>
      <c r="K32" s="114"/>
    </row>
    <row r="33" spans="1:19" x14ac:dyDescent="0.2">
      <c r="B33" s="100"/>
      <c r="J33" s="160"/>
      <c r="K33" s="160"/>
    </row>
    <row r="34" spans="1:19" x14ac:dyDescent="0.2">
      <c r="A34" s="6" t="s">
        <v>227</v>
      </c>
      <c r="B34" s="100"/>
      <c r="J34" s="114"/>
      <c r="K34" s="114"/>
    </row>
    <row r="35" spans="1:19" x14ac:dyDescent="0.2">
      <c r="B35" s="101" t="s">
        <v>5</v>
      </c>
      <c r="C35" s="94" t="s">
        <v>6</v>
      </c>
      <c r="D35" s="94" t="s">
        <v>215</v>
      </c>
      <c r="E35" s="94" t="s">
        <v>41</v>
      </c>
      <c r="F35" s="94" t="s">
        <v>216</v>
      </c>
      <c r="G35" s="94" t="s">
        <v>41</v>
      </c>
      <c r="J35" s="114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1:19" x14ac:dyDescent="0.2">
      <c r="B36" s="43" t="s">
        <v>214</v>
      </c>
      <c r="C36" s="5">
        <f t="shared" ref="C36:C42" si="8">D36+F36</f>
        <v>25</v>
      </c>
      <c r="D36" s="5">
        <v>3</v>
      </c>
      <c r="E36" s="8">
        <f t="shared" ref="E36:E42" si="9">D36/C36</f>
        <v>0.12</v>
      </c>
      <c r="F36" s="5">
        <v>22</v>
      </c>
      <c r="G36" s="8">
        <f t="shared" ref="G36:G42" si="10">F36/C36</f>
        <v>0.88</v>
      </c>
      <c r="J36" s="114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1:19" x14ac:dyDescent="0.2">
      <c r="B37" s="43" t="s">
        <v>1</v>
      </c>
      <c r="C37" s="5">
        <f t="shared" si="8"/>
        <v>21</v>
      </c>
      <c r="D37" s="5">
        <v>5</v>
      </c>
      <c r="E37" s="8">
        <f t="shared" si="9"/>
        <v>0.23809523809523808</v>
      </c>
      <c r="F37" s="5">
        <v>16</v>
      </c>
      <c r="G37" s="8">
        <f t="shared" si="10"/>
        <v>0.76190476190476186</v>
      </c>
      <c r="J37" s="114"/>
      <c r="K37" s="160"/>
      <c r="L37" s="2"/>
      <c r="M37" s="2"/>
      <c r="N37" s="2"/>
      <c r="O37" s="2"/>
      <c r="P37" s="2"/>
      <c r="Q37" s="2"/>
      <c r="R37" s="2"/>
      <c r="S37" s="2"/>
    </row>
    <row r="38" spans="1:19" x14ac:dyDescent="0.2">
      <c r="B38" s="43" t="s">
        <v>2</v>
      </c>
      <c r="C38" s="5">
        <f t="shared" si="8"/>
        <v>17</v>
      </c>
      <c r="D38" s="5">
        <v>3</v>
      </c>
      <c r="E38" s="8">
        <f t="shared" si="9"/>
        <v>0.17647058823529413</v>
      </c>
      <c r="F38" s="5">
        <v>14</v>
      </c>
      <c r="G38" s="8">
        <f t="shared" si="10"/>
        <v>0.82352941176470584</v>
      </c>
      <c r="J38" s="114"/>
      <c r="K38" s="160"/>
      <c r="L38" s="2"/>
      <c r="M38" s="2"/>
      <c r="N38" s="2"/>
      <c r="O38" s="2"/>
      <c r="P38" s="2"/>
      <c r="Q38" s="2"/>
      <c r="R38" s="2"/>
      <c r="S38" s="2"/>
    </row>
    <row r="39" spans="1:19" x14ac:dyDescent="0.2">
      <c r="B39" s="43" t="s">
        <v>3</v>
      </c>
      <c r="C39" s="5">
        <f t="shared" si="8"/>
        <v>25</v>
      </c>
      <c r="D39" s="5">
        <v>19</v>
      </c>
      <c r="E39" s="8">
        <f t="shared" si="9"/>
        <v>0.76</v>
      </c>
      <c r="F39" s="5">
        <v>6</v>
      </c>
      <c r="G39" s="8">
        <f t="shared" si="10"/>
        <v>0.24</v>
      </c>
      <c r="J39" s="114"/>
      <c r="K39" s="160"/>
      <c r="L39" s="2"/>
      <c r="M39" s="2"/>
      <c r="N39" s="2"/>
      <c r="O39" s="2"/>
      <c r="P39" s="2"/>
      <c r="Q39" s="2"/>
      <c r="R39" s="2"/>
      <c r="S39" s="2"/>
    </row>
    <row r="40" spans="1:19" x14ac:dyDescent="0.2">
      <c r="B40" s="43" t="s">
        <v>4</v>
      </c>
      <c r="C40" s="5">
        <f t="shared" si="8"/>
        <v>28</v>
      </c>
      <c r="D40" s="5">
        <v>13</v>
      </c>
      <c r="E40" s="8">
        <f t="shared" si="9"/>
        <v>0.4642857142857143</v>
      </c>
      <c r="F40" s="5">
        <v>15</v>
      </c>
      <c r="G40" s="8">
        <f t="shared" si="10"/>
        <v>0.5357142857142857</v>
      </c>
      <c r="J40" s="114"/>
      <c r="K40" s="160"/>
      <c r="L40" s="2"/>
      <c r="M40" s="2"/>
      <c r="N40" s="2"/>
      <c r="O40" s="2"/>
      <c r="P40" s="2"/>
      <c r="Q40" s="2"/>
      <c r="R40" s="2"/>
      <c r="S40" s="2"/>
    </row>
    <row r="41" spans="1:19" x14ac:dyDescent="0.2">
      <c r="B41" s="43" t="s">
        <v>206</v>
      </c>
      <c r="C41" s="5">
        <f t="shared" si="8"/>
        <v>19</v>
      </c>
      <c r="D41" s="5">
        <v>8</v>
      </c>
      <c r="E41" s="8">
        <f t="shared" si="9"/>
        <v>0.42105263157894735</v>
      </c>
      <c r="F41" s="5">
        <v>11</v>
      </c>
      <c r="G41" s="8">
        <f t="shared" si="10"/>
        <v>0.57894736842105265</v>
      </c>
      <c r="J41" s="7"/>
      <c r="K41" s="160"/>
      <c r="L41" s="2"/>
      <c r="M41" s="2"/>
      <c r="N41" s="2"/>
      <c r="O41" s="2"/>
      <c r="P41" s="2"/>
      <c r="Q41" s="2"/>
      <c r="R41" s="2"/>
      <c r="S41" s="2"/>
    </row>
    <row r="42" spans="1:19" x14ac:dyDescent="0.2">
      <c r="B42" s="43" t="s">
        <v>374</v>
      </c>
      <c r="C42" s="5">
        <f t="shared" si="8"/>
        <v>16</v>
      </c>
      <c r="D42" s="5">
        <v>8</v>
      </c>
      <c r="E42" s="8">
        <f t="shared" si="9"/>
        <v>0.5</v>
      </c>
      <c r="F42" s="5">
        <v>8</v>
      </c>
      <c r="G42" s="8">
        <f t="shared" si="10"/>
        <v>0.5</v>
      </c>
      <c r="J42" s="7"/>
      <c r="K42" s="160"/>
      <c r="L42" s="2"/>
      <c r="M42" s="2"/>
      <c r="N42" s="2"/>
      <c r="O42" s="2"/>
      <c r="P42" s="2"/>
      <c r="Q42" s="2"/>
      <c r="R42" s="2"/>
      <c r="S42" s="2"/>
    </row>
    <row r="43" spans="1:19" x14ac:dyDescent="0.2">
      <c r="B43" s="43"/>
      <c r="C43" s="5"/>
      <c r="D43" s="5"/>
      <c r="E43" s="8"/>
      <c r="F43" s="5"/>
      <c r="G43" s="8"/>
      <c r="J43" s="7"/>
      <c r="K43" s="196"/>
      <c r="L43" s="2"/>
      <c r="M43" s="2"/>
      <c r="N43" s="2"/>
      <c r="O43" s="2"/>
      <c r="P43" s="2"/>
      <c r="Q43" s="2"/>
      <c r="R43" s="2"/>
      <c r="S43" s="2"/>
    </row>
    <row r="44" spans="1:19" x14ac:dyDescent="0.2">
      <c r="B44" s="102" t="s">
        <v>6</v>
      </c>
      <c r="C44" s="20">
        <f>SUM(C36:C42)</f>
        <v>151</v>
      </c>
      <c r="D44" s="20">
        <f>SUM(D36:D42)</f>
        <v>59</v>
      </c>
      <c r="E44" s="21">
        <f>D44/C44</f>
        <v>0.39072847682119205</v>
      </c>
      <c r="F44" s="20">
        <f>SUM(F36:F42)</f>
        <v>92</v>
      </c>
      <c r="G44" s="21">
        <f>F44/C44</f>
        <v>0.60927152317880795</v>
      </c>
      <c r="K44" s="160"/>
      <c r="L44" s="2"/>
      <c r="M44" s="2"/>
      <c r="N44" s="2"/>
      <c r="O44" s="2"/>
      <c r="P44" s="2"/>
      <c r="Q44" s="2"/>
      <c r="R44" s="2"/>
      <c r="S44" s="2"/>
    </row>
    <row r="45" spans="1:19" x14ac:dyDescent="0.2">
      <c r="B45" s="99"/>
      <c r="J45" s="114"/>
      <c r="K45" s="7"/>
    </row>
    <row r="46" spans="1:19" x14ac:dyDescent="0.2">
      <c r="B46" s="100"/>
      <c r="J46" s="160"/>
      <c r="K46" s="160"/>
    </row>
    <row r="47" spans="1:19" x14ac:dyDescent="0.2">
      <c r="A47" s="6" t="s">
        <v>228</v>
      </c>
      <c r="B47" s="100"/>
      <c r="J47" s="163"/>
      <c r="K47" s="163"/>
      <c r="L47" s="163"/>
      <c r="M47" s="163"/>
      <c r="N47" s="163"/>
      <c r="O47" s="163"/>
    </row>
    <row r="48" spans="1:19" x14ac:dyDescent="0.2">
      <c r="B48" s="101" t="s">
        <v>5</v>
      </c>
      <c r="C48" s="94" t="s">
        <v>6</v>
      </c>
      <c r="D48" s="94" t="s">
        <v>225</v>
      </c>
      <c r="E48" s="94" t="s">
        <v>41</v>
      </c>
      <c r="F48" s="94" t="s">
        <v>226</v>
      </c>
      <c r="G48" s="94" t="s">
        <v>41</v>
      </c>
      <c r="J48" s="163"/>
      <c r="K48" s="163"/>
      <c r="L48" s="163"/>
      <c r="M48" s="163"/>
      <c r="N48" s="163"/>
      <c r="O48" s="163"/>
    </row>
    <row r="49" spans="1:30" x14ac:dyDescent="0.2">
      <c r="B49" s="43" t="s">
        <v>214</v>
      </c>
      <c r="C49" s="5">
        <f t="shared" ref="C49:C55" si="11">D49+F49</f>
        <v>25</v>
      </c>
      <c r="D49" s="5">
        <v>2</v>
      </c>
      <c r="E49" s="8">
        <f t="shared" ref="E49:E55" si="12">D49/C49</f>
        <v>0.08</v>
      </c>
      <c r="F49" s="5">
        <v>23</v>
      </c>
      <c r="G49" s="8">
        <f t="shared" ref="G49:G55" si="13">F49/C49</f>
        <v>0.92</v>
      </c>
      <c r="J49" s="163"/>
      <c r="K49" s="2"/>
      <c r="L49" s="2"/>
      <c r="M49" s="2"/>
      <c r="N49" s="2"/>
      <c r="O49" s="2"/>
    </row>
    <row r="50" spans="1:30" x14ac:dyDescent="0.2">
      <c r="B50" s="43" t="s">
        <v>1</v>
      </c>
      <c r="C50" s="5">
        <f t="shared" si="11"/>
        <v>21</v>
      </c>
      <c r="D50" s="5">
        <v>15</v>
      </c>
      <c r="E50" s="8">
        <f t="shared" si="12"/>
        <v>0.7142857142857143</v>
      </c>
      <c r="F50" s="5">
        <v>6</v>
      </c>
      <c r="G50" s="8">
        <f t="shared" si="13"/>
        <v>0.2857142857142857</v>
      </c>
      <c r="J50" s="163"/>
      <c r="K50" s="2"/>
      <c r="L50" s="2"/>
      <c r="M50" s="2"/>
      <c r="N50" s="2"/>
      <c r="O50" s="2"/>
    </row>
    <row r="51" spans="1:30" x14ac:dyDescent="0.2">
      <c r="B51" s="43" t="s">
        <v>2</v>
      </c>
      <c r="C51" s="5">
        <f t="shared" si="11"/>
        <v>17</v>
      </c>
      <c r="D51" s="5">
        <v>9</v>
      </c>
      <c r="E51" s="8">
        <f t="shared" si="12"/>
        <v>0.52941176470588236</v>
      </c>
      <c r="F51" s="5">
        <v>8</v>
      </c>
      <c r="G51" s="8">
        <f t="shared" si="13"/>
        <v>0.47058823529411764</v>
      </c>
      <c r="J51" s="163"/>
      <c r="K51" s="2"/>
      <c r="L51" s="2"/>
      <c r="M51" s="2"/>
      <c r="N51" s="2"/>
      <c r="O51" s="2"/>
    </row>
    <row r="52" spans="1:30" x14ac:dyDescent="0.2">
      <c r="B52" s="43" t="s">
        <v>3</v>
      </c>
      <c r="C52" s="5">
        <f t="shared" si="11"/>
        <v>25</v>
      </c>
      <c r="D52" s="5">
        <v>15</v>
      </c>
      <c r="E52" s="8">
        <f t="shared" si="12"/>
        <v>0.6</v>
      </c>
      <c r="F52" s="5">
        <v>10</v>
      </c>
      <c r="G52" s="8">
        <f t="shared" si="13"/>
        <v>0.4</v>
      </c>
      <c r="J52" s="163"/>
      <c r="K52" s="2"/>
      <c r="L52" s="2"/>
      <c r="M52" s="2"/>
      <c r="N52" s="2"/>
      <c r="O52" s="2"/>
    </row>
    <row r="53" spans="1:30" x14ac:dyDescent="0.2">
      <c r="B53" s="43" t="s">
        <v>4</v>
      </c>
      <c r="C53" s="5">
        <f t="shared" si="11"/>
        <v>28</v>
      </c>
      <c r="D53" s="5">
        <v>21</v>
      </c>
      <c r="E53" s="8">
        <f t="shared" si="12"/>
        <v>0.75</v>
      </c>
      <c r="F53" s="5">
        <v>7</v>
      </c>
      <c r="G53" s="8">
        <f t="shared" si="13"/>
        <v>0.25</v>
      </c>
      <c r="J53" s="163"/>
      <c r="K53" s="2"/>
      <c r="L53" s="2"/>
      <c r="M53" s="2"/>
      <c r="N53" s="2"/>
      <c r="O53" s="2"/>
    </row>
    <row r="54" spans="1:30" x14ac:dyDescent="0.2">
      <c r="B54" s="43" t="s">
        <v>206</v>
      </c>
      <c r="C54" s="5">
        <f t="shared" si="11"/>
        <v>19</v>
      </c>
      <c r="D54" s="5">
        <v>10</v>
      </c>
      <c r="E54" s="8">
        <f t="shared" si="12"/>
        <v>0.52631578947368418</v>
      </c>
      <c r="F54" s="5">
        <v>9</v>
      </c>
      <c r="G54" s="8">
        <f t="shared" si="13"/>
        <v>0.47368421052631576</v>
      </c>
      <c r="J54" s="163"/>
      <c r="K54" s="2"/>
      <c r="L54" s="2"/>
      <c r="M54" s="2"/>
      <c r="N54" s="2"/>
      <c r="O54" s="2"/>
    </row>
    <row r="55" spans="1:30" x14ac:dyDescent="0.2">
      <c r="B55" s="43" t="s">
        <v>374</v>
      </c>
      <c r="C55" s="5">
        <f t="shared" si="11"/>
        <v>16</v>
      </c>
      <c r="D55" s="5">
        <v>6</v>
      </c>
      <c r="E55" s="8">
        <f t="shared" si="12"/>
        <v>0.375</v>
      </c>
      <c r="F55" s="5">
        <v>10</v>
      </c>
      <c r="G55" s="8">
        <f t="shared" si="13"/>
        <v>0.625</v>
      </c>
      <c r="J55" s="163"/>
      <c r="K55" s="2"/>
      <c r="L55" s="2"/>
      <c r="M55" s="2"/>
      <c r="N55" s="2"/>
      <c r="O55" s="2"/>
    </row>
    <row r="56" spans="1:30" x14ac:dyDescent="0.2">
      <c r="B56" s="43"/>
      <c r="C56" s="5"/>
      <c r="D56" s="5"/>
      <c r="E56" s="8"/>
      <c r="F56" s="5"/>
      <c r="G56" s="8"/>
      <c r="J56" s="196"/>
      <c r="K56" s="2"/>
      <c r="L56" s="2"/>
      <c r="M56" s="2"/>
      <c r="N56" s="2"/>
      <c r="O56" s="2"/>
    </row>
    <row r="57" spans="1:30" x14ac:dyDescent="0.2">
      <c r="B57" s="102" t="s">
        <v>6</v>
      </c>
      <c r="C57" s="20">
        <f>SUM(C49:C55)</f>
        <v>151</v>
      </c>
      <c r="D57" s="20">
        <f>SUM(D49:D55)</f>
        <v>78</v>
      </c>
      <c r="E57" s="21">
        <f>D57/C57</f>
        <v>0.51655629139072845</v>
      </c>
      <c r="F57" s="20">
        <f>SUM(F49:F55)</f>
        <v>73</v>
      </c>
      <c r="G57" s="21">
        <f>F57/C57</f>
        <v>0.48344370860927155</v>
      </c>
      <c r="J57" s="7"/>
    </row>
    <row r="58" spans="1:30" x14ac:dyDescent="0.2">
      <c r="B58" s="99"/>
    </row>
    <row r="60" spans="1:30" x14ac:dyDescent="0.2">
      <c r="A60" s="6" t="s">
        <v>217</v>
      </c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</row>
    <row r="61" spans="1:30" x14ac:dyDescent="0.2">
      <c r="B61" s="101" t="s">
        <v>5</v>
      </c>
      <c r="C61" s="94" t="s">
        <v>6</v>
      </c>
      <c r="D61" s="94" t="s">
        <v>218</v>
      </c>
      <c r="E61" s="94" t="s">
        <v>41</v>
      </c>
      <c r="F61" s="94" t="s">
        <v>219</v>
      </c>
      <c r="G61" s="94" t="s">
        <v>41</v>
      </c>
      <c r="H61" s="94" t="s">
        <v>220</v>
      </c>
      <c r="I61" s="94" t="s">
        <v>41</v>
      </c>
      <c r="J61" s="94" t="s">
        <v>221</v>
      </c>
      <c r="K61" s="94" t="s">
        <v>41</v>
      </c>
      <c r="L61" s="94" t="s">
        <v>222</v>
      </c>
      <c r="M61" s="164" t="s">
        <v>41</v>
      </c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</row>
    <row r="62" spans="1:30" x14ac:dyDescent="0.2">
      <c r="B62" s="43" t="s">
        <v>214</v>
      </c>
      <c r="C62" s="5">
        <f>D62+F62+H62+J62+L62</f>
        <v>25</v>
      </c>
      <c r="D62" s="5">
        <v>7</v>
      </c>
      <c r="E62" s="8">
        <f>D62/$C62</f>
        <v>0.28000000000000003</v>
      </c>
      <c r="F62" s="5">
        <v>12</v>
      </c>
      <c r="G62" s="8">
        <f>F62/$C62</f>
        <v>0.48</v>
      </c>
      <c r="H62" s="5">
        <v>2</v>
      </c>
      <c r="I62" s="8">
        <f>H62/$C62</f>
        <v>0.08</v>
      </c>
      <c r="J62" s="5">
        <v>0</v>
      </c>
      <c r="K62" s="8">
        <f>J62/$C62</f>
        <v>0</v>
      </c>
      <c r="L62" s="5">
        <v>4</v>
      </c>
      <c r="M62" s="8">
        <f>L62/$C62</f>
        <v>0.16</v>
      </c>
      <c r="P62" s="163"/>
      <c r="Q62" s="2"/>
      <c r="R62" s="2"/>
      <c r="T62" s="2"/>
      <c r="V62" s="2"/>
      <c r="X62" s="2"/>
      <c r="Z62" s="2"/>
      <c r="AB62" s="2"/>
      <c r="AC62" s="2"/>
      <c r="AD62" s="2"/>
    </row>
    <row r="63" spans="1:30" x14ac:dyDescent="0.2">
      <c r="B63" s="43" t="s">
        <v>223</v>
      </c>
      <c r="C63" s="5">
        <f t="shared" ref="C63:C68" si="14">D63+F63+H63+J63+L63</f>
        <v>21</v>
      </c>
      <c r="D63" s="5">
        <v>5</v>
      </c>
      <c r="E63" s="8">
        <f t="shared" ref="E63:G68" si="15">D63/$C63</f>
        <v>0.23809523809523808</v>
      </c>
      <c r="F63" s="5">
        <v>5</v>
      </c>
      <c r="G63" s="8">
        <f t="shared" si="15"/>
        <v>0.23809523809523808</v>
      </c>
      <c r="H63" s="5">
        <v>3</v>
      </c>
      <c r="I63" s="8">
        <f t="shared" ref="I63" si="16">H63/$C63</f>
        <v>0.14285714285714285</v>
      </c>
      <c r="J63" s="5">
        <v>5</v>
      </c>
      <c r="K63" s="8">
        <f t="shared" ref="K63" si="17">J63/$C63</f>
        <v>0.23809523809523808</v>
      </c>
      <c r="L63" s="5">
        <v>3</v>
      </c>
      <c r="M63" s="8">
        <f t="shared" ref="M63" si="18">L63/$C63</f>
        <v>0.14285714285714285</v>
      </c>
      <c r="P63" s="163"/>
      <c r="Q63" s="2"/>
      <c r="R63" s="2"/>
      <c r="T63" s="2"/>
      <c r="V63" s="2"/>
      <c r="X63" s="2"/>
      <c r="Z63" s="2"/>
      <c r="AB63" s="2"/>
      <c r="AC63" s="2"/>
      <c r="AD63" s="2"/>
    </row>
    <row r="64" spans="1:30" x14ac:dyDescent="0.2">
      <c r="B64" s="43" t="s">
        <v>224</v>
      </c>
      <c r="C64" s="5">
        <f t="shared" si="14"/>
        <v>17</v>
      </c>
      <c r="D64" s="5">
        <v>4</v>
      </c>
      <c r="E64" s="8">
        <f t="shared" si="15"/>
        <v>0.23529411764705882</v>
      </c>
      <c r="F64" s="5">
        <v>5</v>
      </c>
      <c r="G64" s="8">
        <f t="shared" si="15"/>
        <v>0.29411764705882354</v>
      </c>
      <c r="H64" s="5">
        <v>4</v>
      </c>
      <c r="I64" s="8">
        <f t="shared" ref="I64" si="19">H64/$C64</f>
        <v>0.23529411764705882</v>
      </c>
      <c r="J64" s="5">
        <v>1</v>
      </c>
      <c r="K64" s="8">
        <f t="shared" ref="K64" si="20">J64/$C64</f>
        <v>5.8823529411764705E-2</v>
      </c>
      <c r="L64" s="5">
        <v>3</v>
      </c>
      <c r="M64" s="8">
        <f t="shared" ref="M64" si="21">L64/$C64</f>
        <v>0.17647058823529413</v>
      </c>
      <c r="P64" s="163"/>
      <c r="Q64" s="2"/>
      <c r="R64" s="2"/>
      <c r="T64" s="2"/>
      <c r="V64" s="2"/>
      <c r="X64" s="2"/>
      <c r="Z64" s="2"/>
      <c r="AB64" s="2"/>
      <c r="AC64" s="2"/>
      <c r="AD64" s="2"/>
    </row>
    <row r="65" spans="1:30" x14ac:dyDescent="0.2">
      <c r="B65" s="43" t="s">
        <v>3</v>
      </c>
      <c r="C65" s="5">
        <f t="shared" si="14"/>
        <v>25</v>
      </c>
      <c r="D65" s="5">
        <v>13</v>
      </c>
      <c r="E65" s="8">
        <f t="shared" si="15"/>
        <v>0.52</v>
      </c>
      <c r="F65" s="5">
        <v>8</v>
      </c>
      <c r="G65" s="8">
        <f t="shared" si="15"/>
        <v>0.32</v>
      </c>
      <c r="H65" s="5">
        <v>1</v>
      </c>
      <c r="I65" s="8">
        <f t="shared" ref="I65" si="22">H65/$C65</f>
        <v>0.04</v>
      </c>
      <c r="J65" s="5">
        <v>2</v>
      </c>
      <c r="K65" s="8">
        <f t="shared" ref="K65" si="23">J65/$C65</f>
        <v>0.08</v>
      </c>
      <c r="L65" s="5">
        <v>1</v>
      </c>
      <c r="M65" s="8">
        <f t="shared" ref="M65" si="24">L65/$C65</f>
        <v>0.04</v>
      </c>
      <c r="P65" s="163"/>
      <c r="Q65" s="2"/>
      <c r="R65" s="2"/>
      <c r="T65" s="2"/>
      <c r="V65" s="2"/>
      <c r="X65" s="2"/>
      <c r="Z65" s="2"/>
      <c r="AB65" s="2"/>
      <c r="AC65" s="2"/>
      <c r="AD65" s="2"/>
    </row>
    <row r="66" spans="1:30" x14ac:dyDescent="0.2">
      <c r="B66" s="43" t="s">
        <v>4</v>
      </c>
      <c r="C66" s="5">
        <f t="shared" si="14"/>
        <v>28</v>
      </c>
      <c r="D66" s="5">
        <v>12</v>
      </c>
      <c r="E66" s="8">
        <f t="shared" si="15"/>
        <v>0.42857142857142855</v>
      </c>
      <c r="F66" s="5">
        <v>3</v>
      </c>
      <c r="G66" s="8">
        <f t="shared" si="15"/>
        <v>0.10714285714285714</v>
      </c>
      <c r="H66" s="5">
        <v>8</v>
      </c>
      <c r="I66" s="8">
        <f t="shared" ref="I66" si="25">H66/$C66</f>
        <v>0.2857142857142857</v>
      </c>
      <c r="J66" s="5">
        <v>1</v>
      </c>
      <c r="K66" s="8">
        <f t="shared" ref="K66" si="26">J66/$C66</f>
        <v>3.5714285714285712E-2</v>
      </c>
      <c r="L66" s="5">
        <v>4</v>
      </c>
      <c r="M66" s="8">
        <f t="shared" ref="M66" si="27">L66/$C66</f>
        <v>0.14285714285714285</v>
      </c>
      <c r="P66" s="163"/>
      <c r="Q66" s="2"/>
      <c r="R66" s="2"/>
      <c r="T66" s="2"/>
      <c r="V66" s="2"/>
      <c r="X66" s="2"/>
      <c r="Z66" s="2"/>
      <c r="AB66" s="2"/>
      <c r="AC66" s="2"/>
      <c r="AD66" s="2"/>
    </row>
    <row r="67" spans="1:30" x14ac:dyDescent="0.2">
      <c r="B67" s="43" t="s">
        <v>206</v>
      </c>
      <c r="C67" s="5">
        <f t="shared" si="14"/>
        <v>19</v>
      </c>
      <c r="D67" s="5">
        <v>6</v>
      </c>
      <c r="E67" s="8">
        <f t="shared" si="15"/>
        <v>0.31578947368421051</v>
      </c>
      <c r="F67" s="5">
        <v>3</v>
      </c>
      <c r="G67" s="8">
        <f t="shared" si="15"/>
        <v>0.15789473684210525</v>
      </c>
      <c r="H67" s="5">
        <v>5</v>
      </c>
      <c r="I67" s="8">
        <f t="shared" ref="I67" si="28">H67/$C67</f>
        <v>0.26315789473684209</v>
      </c>
      <c r="J67" s="5">
        <v>4</v>
      </c>
      <c r="K67" s="8">
        <f t="shared" ref="K67" si="29">J67/$C67</f>
        <v>0.21052631578947367</v>
      </c>
      <c r="L67" s="5">
        <v>1</v>
      </c>
      <c r="M67" s="8">
        <f t="shared" ref="M67" si="30">L67/$C67</f>
        <v>5.2631578947368418E-2</v>
      </c>
      <c r="P67" s="163"/>
      <c r="Q67" s="2"/>
      <c r="R67" s="2"/>
      <c r="T67" s="2"/>
      <c r="V67" s="2"/>
      <c r="X67" s="2"/>
      <c r="Z67" s="2"/>
      <c r="AB67" s="2"/>
      <c r="AC67" s="2"/>
      <c r="AD67" s="2"/>
    </row>
    <row r="68" spans="1:30" x14ac:dyDescent="0.2">
      <c r="B68" s="43" t="s">
        <v>374</v>
      </c>
      <c r="C68" s="5">
        <f t="shared" si="14"/>
        <v>16</v>
      </c>
      <c r="D68" s="5">
        <v>7</v>
      </c>
      <c r="E68" s="8">
        <f t="shared" si="15"/>
        <v>0.4375</v>
      </c>
      <c r="F68" s="5">
        <v>4</v>
      </c>
      <c r="G68" s="8">
        <f t="shared" si="15"/>
        <v>0.25</v>
      </c>
      <c r="H68" s="5">
        <v>3</v>
      </c>
      <c r="I68" s="8">
        <f t="shared" ref="I68" si="31">H68/$C68</f>
        <v>0.1875</v>
      </c>
      <c r="J68" s="5">
        <v>1</v>
      </c>
      <c r="K68" s="8">
        <f t="shared" ref="K68" si="32">J68/$C68</f>
        <v>6.25E-2</v>
      </c>
      <c r="L68" s="5">
        <v>1</v>
      </c>
      <c r="M68" s="8">
        <f t="shared" ref="M68" si="33">L68/$C68</f>
        <v>6.25E-2</v>
      </c>
      <c r="P68" s="163"/>
      <c r="Q68" s="2"/>
      <c r="R68" s="2"/>
      <c r="T68" s="2"/>
      <c r="V68" s="2"/>
      <c r="X68" s="2"/>
      <c r="Z68" s="2"/>
      <c r="AB68" s="2"/>
      <c r="AC68" s="2"/>
      <c r="AD68" s="2"/>
    </row>
    <row r="69" spans="1:30" x14ac:dyDescent="0.2">
      <c r="B69" s="102" t="s">
        <v>6</v>
      </c>
      <c r="C69" s="20">
        <f>SUM(C62:C68)</f>
        <v>151</v>
      </c>
      <c r="D69" s="20">
        <f>SUM(D62:D68)</f>
        <v>54</v>
      </c>
      <c r="E69" s="21">
        <f>D69/$C69</f>
        <v>0.35761589403973509</v>
      </c>
      <c r="F69" s="20">
        <f>SUM(F62:F68)</f>
        <v>40</v>
      </c>
      <c r="G69" s="21">
        <f>F69/$C69</f>
        <v>0.26490066225165565</v>
      </c>
      <c r="H69" s="20">
        <f>SUM(H62:H68)</f>
        <v>26</v>
      </c>
      <c r="I69" s="21">
        <f>H69/$C69</f>
        <v>0.17218543046357615</v>
      </c>
      <c r="J69" s="20">
        <f>SUM(J62:J68)</f>
        <v>14</v>
      </c>
      <c r="K69" s="21">
        <f>J69/$C69</f>
        <v>9.2715231788079472E-2</v>
      </c>
      <c r="L69" s="20">
        <f>SUM(L62:L68)</f>
        <v>17</v>
      </c>
      <c r="M69" s="21">
        <f>L69/$C69</f>
        <v>0.11258278145695365</v>
      </c>
      <c r="P69" s="7"/>
    </row>
    <row r="70" spans="1:30" x14ac:dyDescent="0.2">
      <c r="B70" s="99"/>
    </row>
    <row r="72" spans="1:30" x14ac:dyDescent="0.2">
      <c r="A72" s="151" t="s">
        <v>348</v>
      </c>
    </row>
    <row r="74" spans="1:30" x14ac:dyDescent="0.2">
      <c r="B74" s="88" t="s">
        <v>184</v>
      </c>
      <c r="C74" s="5"/>
      <c r="D74" s="5"/>
    </row>
    <row r="75" spans="1:30" x14ac:dyDescent="0.2">
      <c r="B75" s="43" t="s">
        <v>178</v>
      </c>
      <c r="C75" s="43" t="s">
        <v>185</v>
      </c>
      <c r="D75" s="5"/>
      <c r="E75" s="8" t="e">
        <f>D75/$D$82</f>
        <v>#DIV/0!</v>
      </c>
    </row>
    <row r="76" spans="1:30" x14ac:dyDescent="0.2">
      <c r="B76" s="43" t="s">
        <v>179</v>
      </c>
      <c r="C76" s="43"/>
      <c r="D76" s="5"/>
      <c r="E76" s="8" t="e">
        <f t="shared" ref="E76:E81" si="34">D76/$D$82</f>
        <v>#DIV/0!</v>
      </c>
    </row>
    <row r="77" spans="1:30" x14ac:dyDescent="0.2">
      <c r="B77" s="43" t="s">
        <v>180</v>
      </c>
      <c r="C77" s="43" t="s">
        <v>186</v>
      </c>
      <c r="D77" s="5"/>
      <c r="E77" s="8" t="e">
        <f t="shared" si="34"/>
        <v>#DIV/0!</v>
      </c>
    </row>
    <row r="78" spans="1:30" x14ac:dyDescent="0.2">
      <c r="B78" s="43" t="s">
        <v>181</v>
      </c>
      <c r="C78" s="43"/>
      <c r="D78" s="5"/>
      <c r="E78" s="8" t="e">
        <f t="shared" si="34"/>
        <v>#DIV/0!</v>
      </c>
      <c r="K78" s="134"/>
      <c r="L78" s="134"/>
      <c r="M78" s="134"/>
    </row>
    <row r="79" spans="1:30" x14ac:dyDescent="0.2">
      <c r="B79" s="43" t="s">
        <v>182</v>
      </c>
      <c r="C79" s="43" t="s">
        <v>187</v>
      </c>
      <c r="D79" s="5"/>
      <c r="E79" s="8" t="e">
        <f t="shared" si="34"/>
        <v>#DIV/0!</v>
      </c>
      <c r="K79" s="134"/>
      <c r="L79" s="134"/>
      <c r="M79" s="134"/>
    </row>
    <row r="80" spans="1:30" x14ac:dyDescent="0.2">
      <c r="B80" s="43" t="s">
        <v>183</v>
      </c>
      <c r="C80" s="43"/>
      <c r="D80" s="5"/>
      <c r="E80" s="8" t="e">
        <f t="shared" si="34"/>
        <v>#DIV/0!</v>
      </c>
      <c r="K80" s="134"/>
      <c r="L80" s="2"/>
      <c r="M80" s="2"/>
    </row>
    <row r="81" spans="2:14" x14ac:dyDescent="0.2">
      <c r="B81" s="43" t="s">
        <v>154</v>
      </c>
      <c r="C81" s="43"/>
      <c r="D81" s="5"/>
      <c r="E81" s="8" t="e">
        <f t="shared" si="34"/>
        <v>#DIV/0!</v>
      </c>
      <c r="K81" s="134"/>
      <c r="L81" s="2"/>
      <c r="M81" s="2"/>
    </row>
    <row r="82" spans="2:14" x14ac:dyDescent="0.2">
      <c r="B82" s="89" t="s">
        <v>50</v>
      </c>
      <c r="C82" s="89" t="s">
        <v>50</v>
      </c>
      <c r="D82" s="20"/>
      <c r="E82" s="3"/>
      <c r="K82" s="134"/>
      <c r="L82" s="22"/>
      <c r="M82" s="2"/>
    </row>
    <row r="83" spans="2:14" x14ac:dyDescent="0.2">
      <c r="K83" s="7"/>
    </row>
    <row r="84" spans="2:14" x14ac:dyDescent="0.2">
      <c r="B84" s="6" t="s">
        <v>349</v>
      </c>
      <c r="C84" s="6"/>
      <c r="L84" s="134"/>
      <c r="M84" s="134"/>
      <c r="N84" s="134"/>
    </row>
    <row r="85" spans="2:14" x14ac:dyDescent="0.2">
      <c r="B85" s="101" t="s">
        <v>402</v>
      </c>
      <c r="C85" s="135" t="s">
        <v>6</v>
      </c>
      <c r="D85" s="135" t="s">
        <v>352</v>
      </c>
      <c r="E85" s="135" t="s">
        <v>41</v>
      </c>
      <c r="F85" s="135" t="s">
        <v>353</v>
      </c>
      <c r="G85" s="135" t="s">
        <v>41</v>
      </c>
      <c r="H85" s="135" t="s">
        <v>350</v>
      </c>
      <c r="I85" s="135" t="s">
        <v>41</v>
      </c>
      <c r="K85" s="197" t="s">
        <v>405</v>
      </c>
      <c r="L85" s="134"/>
      <c r="M85" s="134"/>
      <c r="N85" s="134"/>
    </row>
    <row r="86" spans="2:14" x14ac:dyDescent="0.2">
      <c r="B86" s="102" t="s">
        <v>90</v>
      </c>
      <c r="C86" s="20">
        <f>D86+F86+H86</f>
        <v>771</v>
      </c>
      <c r="D86" s="20">
        <v>2</v>
      </c>
      <c r="E86" s="21">
        <f>D86/C86</f>
        <v>2.5940337224383916E-3</v>
      </c>
      <c r="F86" s="20">
        <v>769</v>
      </c>
      <c r="G86" s="21">
        <f>F86/C86</f>
        <v>0.99740596627756162</v>
      </c>
      <c r="H86" s="20">
        <v>0</v>
      </c>
      <c r="I86" s="21">
        <f>H86/C86</f>
        <v>0</v>
      </c>
      <c r="K86" s="20">
        <f>C86-C87</f>
        <v>720</v>
      </c>
      <c r="L86" s="20">
        <f>D86-D87</f>
        <v>1</v>
      </c>
      <c r="M86" s="21">
        <f>L86/K86</f>
        <v>1.3888888888888889E-3</v>
      </c>
      <c r="N86" s="163"/>
    </row>
    <row r="87" spans="2:14" x14ac:dyDescent="0.2">
      <c r="B87" s="102" t="s">
        <v>403</v>
      </c>
      <c r="C87" s="20">
        <f>D87+F87+H87</f>
        <v>51</v>
      </c>
      <c r="D87" s="20">
        <v>1</v>
      </c>
      <c r="E87" s="21">
        <f>D87/C87</f>
        <v>1.9607843137254902E-2</v>
      </c>
      <c r="F87" s="20">
        <v>50</v>
      </c>
      <c r="G87" s="21">
        <f>F87/C87</f>
        <v>0.98039215686274506</v>
      </c>
      <c r="H87" s="20"/>
      <c r="I87" s="21">
        <f>H87/C87</f>
        <v>0</v>
      </c>
      <c r="L87" s="163"/>
      <c r="M87" s="163"/>
      <c r="N87" s="163"/>
    </row>
    <row r="88" spans="2:14" x14ac:dyDescent="0.2">
      <c r="L88" s="163"/>
      <c r="M88" s="163"/>
      <c r="N88" s="163"/>
    </row>
    <row r="89" spans="2:14" x14ac:dyDescent="0.2">
      <c r="B89" s="6" t="s">
        <v>354</v>
      </c>
      <c r="L89" s="163"/>
      <c r="M89" s="163"/>
      <c r="N89" s="163"/>
    </row>
    <row r="90" spans="2:14" x14ac:dyDescent="0.2">
      <c r="B90" s="101" t="s">
        <v>402</v>
      </c>
      <c r="C90" s="150" t="s">
        <v>6</v>
      </c>
      <c r="D90" s="150" t="s">
        <v>155</v>
      </c>
      <c r="E90" s="150" t="s">
        <v>41</v>
      </c>
      <c r="F90" s="150" t="s">
        <v>156</v>
      </c>
      <c r="G90" s="150" t="s">
        <v>41</v>
      </c>
      <c r="H90" s="150" t="s">
        <v>350</v>
      </c>
      <c r="I90" s="150" t="s">
        <v>41</v>
      </c>
      <c r="L90" s="163"/>
      <c r="M90" s="163"/>
      <c r="N90" s="163"/>
    </row>
    <row r="91" spans="2:14" x14ac:dyDescent="0.2">
      <c r="B91" s="102" t="s">
        <v>90</v>
      </c>
      <c r="C91" s="20">
        <f>D91+F91+H91</f>
        <v>771</v>
      </c>
      <c r="D91" s="20">
        <v>77</v>
      </c>
      <c r="E91" s="21">
        <f>D91/C91</f>
        <v>9.9870298313878086E-2</v>
      </c>
      <c r="F91" s="20">
        <v>375</v>
      </c>
      <c r="G91" s="21">
        <f>F91/C91</f>
        <v>0.48638132295719844</v>
      </c>
      <c r="H91" s="20">
        <v>319</v>
      </c>
      <c r="I91" s="21">
        <f>H91/C91</f>
        <v>0.41374837872892345</v>
      </c>
      <c r="K91" s="20">
        <f>C91-C92</f>
        <v>720</v>
      </c>
      <c r="L91" s="20">
        <f>D91-D92</f>
        <v>50</v>
      </c>
      <c r="M91" s="21">
        <f>L91/K91</f>
        <v>6.9444444444444448E-2</v>
      </c>
      <c r="N91" s="163"/>
    </row>
    <row r="92" spans="2:14" x14ac:dyDescent="0.2">
      <c r="B92" s="102" t="s">
        <v>403</v>
      </c>
      <c r="C92" s="20">
        <f>D92+F92+H92</f>
        <v>51</v>
      </c>
      <c r="D92" s="20">
        <v>27</v>
      </c>
      <c r="E92" s="21">
        <f>D92/C92</f>
        <v>0.52941176470588236</v>
      </c>
      <c r="F92" s="20">
        <v>20</v>
      </c>
      <c r="G92" s="21">
        <f>F92/C92</f>
        <v>0.39215686274509803</v>
      </c>
      <c r="H92" s="20">
        <v>4</v>
      </c>
      <c r="I92" s="21">
        <f>H92/C92</f>
        <v>7.8431372549019607E-2</v>
      </c>
      <c r="L92" s="163"/>
      <c r="M92" s="163"/>
      <c r="N92" s="163"/>
    </row>
    <row r="93" spans="2:14" x14ac:dyDescent="0.2">
      <c r="L93" s="163"/>
      <c r="M93" s="163"/>
      <c r="N93" s="163"/>
    </row>
    <row r="94" spans="2:14" x14ac:dyDescent="0.2">
      <c r="B94" s="6" t="s">
        <v>400</v>
      </c>
      <c r="L94" s="163"/>
      <c r="M94" s="163"/>
      <c r="N94" s="163"/>
    </row>
    <row r="95" spans="2:14" x14ac:dyDescent="0.2">
      <c r="B95" s="101" t="s">
        <v>402</v>
      </c>
      <c r="C95" s="135" t="s">
        <v>6</v>
      </c>
      <c r="D95" s="135" t="s">
        <v>48</v>
      </c>
      <c r="E95" s="135" t="s">
        <v>41</v>
      </c>
      <c r="F95" s="135" t="s">
        <v>49</v>
      </c>
      <c r="G95" s="135" t="s">
        <v>41</v>
      </c>
      <c r="H95" s="135" t="s">
        <v>350</v>
      </c>
      <c r="I95" s="135" t="s">
        <v>41</v>
      </c>
      <c r="L95" s="163"/>
      <c r="M95" s="163"/>
      <c r="N95" s="163"/>
    </row>
    <row r="96" spans="2:14" x14ac:dyDescent="0.2">
      <c r="B96" s="102" t="s">
        <v>90</v>
      </c>
      <c r="C96" s="20">
        <f>D96+F96+H96</f>
        <v>771</v>
      </c>
      <c r="D96" s="20">
        <v>44</v>
      </c>
      <c r="E96" s="21">
        <f>D96/C96</f>
        <v>5.7068741893644616E-2</v>
      </c>
      <c r="F96" s="20">
        <v>408</v>
      </c>
      <c r="G96" s="21">
        <f>F96/C96</f>
        <v>0.52918287937743191</v>
      </c>
      <c r="H96" s="20">
        <v>319</v>
      </c>
      <c r="I96" s="21">
        <f>H96/C96</f>
        <v>0.41374837872892345</v>
      </c>
      <c r="K96" s="20">
        <f>C96-C97</f>
        <v>720</v>
      </c>
      <c r="L96" s="20">
        <f>D96-D97</f>
        <v>23</v>
      </c>
      <c r="M96" s="21">
        <f>L96/K96</f>
        <v>3.1944444444444442E-2</v>
      </c>
      <c r="N96" s="163"/>
    </row>
    <row r="97" spans="2:15" x14ac:dyDescent="0.2">
      <c r="B97" s="102" t="s">
        <v>403</v>
      </c>
      <c r="C97" s="20">
        <f>D97+F97+H97</f>
        <v>51</v>
      </c>
      <c r="D97" s="20">
        <v>21</v>
      </c>
      <c r="E97" s="21">
        <f>D97/C97</f>
        <v>0.41176470588235292</v>
      </c>
      <c r="F97" s="20">
        <v>26</v>
      </c>
      <c r="G97" s="21">
        <f>F97/C97</f>
        <v>0.50980392156862742</v>
      </c>
      <c r="H97" s="20">
        <v>4</v>
      </c>
      <c r="I97" s="21">
        <f>H97/C97</f>
        <v>7.8431372549019607E-2</v>
      </c>
      <c r="L97" s="163"/>
      <c r="M97" s="163"/>
      <c r="N97" s="163"/>
    </row>
    <row r="98" spans="2:15" x14ac:dyDescent="0.2">
      <c r="L98" s="163"/>
      <c r="M98" s="163"/>
      <c r="N98" s="163"/>
    </row>
    <row r="99" spans="2:15" x14ac:dyDescent="0.2">
      <c r="B99" s="6" t="s">
        <v>401</v>
      </c>
      <c r="L99" s="163"/>
      <c r="M99" s="163"/>
      <c r="N99" s="163"/>
    </row>
    <row r="100" spans="2:15" x14ac:dyDescent="0.2">
      <c r="B100" s="101" t="s">
        <v>402</v>
      </c>
      <c r="C100" s="164" t="s">
        <v>6</v>
      </c>
      <c r="D100" s="164" t="s">
        <v>42</v>
      </c>
      <c r="E100" s="164" t="s">
        <v>41</v>
      </c>
      <c r="F100" s="164" t="s">
        <v>43</v>
      </c>
      <c r="G100" s="164" t="s">
        <v>41</v>
      </c>
      <c r="H100" s="164" t="s">
        <v>350</v>
      </c>
      <c r="I100" s="164" t="s">
        <v>41</v>
      </c>
      <c r="L100" s="163"/>
      <c r="M100" s="163"/>
      <c r="N100" s="163"/>
    </row>
    <row r="101" spans="2:15" x14ac:dyDescent="0.2">
      <c r="B101" s="102" t="s">
        <v>90</v>
      </c>
      <c r="C101" s="20">
        <f>D101+F101+H101</f>
        <v>771</v>
      </c>
      <c r="D101" s="20">
        <v>42</v>
      </c>
      <c r="E101" s="21">
        <f>D101/C101</f>
        <v>5.4474708171206226E-2</v>
      </c>
      <c r="F101" s="20">
        <v>661</v>
      </c>
      <c r="G101" s="21">
        <f>F101/C101</f>
        <v>0.85732814526588841</v>
      </c>
      <c r="H101" s="20">
        <v>68</v>
      </c>
      <c r="I101" s="21">
        <f>H101/C101</f>
        <v>8.8197146562905324E-2</v>
      </c>
      <c r="K101" s="20">
        <f>C101-C102</f>
        <v>720</v>
      </c>
      <c r="L101" s="20">
        <f>D101-D102</f>
        <v>31</v>
      </c>
      <c r="M101" s="21">
        <f>L101/K101</f>
        <v>4.3055555555555555E-2</v>
      </c>
      <c r="N101" s="163"/>
    </row>
    <row r="102" spans="2:15" x14ac:dyDescent="0.2">
      <c r="B102" s="102" t="s">
        <v>403</v>
      </c>
      <c r="C102" s="20">
        <f>D102+F102+H102</f>
        <v>51</v>
      </c>
      <c r="D102" s="20">
        <v>11</v>
      </c>
      <c r="E102" s="21">
        <f>D102/C102</f>
        <v>0.21568627450980393</v>
      </c>
      <c r="F102" s="20">
        <v>40</v>
      </c>
      <c r="G102" s="21">
        <f>F102/C102</f>
        <v>0.78431372549019607</v>
      </c>
      <c r="H102" s="20">
        <v>0</v>
      </c>
      <c r="I102" s="21">
        <f>H102/C102</f>
        <v>0</v>
      </c>
      <c r="L102" s="163"/>
      <c r="M102" s="163"/>
      <c r="N102" s="163"/>
    </row>
    <row r="103" spans="2:15" x14ac:dyDescent="0.2">
      <c r="L103" s="163"/>
      <c r="M103" s="163"/>
      <c r="N103" s="163"/>
    </row>
    <row r="104" spans="2:15" x14ac:dyDescent="0.2">
      <c r="B104" s="6" t="s">
        <v>114</v>
      </c>
      <c r="L104" s="163"/>
      <c r="M104" s="163"/>
      <c r="N104" s="163"/>
    </row>
    <row r="105" spans="2:15" x14ac:dyDescent="0.2">
      <c r="B105" s="101" t="s">
        <v>402</v>
      </c>
      <c r="C105" s="135" t="s">
        <v>6</v>
      </c>
      <c r="D105" s="135" t="s">
        <v>115</v>
      </c>
      <c r="E105" s="135" t="s">
        <v>41</v>
      </c>
      <c r="F105" s="135" t="s">
        <v>116</v>
      </c>
      <c r="G105" s="135" t="s">
        <v>41</v>
      </c>
      <c r="H105" s="135" t="s">
        <v>350</v>
      </c>
      <c r="I105" s="135" t="s">
        <v>41</v>
      </c>
      <c r="L105" s="163"/>
      <c r="M105" s="163"/>
      <c r="N105" s="163"/>
    </row>
    <row r="106" spans="2:15" x14ac:dyDescent="0.2">
      <c r="B106" s="102" t="s">
        <v>90</v>
      </c>
      <c r="C106" s="20">
        <f>D106+F106+H106</f>
        <v>771</v>
      </c>
      <c r="D106" s="20">
        <v>384</v>
      </c>
      <c r="E106" s="21">
        <f>D106/C106</f>
        <v>0.49805447470817121</v>
      </c>
      <c r="F106" s="20">
        <v>387</v>
      </c>
      <c r="G106" s="21">
        <f>F106/C106</f>
        <v>0.50194552529182879</v>
      </c>
      <c r="H106" s="20">
        <v>0</v>
      </c>
      <c r="I106" s="21">
        <f>H106/C106</f>
        <v>0</v>
      </c>
      <c r="K106" s="20">
        <f>C106-C107</f>
        <v>720</v>
      </c>
      <c r="L106" s="20">
        <f>D106-D107</f>
        <v>373</v>
      </c>
      <c r="M106" s="21">
        <f>L106/K106</f>
        <v>0.5180555555555556</v>
      </c>
      <c r="N106" s="163"/>
    </row>
    <row r="107" spans="2:15" x14ac:dyDescent="0.2">
      <c r="B107" s="102" t="s">
        <v>403</v>
      </c>
      <c r="C107" s="20">
        <f>D107+F107+H107</f>
        <v>51</v>
      </c>
      <c r="D107" s="20">
        <v>11</v>
      </c>
      <c r="E107" s="21">
        <f>D107/C107</f>
        <v>0.21568627450980393</v>
      </c>
      <c r="F107" s="20">
        <v>40</v>
      </c>
      <c r="G107" s="21">
        <f>F107/C107</f>
        <v>0.78431372549019607</v>
      </c>
      <c r="H107" s="20">
        <v>0</v>
      </c>
      <c r="I107" s="21">
        <f>H107/C107</f>
        <v>0</v>
      </c>
      <c r="L107" s="163"/>
      <c r="M107" s="163"/>
      <c r="N107" s="163"/>
    </row>
    <row r="108" spans="2:15" x14ac:dyDescent="0.2">
      <c r="L108" s="163"/>
      <c r="M108" s="163"/>
      <c r="N108" s="163"/>
    </row>
    <row r="109" spans="2:15" x14ac:dyDescent="0.2">
      <c r="L109" s="163"/>
      <c r="M109" s="163"/>
      <c r="N109" s="163"/>
    </row>
    <row r="110" spans="2:15" x14ac:dyDescent="0.2">
      <c r="B110" s="6" t="s">
        <v>351</v>
      </c>
      <c r="K110" s="134"/>
      <c r="L110" s="2"/>
      <c r="M110" s="2"/>
      <c r="N110" s="2"/>
    </row>
    <row r="111" spans="2:15" x14ac:dyDescent="0.2">
      <c r="B111" s="101" t="s">
        <v>402</v>
      </c>
      <c r="C111" s="135" t="s">
        <v>6</v>
      </c>
      <c r="D111" s="135" t="s">
        <v>218</v>
      </c>
      <c r="E111" s="135" t="s">
        <v>41</v>
      </c>
      <c r="F111" s="135" t="s">
        <v>219</v>
      </c>
      <c r="G111" s="135" t="s">
        <v>41</v>
      </c>
      <c r="H111" s="135" t="s">
        <v>220</v>
      </c>
      <c r="I111" s="135" t="s">
        <v>41</v>
      </c>
      <c r="J111" s="135" t="s">
        <v>221</v>
      </c>
      <c r="K111" s="135" t="s">
        <v>41</v>
      </c>
      <c r="L111" s="135" t="s">
        <v>222</v>
      </c>
      <c r="M111" s="135" t="s">
        <v>41</v>
      </c>
      <c r="N111" s="135" t="s">
        <v>350</v>
      </c>
      <c r="O111" s="135" t="s">
        <v>41</v>
      </c>
    </row>
    <row r="112" spans="2:15" x14ac:dyDescent="0.2">
      <c r="B112" s="102" t="s">
        <v>90</v>
      </c>
      <c r="C112" s="20">
        <f>D112+F112+H112+J112+L112+N112</f>
        <v>771</v>
      </c>
      <c r="D112" s="20">
        <v>66</v>
      </c>
      <c r="E112" s="21">
        <f>D112/$C112</f>
        <v>8.5603112840466927E-2</v>
      </c>
      <c r="F112" s="20">
        <v>82</v>
      </c>
      <c r="G112" s="21">
        <f>F112/$C112</f>
        <v>0.10635538261997406</v>
      </c>
      <c r="H112" s="20">
        <v>118</v>
      </c>
      <c r="I112" s="21">
        <f>H112/$C112</f>
        <v>0.15304798962386512</v>
      </c>
      <c r="J112" s="20">
        <v>168</v>
      </c>
      <c r="K112" s="21">
        <f>J112/$C112</f>
        <v>0.21789883268482491</v>
      </c>
      <c r="L112" s="20">
        <v>244</v>
      </c>
      <c r="M112" s="21">
        <f>L112/$C112</f>
        <v>0.31647211413748377</v>
      </c>
      <c r="N112" s="20">
        <v>93</v>
      </c>
      <c r="O112" s="21">
        <f>N112/$C112</f>
        <v>0.12062256809338522</v>
      </c>
    </row>
    <row r="113" spans="2:15" x14ac:dyDescent="0.2">
      <c r="B113" s="102" t="s">
        <v>404</v>
      </c>
      <c r="C113" s="20">
        <f>C112-C114</f>
        <v>720</v>
      </c>
      <c r="D113" s="4">
        <f>D112-D114</f>
        <v>50</v>
      </c>
      <c r="E113" s="21">
        <f>D113/$C113</f>
        <v>6.9444444444444448E-2</v>
      </c>
      <c r="F113" s="4">
        <f>F112-F114</f>
        <v>72</v>
      </c>
      <c r="G113" s="21">
        <f>F113/$C113</f>
        <v>0.1</v>
      </c>
      <c r="H113" s="4">
        <f>H112-H114</f>
        <v>112</v>
      </c>
      <c r="I113" s="21">
        <f>H113/$C113</f>
        <v>0.15555555555555556</v>
      </c>
      <c r="J113" s="4">
        <f>J112-J114</f>
        <v>155</v>
      </c>
      <c r="K113" s="21">
        <f>J113/$C113</f>
        <v>0.21527777777777779</v>
      </c>
      <c r="L113" s="4">
        <f>L112-L114</f>
        <v>240</v>
      </c>
      <c r="M113" s="21">
        <f>L113/$C113</f>
        <v>0.33333333333333331</v>
      </c>
      <c r="N113" s="4">
        <f>N112-N114</f>
        <v>91</v>
      </c>
      <c r="O113" s="21">
        <f>N113/$C113</f>
        <v>0.12638888888888888</v>
      </c>
    </row>
    <row r="114" spans="2:15" x14ac:dyDescent="0.2">
      <c r="B114" s="102" t="s">
        <v>403</v>
      </c>
      <c r="C114" s="20">
        <f>D114+F114+H114+J114+L114+N114</f>
        <v>51</v>
      </c>
      <c r="D114" s="20">
        <v>16</v>
      </c>
      <c r="E114" s="21">
        <f>D114/$C114</f>
        <v>0.31372549019607843</v>
      </c>
      <c r="F114" s="20">
        <v>10</v>
      </c>
      <c r="G114" s="21">
        <f>F114/$C114</f>
        <v>0.19607843137254902</v>
      </c>
      <c r="H114" s="20">
        <v>6</v>
      </c>
      <c r="I114" s="21">
        <f>H114/$C114</f>
        <v>0.11764705882352941</v>
      </c>
      <c r="J114" s="20">
        <v>13</v>
      </c>
      <c r="K114" s="21">
        <f>J114/$C114</f>
        <v>0.25490196078431371</v>
      </c>
      <c r="L114" s="20">
        <v>4</v>
      </c>
      <c r="M114" s="21">
        <f>L114/$C114</f>
        <v>7.8431372549019607E-2</v>
      </c>
      <c r="N114" s="20">
        <v>2</v>
      </c>
      <c r="O114" s="21">
        <f>N114/$C114</f>
        <v>3.9215686274509803E-2</v>
      </c>
    </row>
    <row r="115" spans="2:15" x14ac:dyDescent="0.2">
      <c r="L115" s="163"/>
      <c r="M115" s="163"/>
      <c r="N115" s="163"/>
    </row>
    <row r="116" spans="2:15" x14ac:dyDescent="0.2">
      <c r="L116" s="163"/>
      <c r="M116" s="163"/>
      <c r="N116" s="163"/>
    </row>
    <row r="117" spans="2:15" x14ac:dyDescent="0.2">
      <c r="L117" s="163"/>
      <c r="M117" s="163"/>
      <c r="N117" s="163"/>
    </row>
    <row r="118" spans="2:15" x14ac:dyDescent="0.2">
      <c r="B118" s="6" t="s">
        <v>44</v>
      </c>
      <c r="L118" s="163"/>
      <c r="M118" s="163"/>
      <c r="N118" s="163"/>
    </row>
    <row r="119" spans="2:15" x14ac:dyDescent="0.2">
      <c r="C119" s="135" t="s">
        <v>6</v>
      </c>
      <c r="D119" s="135" t="s">
        <v>42</v>
      </c>
      <c r="E119" s="135" t="s">
        <v>41</v>
      </c>
      <c r="F119" s="135" t="s">
        <v>43</v>
      </c>
      <c r="G119" s="135" t="s">
        <v>41</v>
      </c>
      <c r="H119" s="135" t="s">
        <v>350</v>
      </c>
      <c r="I119" s="135" t="s">
        <v>41</v>
      </c>
      <c r="L119" s="163"/>
      <c r="M119" s="163"/>
      <c r="N119" s="163"/>
    </row>
    <row r="120" spans="2:15" x14ac:dyDescent="0.2">
      <c r="C120" s="20">
        <f>D120+F120+H120</f>
        <v>771</v>
      </c>
      <c r="D120" s="20">
        <v>122</v>
      </c>
      <c r="E120" s="21">
        <f>D120/C120</f>
        <v>0.15823605706874189</v>
      </c>
      <c r="F120" s="20">
        <v>649</v>
      </c>
      <c r="G120" s="21">
        <f>F120/C120</f>
        <v>0.84176394293125811</v>
      </c>
      <c r="H120" s="20">
        <v>0</v>
      </c>
      <c r="I120" s="21">
        <f>H120/C120</f>
        <v>0</v>
      </c>
      <c r="L120" s="163"/>
      <c r="M120" s="163"/>
      <c r="N120" s="163"/>
    </row>
    <row r="121" spans="2:15" x14ac:dyDescent="0.2">
      <c r="L121" s="134"/>
      <c r="M121" s="2"/>
      <c r="N121" s="2"/>
    </row>
    <row r="122" spans="2:15" x14ac:dyDescent="0.2">
      <c r="K122" s="134"/>
      <c r="L122" s="2"/>
      <c r="M122" s="2"/>
    </row>
    <row r="123" spans="2:15" x14ac:dyDescent="0.2">
      <c r="K123" s="134"/>
      <c r="L123" s="22"/>
      <c r="M123" s="2"/>
    </row>
    <row r="133" spans="2:13" x14ac:dyDescent="0.2">
      <c r="B133" s="98"/>
      <c r="C133" s="98"/>
      <c r="D133" s="152"/>
      <c r="E133" s="98"/>
      <c r="F133" s="152"/>
      <c r="G133" s="98"/>
      <c r="H133" s="152"/>
      <c r="J133" s="149"/>
      <c r="K133" s="149"/>
      <c r="L133" s="149"/>
      <c r="M133" s="2"/>
    </row>
    <row r="134" spans="2:13" x14ac:dyDescent="0.2">
      <c r="C134" s="7"/>
      <c r="D134" s="7"/>
      <c r="E134" s="7"/>
      <c r="F134" s="7"/>
      <c r="G134" s="7"/>
      <c r="H134" s="7"/>
      <c r="J134" s="149"/>
      <c r="K134" s="2"/>
      <c r="L134" s="2"/>
    </row>
    <row r="135" spans="2:13" x14ac:dyDescent="0.2">
      <c r="J135" s="149"/>
      <c r="K135" s="22"/>
      <c r="L135" s="2"/>
      <c r="M135" s="134"/>
    </row>
    <row r="136" spans="2:13" x14ac:dyDescent="0.2">
      <c r="J136" s="7"/>
    </row>
    <row r="137" spans="2:13" x14ac:dyDescent="0.2">
      <c r="J137" s="134"/>
      <c r="K137" s="134"/>
      <c r="L137" s="134"/>
      <c r="M137" s="134"/>
    </row>
    <row r="138" spans="2:13" x14ac:dyDescent="0.2">
      <c r="J138" s="134"/>
      <c r="K138" s="134"/>
      <c r="L138" s="134"/>
      <c r="M138" s="2"/>
    </row>
    <row r="139" spans="2:13" x14ac:dyDescent="0.2">
      <c r="J139" s="134"/>
      <c r="K139" s="2"/>
      <c r="L139" s="2"/>
      <c r="M139" s="2"/>
    </row>
    <row r="140" spans="2:13" x14ac:dyDescent="0.2">
      <c r="J140" s="134"/>
      <c r="K140" s="2"/>
      <c r="L140" s="2"/>
      <c r="M140" s="2"/>
    </row>
    <row r="141" spans="2:13" x14ac:dyDescent="0.2">
      <c r="J141" s="134"/>
      <c r="K141" s="2"/>
      <c r="L141" s="2"/>
      <c r="M141" s="2"/>
    </row>
    <row r="142" spans="2:13" x14ac:dyDescent="0.2">
      <c r="J142" s="134"/>
      <c r="K142" s="22"/>
      <c r="L142" s="2"/>
      <c r="M142" s="134"/>
    </row>
    <row r="143" spans="2:13" x14ac:dyDescent="0.2">
      <c r="J143" s="7"/>
      <c r="M143" s="134"/>
    </row>
    <row r="144" spans="2:13" x14ac:dyDescent="0.2">
      <c r="J144" s="134"/>
      <c r="K144" s="134"/>
      <c r="L144" s="134"/>
      <c r="M144" s="2"/>
    </row>
    <row r="145" spans="10:13" x14ac:dyDescent="0.2">
      <c r="J145" s="134"/>
      <c r="K145" s="134"/>
      <c r="L145" s="134"/>
      <c r="M145" s="2"/>
    </row>
    <row r="146" spans="10:13" x14ac:dyDescent="0.2">
      <c r="J146" s="134"/>
      <c r="K146" s="2"/>
      <c r="L146" s="2"/>
      <c r="M146" s="2"/>
    </row>
    <row r="153" spans="10:13" x14ac:dyDescent="0.2">
      <c r="K153" s="134"/>
      <c r="L153" s="134"/>
      <c r="M153" s="134"/>
    </row>
    <row r="154" spans="10:13" x14ac:dyDescent="0.2">
      <c r="K154" s="134"/>
      <c r="L154" s="134"/>
      <c r="M154" s="134"/>
    </row>
    <row r="155" spans="10:13" x14ac:dyDescent="0.2">
      <c r="K155" s="134"/>
      <c r="L155" s="2"/>
      <c r="M155" s="2"/>
    </row>
    <row r="156" spans="10:13" x14ac:dyDescent="0.2">
      <c r="K156" s="134"/>
      <c r="L156" s="2"/>
      <c r="M156" s="2"/>
    </row>
    <row r="157" spans="10:13" x14ac:dyDescent="0.2">
      <c r="K157" s="134"/>
      <c r="L157" s="2"/>
      <c r="M157" s="2"/>
    </row>
    <row r="158" spans="10:13" x14ac:dyDescent="0.2">
      <c r="K158" s="134"/>
      <c r="L158" s="2"/>
      <c r="M158" s="2"/>
    </row>
    <row r="159" spans="10:13" x14ac:dyDescent="0.2">
      <c r="K159" s="134"/>
      <c r="L159" s="2"/>
      <c r="M159" s="2"/>
    </row>
    <row r="160" spans="10:13" x14ac:dyDescent="0.2">
      <c r="K160" s="134"/>
      <c r="L160" s="22"/>
      <c r="M160" s="2"/>
    </row>
    <row r="161" spans="11:11" x14ac:dyDescent="0.2">
      <c r="K161" s="7"/>
    </row>
  </sheetData>
  <mergeCells count="1">
    <mergeCell ref="B3:C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C09F-CC6D-9642-AFA4-46013F0190E6}">
  <dimension ref="A2:Z154"/>
  <sheetViews>
    <sheetView topLeftCell="A28" zoomScale="92" workbookViewId="0">
      <selection activeCell="I62" sqref="I62"/>
    </sheetView>
  </sheetViews>
  <sheetFormatPr baseColWidth="10" defaultRowHeight="16" x14ac:dyDescent="0.2"/>
  <cols>
    <col min="1" max="1" width="19.33203125" customWidth="1"/>
    <col min="2" max="2" width="27.33203125" customWidth="1"/>
    <col min="3" max="3" width="33.1640625" customWidth="1"/>
    <col min="4" max="4" width="22.6640625" customWidth="1"/>
    <col min="5" max="5" width="25.6640625" customWidth="1"/>
    <col min="6" max="6" width="15.1640625" customWidth="1"/>
    <col min="7" max="7" width="13.1640625" customWidth="1"/>
    <col min="8" max="8" width="16.1640625" customWidth="1"/>
    <col min="9" max="12" width="10.1640625" customWidth="1"/>
    <col min="14" max="14" width="29.5" customWidth="1"/>
    <col min="15" max="15" width="32.6640625" customWidth="1"/>
    <col min="16" max="17" width="15.6640625" customWidth="1"/>
    <col min="20" max="20" width="16.6640625" customWidth="1"/>
  </cols>
  <sheetData>
    <row r="2" spans="1:16" x14ac:dyDescent="0.2">
      <c r="A2" s="9" t="s">
        <v>229</v>
      </c>
    </row>
    <row r="3" spans="1:16" x14ac:dyDescent="0.2">
      <c r="B3" s="6" t="s">
        <v>24</v>
      </c>
      <c r="J3" s="114"/>
      <c r="K3" s="114"/>
      <c r="L3" s="114"/>
      <c r="M3" s="114"/>
      <c r="N3" s="114"/>
    </row>
    <row r="4" spans="1:16" x14ac:dyDescent="0.2">
      <c r="B4" s="41"/>
      <c r="C4" s="101" t="s">
        <v>25</v>
      </c>
      <c r="D4" s="39" t="s">
        <v>104</v>
      </c>
      <c r="E4" s="39" t="s">
        <v>22</v>
      </c>
      <c r="F4" s="39" t="s">
        <v>26</v>
      </c>
      <c r="J4" s="114"/>
      <c r="K4" s="163"/>
      <c r="L4" s="101" t="s">
        <v>25</v>
      </c>
      <c r="M4" s="164" t="s">
        <v>104</v>
      </c>
      <c r="N4" s="164" t="s">
        <v>22</v>
      </c>
      <c r="O4" s="164" t="s">
        <v>26</v>
      </c>
    </row>
    <row r="5" spans="1:16" x14ac:dyDescent="0.2">
      <c r="B5" s="24"/>
      <c r="C5" s="233" t="s">
        <v>1</v>
      </c>
      <c r="D5" s="5" t="s">
        <v>90</v>
      </c>
      <c r="E5" s="198">
        <v>0.64859999999999995</v>
      </c>
      <c r="F5" s="5">
        <v>527</v>
      </c>
      <c r="G5" s="10"/>
      <c r="H5" s="10"/>
      <c r="I5" s="10"/>
      <c r="J5" s="114"/>
      <c r="K5" s="13">
        <v>1</v>
      </c>
      <c r="L5" s="233" t="s">
        <v>1</v>
      </c>
      <c r="M5" s="5" t="s">
        <v>90</v>
      </c>
      <c r="N5" s="8">
        <v>0.64460279999999992</v>
      </c>
      <c r="O5" s="5">
        <v>403</v>
      </c>
      <c r="P5" s="10"/>
    </row>
    <row r="6" spans="1:16" x14ac:dyDescent="0.2">
      <c r="B6" s="24"/>
      <c r="C6" s="233"/>
      <c r="D6" s="5" t="s">
        <v>56</v>
      </c>
      <c r="E6" s="198">
        <v>0.54859999999999998</v>
      </c>
      <c r="F6" s="5">
        <v>23</v>
      </c>
      <c r="G6" s="10"/>
      <c r="H6" s="10"/>
      <c r="I6" s="10"/>
      <c r="J6" s="114"/>
      <c r="K6" s="13">
        <v>2</v>
      </c>
      <c r="L6" s="233"/>
      <c r="M6" s="5" t="s">
        <v>56</v>
      </c>
      <c r="N6" s="8">
        <v>0.5456394</v>
      </c>
      <c r="O6" s="5">
        <v>23</v>
      </c>
      <c r="P6" s="10"/>
    </row>
    <row r="7" spans="1:16" x14ac:dyDescent="0.2">
      <c r="B7" s="24"/>
      <c r="C7" s="233" t="s">
        <v>2</v>
      </c>
      <c r="D7" s="5" t="s">
        <v>90</v>
      </c>
      <c r="E7" s="198">
        <v>0.65559999999999996</v>
      </c>
      <c r="F7" s="5">
        <v>522</v>
      </c>
      <c r="G7" s="10"/>
      <c r="H7" s="10"/>
      <c r="I7" s="10"/>
      <c r="J7" s="114"/>
      <c r="K7" s="13">
        <v>3</v>
      </c>
      <c r="L7" s="233" t="s">
        <v>2</v>
      </c>
      <c r="M7" s="5" t="s">
        <v>90</v>
      </c>
      <c r="N7" s="8">
        <v>0.65376980000000007</v>
      </c>
      <c r="O7" s="5">
        <v>330</v>
      </c>
      <c r="P7" s="10"/>
    </row>
    <row r="8" spans="1:16" x14ac:dyDescent="0.2">
      <c r="B8" s="24"/>
      <c r="C8" s="233"/>
      <c r="D8" s="5" t="s">
        <v>56</v>
      </c>
      <c r="E8" s="198">
        <v>0.58450000000000002</v>
      </c>
      <c r="F8" s="5">
        <v>17</v>
      </c>
      <c r="G8" s="10"/>
      <c r="H8" s="10"/>
      <c r="I8" s="10"/>
      <c r="J8" s="114"/>
      <c r="K8" s="13">
        <v>4</v>
      </c>
      <c r="L8" s="233"/>
      <c r="M8" s="5" t="s">
        <v>56</v>
      </c>
      <c r="N8" s="8">
        <v>0.58188510000000004</v>
      </c>
      <c r="O8" s="5">
        <v>17</v>
      </c>
      <c r="P8" s="10"/>
    </row>
    <row r="9" spans="1:16" x14ac:dyDescent="0.2">
      <c r="B9" s="24"/>
      <c r="C9" s="233" t="s">
        <v>3</v>
      </c>
      <c r="D9" s="5" t="s">
        <v>90</v>
      </c>
      <c r="E9" s="198">
        <v>0.63990000000000002</v>
      </c>
      <c r="F9" s="5">
        <v>542</v>
      </c>
      <c r="G9" s="10"/>
      <c r="H9" s="10"/>
      <c r="I9" s="10"/>
      <c r="J9" s="114"/>
      <c r="K9" s="13">
        <v>5</v>
      </c>
      <c r="L9" s="233" t="s">
        <v>3</v>
      </c>
      <c r="M9" s="5" t="s">
        <v>90</v>
      </c>
      <c r="N9" s="8">
        <v>0.62069830000000004</v>
      </c>
      <c r="O9" s="5">
        <v>455</v>
      </c>
      <c r="P9" s="10"/>
    </row>
    <row r="10" spans="1:16" x14ac:dyDescent="0.2">
      <c r="B10" s="24"/>
      <c r="C10" s="233"/>
      <c r="D10" s="5" t="s">
        <v>56</v>
      </c>
      <c r="E10" s="198">
        <v>0.58789999999999998</v>
      </c>
      <c r="F10" s="5">
        <v>12</v>
      </c>
      <c r="J10" s="114"/>
      <c r="K10" s="13">
        <v>6</v>
      </c>
      <c r="L10" s="233"/>
      <c r="M10" s="5" t="s">
        <v>56</v>
      </c>
      <c r="N10" s="8">
        <v>0.55000459999999995</v>
      </c>
      <c r="O10" s="5">
        <v>12</v>
      </c>
    </row>
    <row r="11" spans="1:16" x14ac:dyDescent="0.2">
      <c r="B11" s="24"/>
      <c r="C11" s="233" t="s">
        <v>4</v>
      </c>
      <c r="D11" s="5" t="s">
        <v>90</v>
      </c>
      <c r="E11" s="198">
        <v>0.62139999999999995</v>
      </c>
      <c r="F11" s="5">
        <v>664</v>
      </c>
      <c r="G11" s="10"/>
      <c r="H11" s="10"/>
      <c r="I11" s="10"/>
      <c r="J11" s="7"/>
      <c r="K11" s="24"/>
      <c r="P11" s="10"/>
    </row>
    <row r="12" spans="1:16" x14ac:dyDescent="0.2">
      <c r="B12" s="7"/>
      <c r="C12" s="233"/>
      <c r="D12" s="5" t="s">
        <v>56</v>
      </c>
      <c r="E12" s="198">
        <v>0.5343</v>
      </c>
      <c r="F12" s="5">
        <v>28</v>
      </c>
      <c r="G12" s="10"/>
      <c r="H12" s="10"/>
      <c r="I12" s="10"/>
      <c r="J12" s="7"/>
      <c r="K12" s="24"/>
      <c r="P12" s="10"/>
    </row>
    <row r="13" spans="1:16" x14ac:dyDescent="0.2">
      <c r="B13" s="24"/>
      <c r="C13" s="233" t="s">
        <v>206</v>
      </c>
      <c r="D13" s="5" t="s">
        <v>90</v>
      </c>
      <c r="E13" s="198">
        <v>0.61119999999999997</v>
      </c>
      <c r="F13" s="5">
        <v>695</v>
      </c>
      <c r="G13" s="10"/>
      <c r="H13" s="10"/>
      <c r="I13" s="10"/>
      <c r="J13" s="7"/>
      <c r="K13" s="24"/>
      <c r="P13" s="10"/>
    </row>
    <row r="14" spans="1:16" x14ac:dyDescent="0.2">
      <c r="B14" s="24"/>
      <c r="C14" s="233"/>
      <c r="D14" s="5" t="s">
        <v>56</v>
      </c>
      <c r="E14" s="198">
        <v>0.56869999999999998</v>
      </c>
      <c r="F14" s="5">
        <v>15</v>
      </c>
      <c r="G14" s="10"/>
      <c r="H14" s="10"/>
      <c r="I14" s="10"/>
      <c r="J14" s="7"/>
      <c r="K14" s="24"/>
      <c r="P14" s="10"/>
    </row>
    <row r="15" spans="1:16" x14ac:dyDescent="0.2">
      <c r="B15" s="24"/>
      <c r="G15" s="10"/>
      <c r="H15" s="10"/>
      <c r="I15" s="10"/>
      <c r="J15" s="7"/>
      <c r="K15" s="24"/>
      <c r="P15" s="10"/>
    </row>
    <row r="16" spans="1:16" x14ac:dyDescent="0.2">
      <c r="B16" s="24"/>
      <c r="G16" s="10"/>
      <c r="H16" s="10"/>
      <c r="I16" s="10"/>
      <c r="J16" s="7"/>
      <c r="K16" s="24"/>
      <c r="P16" s="10"/>
    </row>
    <row r="17" spans="1:16" x14ac:dyDescent="0.2">
      <c r="B17" s="7"/>
      <c r="D17" s="229" t="s">
        <v>90</v>
      </c>
      <c r="E17" s="8" t="s">
        <v>20</v>
      </c>
      <c r="F17" s="5">
        <f>SUM(F5,F7,F9,F11,F13)</f>
        <v>2950</v>
      </c>
      <c r="G17" s="106"/>
      <c r="K17" s="7"/>
      <c r="M17" s="229" t="s">
        <v>90</v>
      </c>
      <c r="N17" s="8" t="s">
        <v>20</v>
      </c>
      <c r="O17" s="5">
        <f>SUM(O5,O7,O9)</f>
        <v>1188</v>
      </c>
      <c r="P17" s="106" t="s">
        <v>232</v>
      </c>
    </row>
    <row r="18" spans="1:16" x14ac:dyDescent="0.2">
      <c r="D18" s="229"/>
      <c r="E18" s="8" t="s">
        <v>57</v>
      </c>
      <c r="F18" s="200">
        <f>AVERAGE(E5,E7,E9,E11,E13)</f>
        <v>0.6353399999999999</v>
      </c>
      <c r="G18" s="10"/>
      <c r="M18" s="229"/>
      <c r="N18" s="8" t="s">
        <v>57</v>
      </c>
      <c r="O18" s="86">
        <f>AVERAGE(N5,N7,N9)</f>
        <v>0.63969029999999993</v>
      </c>
      <c r="P18" s="10"/>
    </row>
    <row r="19" spans="1:16" x14ac:dyDescent="0.2">
      <c r="D19" s="229" t="s">
        <v>56</v>
      </c>
      <c r="E19" s="8" t="s">
        <v>20</v>
      </c>
      <c r="F19" s="5">
        <f>SUM(F6,F8,F10,F12,F14)</f>
        <v>95</v>
      </c>
      <c r="G19" s="10"/>
      <c r="M19" s="229" t="s">
        <v>56</v>
      </c>
      <c r="N19" s="8" t="s">
        <v>20</v>
      </c>
      <c r="O19" s="5">
        <f>SUM(O6,O8,O10)</f>
        <v>52</v>
      </c>
      <c r="P19" s="10"/>
    </row>
    <row r="20" spans="1:16" x14ac:dyDescent="0.2">
      <c r="D20" s="229"/>
      <c r="E20" s="8" t="s">
        <v>57</v>
      </c>
      <c r="F20" s="199">
        <f>AVERAGE(E6,E8,E10,E12,E14)</f>
        <v>0.56479999999999997</v>
      </c>
      <c r="M20" s="229"/>
      <c r="N20" s="8" t="s">
        <v>57</v>
      </c>
      <c r="O20" s="87">
        <f>AVERAGE(N6,N8,N10)</f>
        <v>0.5591763666666667</v>
      </c>
    </row>
    <row r="21" spans="1:16" x14ac:dyDescent="0.2">
      <c r="G21" s="46"/>
      <c r="P21" s="46" t="s">
        <v>233</v>
      </c>
    </row>
    <row r="22" spans="1:16" x14ac:dyDescent="0.2">
      <c r="A22" s="9" t="s">
        <v>230</v>
      </c>
    </row>
    <row r="23" spans="1:16" x14ac:dyDescent="0.2">
      <c r="H23" s="114"/>
      <c r="I23" s="114"/>
      <c r="J23" s="114"/>
      <c r="K23" s="114"/>
      <c r="L23" s="114"/>
    </row>
    <row r="24" spans="1:16" x14ac:dyDescent="0.2">
      <c r="C24" s="101" t="s">
        <v>158</v>
      </c>
      <c r="D24" s="42" t="s">
        <v>159</v>
      </c>
      <c r="E24" s="42" t="s">
        <v>22</v>
      </c>
      <c r="F24" s="42" t="s">
        <v>26</v>
      </c>
      <c r="H24" s="114"/>
      <c r="I24" s="114"/>
      <c r="J24" s="114"/>
      <c r="K24" s="114"/>
      <c r="L24" s="114"/>
    </row>
    <row r="25" spans="1:16" x14ac:dyDescent="0.2">
      <c r="C25" s="233" t="s">
        <v>148</v>
      </c>
      <c r="D25" s="5" t="s">
        <v>99</v>
      </c>
      <c r="E25" s="51">
        <v>0.63890000000000002</v>
      </c>
      <c r="F25" s="3">
        <v>1446</v>
      </c>
      <c r="H25" s="114"/>
      <c r="I25" s="2"/>
      <c r="J25" s="2"/>
      <c r="K25" s="2"/>
      <c r="L25" s="2"/>
    </row>
    <row r="26" spans="1:16" x14ac:dyDescent="0.2">
      <c r="C26" s="233"/>
      <c r="D26" s="5" t="s">
        <v>100</v>
      </c>
      <c r="E26" s="51">
        <v>0.62860000000000005</v>
      </c>
      <c r="F26" s="3">
        <v>1502</v>
      </c>
      <c r="G26" s="46" t="s">
        <v>309</v>
      </c>
      <c r="H26" s="114"/>
      <c r="I26" s="2"/>
      <c r="J26" s="2"/>
      <c r="K26" s="2"/>
      <c r="L26" s="2"/>
    </row>
    <row r="27" spans="1:16" x14ac:dyDescent="0.2">
      <c r="C27" s="103"/>
      <c r="E27" s="44">
        <f>AVERAGE(E25:E26)</f>
        <v>0.63375000000000004</v>
      </c>
      <c r="F27" s="27">
        <f>SUM(F25:F26)</f>
        <v>2948</v>
      </c>
      <c r="H27" s="114"/>
      <c r="I27" s="2"/>
      <c r="J27" s="22"/>
      <c r="K27" s="2"/>
      <c r="L27" s="2"/>
    </row>
    <row r="28" spans="1:16" x14ac:dyDescent="0.2">
      <c r="C28" s="103"/>
      <c r="H28" s="114"/>
      <c r="I28" s="2"/>
      <c r="J28" s="2"/>
      <c r="K28" s="2"/>
      <c r="L28" s="2"/>
    </row>
    <row r="29" spans="1:16" x14ac:dyDescent="0.2">
      <c r="C29" s="233" t="s">
        <v>21</v>
      </c>
      <c r="D29" s="5" t="s">
        <v>99</v>
      </c>
      <c r="E29" s="51">
        <v>0.54790000000000005</v>
      </c>
      <c r="F29" s="3">
        <v>36</v>
      </c>
      <c r="H29" s="114"/>
      <c r="I29" s="2"/>
      <c r="J29" s="2"/>
      <c r="K29" s="2"/>
      <c r="L29" s="2"/>
    </row>
    <row r="30" spans="1:16" x14ac:dyDescent="0.2">
      <c r="C30" s="233"/>
      <c r="D30" s="5" t="s">
        <v>100</v>
      </c>
      <c r="E30" s="51">
        <v>0.56559999999999999</v>
      </c>
      <c r="F30" s="3">
        <v>59</v>
      </c>
      <c r="H30" s="7"/>
    </row>
    <row r="31" spans="1:16" x14ac:dyDescent="0.2">
      <c r="E31" s="44">
        <v>0.56768675000000002</v>
      </c>
      <c r="F31" s="27">
        <f>SUM(F29:F30)</f>
        <v>95</v>
      </c>
    </row>
    <row r="32" spans="1:16" x14ac:dyDescent="0.2">
      <c r="E32" s="104"/>
      <c r="F32" s="105"/>
    </row>
    <row r="33" spans="1:26" x14ac:dyDescent="0.2">
      <c r="A33" s="9" t="s">
        <v>231</v>
      </c>
    </row>
    <row r="34" spans="1:26" x14ac:dyDescent="0.2">
      <c r="C34" s="236" t="s">
        <v>19</v>
      </c>
      <c r="D34" s="223" t="s">
        <v>161</v>
      </c>
      <c r="E34" s="223"/>
      <c r="F34" s="223" t="s">
        <v>403</v>
      </c>
      <c r="G34" s="223"/>
      <c r="H34" s="223" t="s">
        <v>21</v>
      </c>
      <c r="I34" s="223"/>
      <c r="J34" s="163"/>
      <c r="K34" s="163"/>
      <c r="L34" s="163" t="s">
        <v>406</v>
      </c>
      <c r="M34" s="163" t="s">
        <v>407</v>
      </c>
      <c r="N34" s="163" t="s">
        <v>409</v>
      </c>
      <c r="O34" s="163" t="s">
        <v>408</v>
      </c>
      <c r="P34" s="163" t="s">
        <v>410</v>
      </c>
      <c r="Q34" s="163" t="s">
        <v>234</v>
      </c>
      <c r="R34" s="163" t="s">
        <v>235</v>
      </c>
      <c r="S34" s="114"/>
      <c r="V34" s="114"/>
      <c r="W34" s="114"/>
      <c r="X34" s="114"/>
      <c r="Y34" s="114"/>
      <c r="Z34" s="114"/>
    </row>
    <row r="35" spans="1:26" x14ac:dyDescent="0.2">
      <c r="C35" s="236"/>
      <c r="D35" s="42" t="s">
        <v>57</v>
      </c>
      <c r="E35" s="42" t="s">
        <v>153</v>
      </c>
      <c r="F35" s="164" t="s">
        <v>57</v>
      </c>
      <c r="G35" s="164" t="s">
        <v>153</v>
      </c>
      <c r="H35" s="164" t="s">
        <v>57</v>
      </c>
      <c r="I35" s="164" t="s">
        <v>153</v>
      </c>
      <c r="J35" s="163"/>
      <c r="K35" s="163"/>
      <c r="L35" s="163"/>
      <c r="M35" s="163"/>
      <c r="N35" s="163"/>
      <c r="O35" s="163"/>
      <c r="P35" s="163"/>
      <c r="Q35" s="163"/>
      <c r="R35" s="163"/>
      <c r="S35" s="114"/>
      <c r="V35" s="114"/>
      <c r="W35" s="114"/>
      <c r="X35" s="114"/>
      <c r="Y35" s="114"/>
      <c r="Z35" s="114"/>
    </row>
    <row r="36" spans="1:26" x14ac:dyDescent="0.2">
      <c r="C36" s="110" t="s">
        <v>27</v>
      </c>
      <c r="D36" s="8">
        <f>M37/100</f>
        <v>0.63640350000000001</v>
      </c>
      <c r="E36" s="201">
        <f>N37</f>
        <v>50</v>
      </c>
      <c r="F36" s="8" t="s">
        <v>177</v>
      </c>
      <c r="G36" s="201" t="str">
        <f>P37</f>
        <v>NA</v>
      </c>
      <c r="H36" s="8" t="s">
        <v>177</v>
      </c>
      <c r="I36" s="201" t="str">
        <f>R37</f>
        <v>NA</v>
      </c>
      <c r="J36" s="49"/>
      <c r="K36" s="163">
        <v>1</v>
      </c>
      <c r="L36" s="2" t="s">
        <v>411</v>
      </c>
      <c r="M36" s="2">
        <v>62.655149999999999</v>
      </c>
      <c r="N36" s="2">
        <v>29</v>
      </c>
      <c r="O36" s="22" t="s">
        <v>154</v>
      </c>
      <c r="P36" s="22" t="s">
        <v>154</v>
      </c>
      <c r="Q36" s="22" t="s">
        <v>154</v>
      </c>
      <c r="R36" s="22" t="s">
        <v>154</v>
      </c>
      <c r="S36" s="22"/>
      <c r="V36" s="2"/>
      <c r="W36" s="2"/>
      <c r="X36" s="22"/>
      <c r="Y36" s="2"/>
      <c r="Z36" s="22"/>
    </row>
    <row r="37" spans="1:26" x14ac:dyDescent="0.2">
      <c r="C37" s="110" t="s">
        <v>28</v>
      </c>
      <c r="D37" s="8">
        <f t="shared" ref="D37:H40" si="0">M38/100</f>
        <v>0.62651570000000001</v>
      </c>
      <c r="E37" s="201">
        <f>N38</f>
        <v>821</v>
      </c>
      <c r="F37" s="8">
        <f t="shared" si="0"/>
        <v>0.57247500000000007</v>
      </c>
      <c r="G37" s="201">
        <f>P38</f>
        <v>15</v>
      </c>
      <c r="H37" s="8">
        <f t="shared" si="0"/>
        <v>0.54394129999999996</v>
      </c>
      <c r="I37" s="201">
        <f>R38</f>
        <v>39</v>
      </c>
      <c r="J37" s="49"/>
      <c r="K37" s="163">
        <v>2</v>
      </c>
      <c r="L37" s="2" t="s">
        <v>27</v>
      </c>
      <c r="M37" s="2">
        <v>63.640349999999998</v>
      </c>
      <c r="N37" s="2">
        <v>50</v>
      </c>
      <c r="O37" s="22" t="s">
        <v>154</v>
      </c>
      <c r="P37" s="22" t="s">
        <v>154</v>
      </c>
      <c r="Q37" s="22" t="s">
        <v>154</v>
      </c>
      <c r="R37" s="22" t="s">
        <v>154</v>
      </c>
      <c r="S37" s="2"/>
      <c r="V37" s="2"/>
      <c r="W37" s="2"/>
      <c r="X37" s="2"/>
      <c r="Y37" s="2"/>
      <c r="Z37" s="2"/>
    </row>
    <row r="38" spans="1:26" x14ac:dyDescent="0.2">
      <c r="C38" s="110" t="s">
        <v>29</v>
      </c>
      <c r="D38" s="8">
        <f t="shared" si="0"/>
        <v>0.62123399999999995</v>
      </c>
      <c r="E38" s="201">
        <f>N39</f>
        <v>53</v>
      </c>
      <c r="F38" s="8">
        <f t="shared" si="0"/>
        <v>0.5363542</v>
      </c>
      <c r="G38" s="201">
        <f>P39</f>
        <v>6</v>
      </c>
      <c r="H38" s="8">
        <f t="shared" si="0"/>
        <v>0.53471060000000004</v>
      </c>
      <c r="I38" s="201">
        <f>R39</f>
        <v>18</v>
      </c>
      <c r="J38" s="49"/>
      <c r="K38" s="163">
        <v>3</v>
      </c>
      <c r="L38" s="2" t="s">
        <v>28</v>
      </c>
      <c r="M38" s="2">
        <v>62.65157</v>
      </c>
      <c r="N38" s="2">
        <v>821</v>
      </c>
      <c r="O38" s="2">
        <v>57.247500000000002</v>
      </c>
      <c r="P38" s="2">
        <v>15</v>
      </c>
      <c r="Q38" s="2">
        <v>54.394129999999997</v>
      </c>
      <c r="R38" s="2">
        <v>39</v>
      </c>
      <c r="S38" s="2"/>
      <c r="V38" s="2"/>
      <c r="W38" s="2"/>
      <c r="X38" s="2"/>
      <c r="Y38" s="2"/>
      <c r="Z38" s="2"/>
    </row>
    <row r="39" spans="1:26" x14ac:dyDescent="0.2">
      <c r="C39" s="110" t="s">
        <v>30</v>
      </c>
      <c r="D39" s="8">
        <f t="shared" si="0"/>
        <v>0.62148510000000001</v>
      </c>
      <c r="E39" s="201">
        <f>N40</f>
        <v>740</v>
      </c>
      <c r="F39" s="8">
        <f t="shared" si="0"/>
        <v>0.59610010000000002</v>
      </c>
      <c r="G39" s="201">
        <f>P40</f>
        <v>3</v>
      </c>
      <c r="H39" s="8">
        <f t="shared" si="0"/>
        <v>0.61459339999999996</v>
      </c>
      <c r="I39" s="201">
        <f>R40</f>
        <v>3</v>
      </c>
      <c r="J39" s="49"/>
      <c r="K39" s="163">
        <v>4</v>
      </c>
      <c r="L39" s="2" t="s">
        <v>29</v>
      </c>
      <c r="M39" s="2">
        <v>62.123399999999997</v>
      </c>
      <c r="N39" s="2">
        <v>53</v>
      </c>
      <c r="O39" s="2">
        <v>53.635420000000003</v>
      </c>
      <c r="P39" s="2">
        <v>6</v>
      </c>
      <c r="Q39" s="2">
        <v>53.471060000000001</v>
      </c>
      <c r="R39" s="2">
        <v>18</v>
      </c>
      <c r="S39" s="2"/>
      <c r="V39" s="2"/>
      <c r="W39" s="2"/>
      <c r="X39" s="2"/>
      <c r="Y39" s="2"/>
      <c r="Z39" s="2"/>
    </row>
    <row r="40" spans="1:26" x14ac:dyDescent="0.2">
      <c r="C40" s="110" t="s">
        <v>31</v>
      </c>
      <c r="D40" s="8">
        <f t="shared" si="0"/>
        <v>0.64163309999999996</v>
      </c>
      <c r="E40" s="201">
        <f>N41</f>
        <v>116</v>
      </c>
      <c r="F40" s="8">
        <f t="shared" si="0"/>
        <v>0.388125</v>
      </c>
      <c r="G40" s="201">
        <f>P41</f>
        <v>1</v>
      </c>
      <c r="H40" s="8">
        <f t="shared" si="0"/>
        <v>0.54423580000000005</v>
      </c>
      <c r="I40" s="201">
        <f>R41</f>
        <v>6</v>
      </c>
      <c r="J40" s="49"/>
      <c r="K40" s="163">
        <v>5</v>
      </c>
      <c r="L40" s="2" t="s">
        <v>30</v>
      </c>
      <c r="M40" s="2">
        <v>62.148510000000002</v>
      </c>
      <c r="N40" s="2">
        <v>740</v>
      </c>
      <c r="O40" s="2">
        <v>59.610010000000003</v>
      </c>
      <c r="P40" s="2">
        <v>3</v>
      </c>
      <c r="Q40" s="2">
        <v>61.459339999999997</v>
      </c>
      <c r="R40" s="2">
        <v>3</v>
      </c>
      <c r="S40" s="2"/>
      <c r="V40" s="2"/>
      <c r="W40" s="2"/>
      <c r="X40" s="2"/>
      <c r="Y40" s="2"/>
      <c r="Z40" s="2"/>
    </row>
    <row r="41" spans="1:26" x14ac:dyDescent="0.2">
      <c r="C41" s="110" t="s">
        <v>32</v>
      </c>
      <c r="D41" s="8">
        <f>M44/100</f>
        <v>0.64940749999999992</v>
      </c>
      <c r="E41" s="201">
        <f>N44</f>
        <v>1022</v>
      </c>
      <c r="F41" s="8">
        <f>O44/100</f>
        <v>0.65393789999999996</v>
      </c>
      <c r="G41" s="201">
        <f>P44</f>
        <v>17</v>
      </c>
      <c r="H41" s="8">
        <f>Q44/100</f>
        <v>0.59122320000000006</v>
      </c>
      <c r="I41" s="201">
        <f>R44</f>
        <v>28</v>
      </c>
      <c r="J41" s="49"/>
      <c r="K41" s="163">
        <v>6</v>
      </c>
      <c r="L41" s="2" t="s">
        <v>31</v>
      </c>
      <c r="M41" s="2">
        <v>64.163309999999996</v>
      </c>
      <c r="N41" s="2">
        <v>116</v>
      </c>
      <c r="O41" s="2">
        <v>38.8125</v>
      </c>
      <c r="P41" s="2">
        <v>1</v>
      </c>
      <c r="Q41" s="2">
        <v>54.423580000000001</v>
      </c>
      <c r="R41" s="2">
        <v>6</v>
      </c>
      <c r="S41" s="2"/>
      <c r="V41" s="2"/>
      <c r="W41" s="2"/>
      <c r="X41" s="2"/>
      <c r="Y41" s="2"/>
      <c r="Z41" s="2"/>
    </row>
    <row r="42" spans="1:26" x14ac:dyDescent="0.2">
      <c r="C42" s="202" t="s">
        <v>387</v>
      </c>
      <c r="D42" s="108">
        <f>M36/100</f>
        <v>0.62655150000000004</v>
      </c>
      <c r="E42" s="201">
        <f>N36</f>
        <v>29</v>
      </c>
      <c r="F42" s="8" t="s">
        <v>177</v>
      </c>
      <c r="G42" s="201" t="str">
        <f>P36</f>
        <v>NA</v>
      </c>
      <c r="H42" s="8" t="s">
        <v>177</v>
      </c>
      <c r="I42" s="201" t="str">
        <f>R36</f>
        <v>NA</v>
      </c>
      <c r="J42" s="49"/>
      <c r="K42" s="163">
        <v>7</v>
      </c>
      <c r="L42" s="2" t="s">
        <v>412</v>
      </c>
      <c r="M42" s="2">
        <v>58.565759999999997</v>
      </c>
      <c r="N42" s="2">
        <v>6</v>
      </c>
      <c r="O42" s="22" t="s">
        <v>154</v>
      </c>
      <c r="P42" s="22" t="s">
        <v>154</v>
      </c>
      <c r="Q42" s="22" t="s">
        <v>154</v>
      </c>
      <c r="R42" s="22" t="s">
        <v>154</v>
      </c>
      <c r="S42" s="2"/>
      <c r="V42" s="2"/>
      <c r="W42" s="2"/>
      <c r="X42" s="2"/>
      <c r="Y42" s="2"/>
      <c r="Z42" s="2"/>
    </row>
    <row r="43" spans="1:26" x14ac:dyDescent="0.2">
      <c r="C43" s="202" t="s">
        <v>388</v>
      </c>
      <c r="D43" s="108">
        <f>((M43+M45+M42)/3)/100</f>
        <v>0.60483183333333335</v>
      </c>
      <c r="E43" s="201">
        <f>N43+N45+N42</f>
        <v>77</v>
      </c>
      <c r="F43" s="8" t="s">
        <v>177</v>
      </c>
      <c r="G43" s="201" t="str">
        <f>P37</f>
        <v>NA</v>
      </c>
      <c r="H43" s="8" t="s">
        <v>177</v>
      </c>
      <c r="I43" s="201">
        <f>R43</f>
        <v>1</v>
      </c>
      <c r="J43" s="49"/>
      <c r="K43" s="163">
        <v>8</v>
      </c>
      <c r="L43" s="2" t="s">
        <v>160</v>
      </c>
      <c r="M43" s="2">
        <v>63.795830000000002</v>
      </c>
      <c r="N43" s="2">
        <v>69</v>
      </c>
      <c r="O43" s="22" t="s">
        <v>154</v>
      </c>
      <c r="P43" s="22" t="s">
        <v>154</v>
      </c>
      <c r="Q43" s="2">
        <v>59.605559999999997</v>
      </c>
      <c r="R43" s="2">
        <v>1</v>
      </c>
      <c r="S43" s="2"/>
      <c r="V43" s="2"/>
      <c r="W43" s="2"/>
      <c r="X43" s="2"/>
      <c r="Y43" s="2"/>
      <c r="Z43" s="2"/>
    </row>
    <row r="44" spans="1:26" x14ac:dyDescent="0.2">
      <c r="C44" s="110" t="s">
        <v>6</v>
      </c>
      <c r="D44" s="82">
        <f>AVERAGE(D36:D43)</f>
        <v>0.62850777916666667</v>
      </c>
      <c r="E44" s="27">
        <f>SUM(E36:E43)</f>
        <v>2908</v>
      </c>
      <c r="F44" s="82">
        <f>AVERAGE(F37:F41,F43)</f>
        <v>0.54939844000000004</v>
      </c>
      <c r="G44" s="27">
        <f>SUM(G36:G43)</f>
        <v>42</v>
      </c>
      <c r="H44" s="82">
        <f>AVERAGE(H37:H41,H43)</f>
        <v>0.56574086000000001</v>
      </c>
      <c r="I44" s="27">
        <f>SUM(I36:I43)</f>
        <v>95</v>
      </c>
      <c r="J44" s="49"/>
      <c r="K44" s="163">
        <v>9</v>
      </c>
      <c r="L44" s="2" t="s">
        <v>32</v>
      </c>
      <c r="M44" s="2">
        <v>64.940749999999994</v>
      </c>
      <c r="N44" s="2">
        <v>1022</v>
      </c>
      <c r="O44" s="2">
        <v>65.393789999999996</v>
      </c>
      <c r="P44" s="2">
        <v>17</v>
      </c>
      <c r="Q44" s="2">
        <v>59.122320000000002</v>
      </c>
      <c r="R44" s="2">
        <v>28</v>
      </c>
      <c r="S44" s="2"/>
      <c r="V44" s="2"/>
      <c r="W44" s="2"/>
      <c r="X44" s="2"/>
      <c r="Y44" s="2"/>
      <c r="Z44" s="2"/>
    </row>
    <row r="45" spans="1:26" x14ac:dyDescent="0.2">
      <c r="K45" s="163">
        <v>10</v>
      </c>
      <c r="L45" s="22" t="s">
        <v>154</v>
      </c>
      <c r="M45" s="2">
        <v>59.087960000000002</v>
      </c>
      <c r="N45" s="2">
        <v>2</v>
      </c>
      <c r="O45" s="22" t="s">
        <v>154</v>
      </c>
      <c r="P45" s="22" t="s">
        <v>154</v>
      </c>
      <c r="Q45" s="22" t="s">
        <v>154</v>
      </c>
      <c r="R45" s="22" t="s">
        <v>154</v>
      </c>
      <c r="S45" s="2"/>
      <c r="V45" s="2"/>
      <c r="W45" s="2"/>
      <c r="X45" s="2"/>
      <c r="Y45" s="2"/>
      <c r="Z45" s="2"/>
    </row>
    <row r="46" spans="1:26" x14ac:dyDescent="0.2">
      <c r="K46" s="7" t="s">
        <v>413</v>
      </c>
      <c r="S46" s="22"/>
      <c r="U46" s="114"/>
      <c r="V46" s="2"/>
      <c r="W46" s="2"/>
      <c r="X46" s="22"/>
      <c r="Y46" s="2"/>
      <c r="Z46" s="22"/>
    </row>
    <row r="47" spans="1:26" x14ac:dyDescent="0.2">
      <c r="K47" s="7"/>
      <c r="N47">
        <f>SUM(N36:N45)</f>
        <v>2908</v>
      </c>
      <c r="P47">
        <f>SUM(P36:P45)</f>
        <v>42</v>
      </c>
      <c r="R47">
        <f>SUM(R36:R45)</f>
        <v>95</v>
      </c>
      <c r="S47" s="22"/>
      <c r="U47" s="163"/>
      <c r="V47" s="2"/>
      <c r="W47" s="2"/>
      <c r="X47" s="22"/>
      <c r="Y47" s="2"/>
      <c r="Z47" s="22"/>
    </row>
    <row r="48" spans="1:26" x14ac:dyDescent="0.2">
      <c r="A48" s="9" t="s">
        <v>443</v>
      </c>
      <c r="C48" s="212" t="s">
        <v>432</v>
      </c>
      <c r="D48" s="212" t="s">
        <v>417</v>
      </c>
      <c r="E48" s="212" t="s">
        <v>148</v>
      </c>
      <c r="F48" s="212" t="s">
        <v>56</v>
      </c>
      <c r="G48" s="212" t="s">
        <v>6</v>
      </c>
      <c r="H48" s="212" t="s">
        <v>442</v>
      </c>
      <c r="K48" s="7"/>
      <c r="S48" s="22"/>
      <c r="U48" s="163"/>
      <c r="V48" s="2"/>
      <c r="W48" s="2"/>
      <c r="X48" s="22"/>
      <c r="Y48" s="2"/>
      <c r="Z48" s="22"/>
    </row>
    <row r="49" spans="3:26" x14ac:dyDescent="0.2">
      <c r="C49" s="246" t="s">
        <v>433</v>
      </c>
      <c r="D49" s="201" t="s">
        <v>154</v>
      </c>
      <c r="E49" s="201">
        <v>7</v>
      </c>
      <c r="F49" s="201" t="s">
        <v>154</v>
      </c>
      <c r="G49" s="247">
        <v>7</v>
      </c>
      <c r="H49" s="8">
        <f>J49/100</f>
        <v>0.63049010000000005</v>
      </c>
      <c r="I49" s="45">
        <f>SUM(D49:F49)</f>
        <v>7</v>
      </c>
      <c r="J49" s="2">
        <v>63.049010000000003</v>
      </c>
      <c r="K49" s="7"/>
      <c r="S49" s="22"/>
      <c r="U49" s="163"/>
      <c r="V49" s="2"/>
      <c r="W49" s="2"/>
      <c r="X49" s="22"/>
      <c r="Y49" s="2"/>
      <c r="Z49" s="22"/>
    </row>
    <row r="50" spans="3:26" x14ac:dyDescent="0.2">
      <c r="C50" s="246" t="s">
        <v>434</v>
      </c>
      <c r="D50" s="201" t="s">
        <v>154</v>
      </c>
      <c r="E50" s="201">
        <v>19</v>
      </c>
      <c r="F50" s="201" t="s">
        <v>154</v>
      </c>
      <c r="G50" s="247">
        <v>19</v>
      </c>
      <c r="H50" s="8">
        <f t="shared" ref="H50:H58" si="1">J50/100</f>
        <v>0.61984090000000003</v>
      </c>
      <c r="I50" s="45">
        <f t="shared" ref="I50:I58" si="2">SUM(D50:F50)</f>
        <v>19</v>
      </c>
      <c r="J50" s="2">
        <v>61.984090000000002</v>
      </c>
      <c r="K50" s="7"/>
      <c r="S50" s="22"/>
      <c r="U50" s="163"/>
      <c r="V50" s="2"/>
      <c r="W50" s="2"/>
      <c r="X50" s="22"/>
      <c r="Y50" s="2"/>
      <c r="Z50" s="22"/>
    </row>
    <row r="51" spans="3:26" x14ac:dyDescent="0.2">
      <c r="C51" s="246" t="s">
        <v>435</v>
      </c>
      <c r="D51" s="201">
        <v>1</v>
      </c>
      <c r="E51" s="201">
        <v>11</v>
      </c>
      <c r="F51" s="201">
        <v>3</v>
      </c>
      <c r="G51" s="247">
        <v>15</v>
      </c>
      <c r="H51" s="8">
        <f t="shared" si="1"/>
        <v>0.61588450000000006</v>
      </c>
      <c r="I51" s="45">
        <f t="shared" si="2"/>
        <v>15</v>
      </c>
      <c r="J51" s="2">
        <v>61.588450000000002</v>
      </c>
      <c r="K51" s="7"/>
      <c r="S51" s="22"/>
      <c r="U51" s="163"/>
      <c r="V51" s="2"/>
      <c r="W51" s="2"/>
      <c r="X51" s="22"/>
      <c r="Y51" s="2"/>
      <c r="Z51" s="22"/>
    </row>
    <row r="52" spans="3:26" x14ac:dyDescent="0.2">
      <c r="C52" s="246" t="s">
        <v>436</v>
      </c>
      <c r="D52" s="201" t="s">
        <v>154</v>
      </c>
      <c r="E52" s="201">
        <v>3</v>
      </c>
      <c r="F52" s="201">
        <v>2</v>
      </c>
      <c r="G52" s="247">
        <v>5</v>
      </c>
      <c r="H52" s="8">
        <f t="shared" si="1"/>
        <v>0.61831959999999997</v>
      </c>
      <c r="I52" s="45">
        <f t="shared" si="2"/>
        <v>5</v>
      </c>
      <c r="J52" s="2">
        <v>61.831960000000002</v>
      </c>
      <c r="K52" s="7"/>
      <c r="S52" s="22"/>
      <c r="U52" s="163"/>
      <c r="V52" s="2"/>
      <c r="W52" s="2"/>
      <c r="X52" s="22"/>
      <c r="Y52" s="2"/>
      <c r="Z52" s="22"/>
    </row>
    <row r="53" spans="3:26" x14ac:dyDescent="0.2">
      <c r="C53" s="246" t="s">
        <v>437</v>
      </c>
      <c r="D53" s="201" t="s">
        <v>154</v>
      </c>
      <c r="E53" s="201">
        <v>7</v>
      </c>
      <c r="F53" s="201">
        <v>1</v>
      </c>
      <c r="G53" s="247">
        <v>8</v>
      </c>
      <c r="H53" s="8">
        <f t="shared" si="1"/>
        <v>0.58674709999999997</v>
      </c>
      <c r="I53" s="45">
        <f t="shared" si="2"/>
        <v>8</v>
      </c>
      <c r="J53" s="2">
        <v>58.674709999999997</v>
      </c>
      <c r="K53" s="7"/>
      <c r="S53" s="22"/>
      <c r="U53" s="163"/>
      <c r="V53" s="2"/>
      <c r="W53" s="2"/>
      <c r="X53" s="22"/>
      <c r="Y53" s="2"/>
      <c r="Z53" s="22"/>
    </row>
    <row r="54" spans="3:26" x14ac:dyDescent="0.2">
      <c r="C54" s="246" t="s">
        <v>438</v>
      </c>
      <c r="D54" s="201" t="s">
        <v>154</v>
      </c>
      <c r="E54" s="201">
        <v>1</v>
      </c>
      <c r="F54" s="201" t="s">
        <v>154</v>
      </c>
      <c r="G54" s="247">
        <v>1</v>
      </c>
      <c r="H54" s="8">
        <f t="shared" si="1"/>
        <v>0.71625000000000005</v>
      </c>
      <c r="I54" s="45">
        <f t="shared" si="2"/>
        <v>1</v>
      </c>
      <c r="J54" s="2">
        <v>71.625</v>
      </c>
      <c r="K54" s="7"/>
      <c r="S54" s="22"/>
      <c r="U54" s="163"/>
      <c r="V54" s="2"/>
      <c r="W54" s="2"/>
      <c r="X54" s="22"/>
      <c r="Y54" s="2"/>
      <c r="Z54" s="22"/>
    </row>
    <row r="55" spans="3:26" x14ac:dyDescent="0.2">
      <c r="C55" s="246" t="s">
        <v>439</v>
      </c>
      <c r="D55" s="201">
        <v>1</v>
      </c>
      <c r="E55" s="201">
        <v>44</v>
      </c>
      <c r="F55" s="201">
        <v>5</v>
      </c>
      <c r="G55" s="247">
        <v>50</v>
      </c>
      <c r="H55" s="8">
        <f t="shared" si="1"/>
        <v>0.61785009999999996</v>
      </c>
      <c r="I55" s="45">
        <f t="shared" si="2"/>
        <v>50</v>
      </c>
      <c r="J55" s="2">
        <v>61.78501</v>
      </c>
      <c r="K55" s="7"/>
      <c r="S55" s="22"/>
      <c r="U55" s="163"/>
      <c r="V55" s="2"/>
      <c r="W55" s="2"/>
      <c r="X55" s="22"/>
      <c r="Y55" s="2"/>
      <c r="Z55" s="22"/>
    </row>
    <row r="56" spans="3:26" x14ac:dyDescent="0.2">
      <c r="C56" s="246" t="s">
        <v>440</v>
      </c>
      <c r="D56" s="201">
        <v>39</v>
      </c>
      <c r="E56" s="201">
        <v>2810</v>
      </c>
      <c r="F56" s="201">
        <v>83</v>
      </c>
      <c r="G56" s="247">
        <v>2932</v>
      </c>
      <c r="H56" s="8">
        <f t="shared" si="1"/>
        <v>0.63198200000000004</v>
      </c>
      <c r="I56" s="45">
        <f t="shared" si="2"/>
        <v>2932</v>
      </c>
      <c r="J56" s="2">
        <v>63.1982</v>
      </c>
      <c r="K56" s="7"/>
      <c r="S56" s="22"/>
      <c r="U56" s="163"/>
      <c r="V56" s="2"/>
      <c r="W56" s="2"/>
      <c r="X56" s="22"/>
      <c r="Y56" s="2"/>
      <c r="Z56" s="22"/>
    </row>
    <row r="57" spans="3:26" x14ac:dyDescent="0.2">
      <c r="C57" s="246" t="s">
        <v>441</v>
      </c>
      <c r="D57" s="201">
        <v>1</v>
      </c>
      <c r="E57" s="201">
        <v>4</v>
      </c>
      <c r="F57" s="201">
        <v>1</v>
      </c>
      <c r="G57" s="247">
        <v>6</v>
      </c>
      <c r="H57" s="8">
        <f t="shared" si="1"/>
        <v>0.54054080000000004</v>
      </c>
      <c r="I57" s="45">
        <f t="shared" si="2"/>
        <v>6</v>
      </c>
      <c r="J57" s="2">
        <v>54.054079999999999</v>
      </c>
      <c r="K57" s="7"/>
      <c r="S57" s="22"/>
      <c r="U57" s="163"/>
      <c r="V57" s="2"/>
      <c r="W57" s="2"/>
      <c r="X57" s="22"/>
      <c r="Y57" s="2"/>
      <c r="Z57" s="22"/>
    </row>
    <row r="58" spans="3:26" x14ac:dyDescent="0.2">
      <c r="C58" s="246" t="s">
        <v>154</v>
      </c>
      <c r="D58" s="201" t="s">
        <v>154</v>
      </c>
      <c r="E58" s="201">
        <v>2</v>
      </c>
      <c r="F58" s="201" t="s">
        <v>154</v>
      </c>
      <c r="G58" s="247">
        <v>2</v>
      </c>
      <c r="H58" s="8">
        <f t="shared" si="1"/>
        <v>0.59087960000000006</v>
      </c>
      <c r="I58" s="45">
        <f t="shared" si="2"/>
        <v>2</v>
      </c>
      <c r="J58" s="2">
        <v>59.087960000000002</v>
      </c>
      <c r="K58" s="7"/>
      <c r="S58" s="22"/>
      <c r="U58" s="208"/>
      <c r="V58" s="2"/>
      <c r="W58" s="2"/>
      <c r="X58" s="22"/>
      <c r="Y58" s="2"/>
      <c r="Z58" s="22"/>
    </row>
    <row r="59" spans="3:26" x14ac:dyDescent="0.2">
      <c r="C59" s="212" t="s">
        <v>6</v>
      </c>
      <c r="D59" s="27">
        <f>SUM(D49:D58)</f>
        <v>42</v>
      </c>
      <c r="E59" s="27">
        <f>SUM(E49:E58)</f>
        <v>2908</v>
      </c>
      <c r="F59" s="27">
        <f>SUM(F49:F58)</f>
        <v>95</v>
      </c>
      <c r="G59" s="27">
        <f>SUM(G49:G58)</f>
        <v>3045</v>
      </c>
      <c r="H59" s="27"/>
      <c r="K59" s="7"/>
      <c r="S59" s="22"/>
      <c r="U59" s="208"/>
      <c r="V59" s="2"/>
      <c r="W59" s="2"/>
      <c r="X59" s="22"/>
      <c r="Y59" s="2"/>
      <c r="Z59" s="22"/>
    </row>
    <row r="60" spans="3:26" x14ac:dyDescent="0.2">
      <c r="K60" s="7"/>
      <c r="S60" s="22"/>
      <c r="U60" s="208"/>
      <c r="V60" s="2"/>
      <c r="W60" s="2"/>
      <c r="X60" s="22"/>
      <c r="Y60" s="2"/>
      <c r="Z60" s="22"/>
    </row>
    <row r="61" spans="3:26" x14ac:dyDescent="0.2">
      <c r="K61" s="7"/>
      <c r="S61" s="22"/>
      <c r="U61" s="208"/>
      <c r="V61" s="2"/>
      <c r="W61" s="2"/>
      <c r="X61" s="22"/>
      <c r="Y61" s="2"/>
      <c r="Z61" s="22"/>
    </row>
    <row r="62" spans="3:26" x14ac:dyDescent="0.2">
      <c r="C62" s="208"/>
      <c r="D62" s="22"/>
      <c r="E62" s="2"/>
      <c r="F62" s="2"/>
      <c r="H62" s="208"/>
      <c r="I62" s="22"/>
      <c r="J62" s="22"/>
      <c r="K62" s="2"/>
      <c r="L62" s="22"/>
      <c r="S62" s="22"/>
      <c r="U62" s="208"/>
      <c r="V62" s="2"/>
      <c r="W62" s="2"/>
      <c r="X62" s="22"/>
      <c r="Y62" s="2"/>
      <c r="Z62" s="22"/>
    </row>
    <row r="63" spans="3:26" x14ac:dyDescent="0.2">
      <c r="K63" s="7"/>
      <c r="S63" s="22"/>
      <c r="U63" s="208"/>
      <c r="V63" s="2"/>
      <c r="W63" s="2"/>
      <c r="X63" s="22"/>
      <c r="Y63" s="2"/>
      <c r="Z63" s="22"/>
    </row>
    <row r="64" spans="3:26" x14ac:dyDescent="0.2">
      <c r="K64" s="7"/>
      <c r="S64" s="22"/>
      <c r="U64" s="208"/>
      <c r="V64" s="2"/>
      <c r="W64" s="2"/>
      <c r="X64" s="22"/>
      <c r="Y64" s="2"/>
      <c r="Z64" s="22"/>
    </row>
    <row r="65" spans="1:26" x14ac:dyDescent="0.2">
      <c r="A65" s="9" t="s">
        <v>252</v>
      </c>
      <c r="M65" s="96"/>
      <c r="N65" s="114"/>
      <c r="O65" s="2"/>
      <c r="P65" s="2"/>
      <c r="Q65" s="2"/>
      <c r="R65" s="2"/>
      <c r="S65" s="2"/>
      <c r="U65" s="114"/>
      <c r="V65" s="2"/>
      <c r="W65" s="2"/>
      <c r="X65" s="2"/>
      <c r="Y65" s="2"/>
      <c r="Z65" s="2"/>
    </row>
    <row r="66" spans="1:26" x14ac:dyDescent="0.2">
      <c r="C66" s="110" t="s">
        <v>237</v>
      </c>
      <c r="D66" s="107" t="s">
        <v>253</v>
      </c>
      <c r="M66" s="96"/>
      <c r="N66" s="114"/>
      <c r="O66" s="2"/>
      <c r="P66" s="2"/>
      <c r="Q66" s="2"/>
      <c r="R66" s="22"/>
      <c r="S66" s="22"/>
      <c r="U66" s="114"/>
      <c r="V66" s="2"/>
      <c r="W66" s="2"/>
      <c r="X66" s="22"/>
      <c r="Y66" s="2"/>
      <c r="Z66" s="22"/>
    </row>
    <row r="67" spans="1:26" x14ac:dyDescent="0.2">
      <c r="C67" s="109" t="s">
        <v>241</v>
      </c>
      <c r="D67" s="3" t="s">
        <v>255</v>
      </c>
      <c r="M67" s="96"/>
      <c r="N67" s="114"/>
      <c r="O67" s="2"/>
      <c r="P67" s="2"/>
      <c r="Q67" s="2"/>
      <c r="R67" s="22"/>
      <c r="S67" s="22"/>
      <c r="U67" s="114"/>
      <c r="V67" s="2"/>
      <c r="W67" s="2"/>
      <c r="X67" s="22"/>
      <c r="Y67" s="2"/>
      <c r="Z67" s="22"/>
    </row>
    <row r="68" spans="1:26" x14ac:dyDescent="0.2">
      <c r="C68" s="109" t="s">
        <v>242</v>
      </c>
      <c r="D68" s="3">
        <v>0.04</v>
      </c>
      <c r="M68" s="96"/>
      <c r="N68" s="114"/>
      <c r="O68" s="2"/>
      <c r="P68" s="2"/>
      <c r="Q68" s="2"/>
      <c r="R68" s="22"/>
      <c r="S68" s="22"/>
      <c r="U68" s="114"/>
      <c r="V68" s="2"/>
      <c r="W68" s="2"/>
      <c r="X68" s="22"/>
      <c r="Y68" s="2"/>
      <c r="Z68" s="22"/>
    </row>
    <row r="69" spans="1:26" x14ac:dyDescent="0.2">
      <c r="C69" s="109" t="s">
        <v>243</v>
      </c>
      <c r="D69" s="3" t="s">
        <v>254</v>
      </c>
      <c r="M69" s="96"/>
      <c r="N69" s="114"/>
      <c r="O69" s="2"/>
      <c r="P69" s="2"/>
      <c r="Q69" s="2"/>
      <c r="R69" s="22"/>
      <c r="S69" s="22"/>
      <c r="U69" s="114"/>
      <c r="V69" s="2"/>
      <c r="W69" s="2"/>
      <c r="X69" s="22"/>
      <c r="Y69" s="2"/>
      <c r="Z69" s="22"/>
    </row>
    <row r="70" spans="1:26" x14ac:dyDescent="0.2">
      <c r="M70" s="96"/>
      <c r="N70" s="114"/>
      <c r="O70" s="2"/>
      <c r="P70" s="2"/>
      <c r="Q70" s="2"/>
      <c r="R70" s="2"/>
      <c r="S70" s="2"/>
      <c r="U70" s="114"/>
      <c r="V70" s="2"/>
      <c r="W70" s="2"/>
      <c r="X70" s="2"/>
      <c r="Y70" s="2"/>
      <c r="Z70" s="2"/>
    </row>
    <row r="71" spans="1:26" x14ac:dyDescent="0.2">
      <c r="M71" s="96"/>
      <c r="N71" s="114"/>
      <c r="O71" s="2"/>
      <c r="P71" s="2"/>
      <c r="Q71" s="2"/>
      <c r="R71" s="2"/>
      <c r="S71" s="2"/>
      <c r="U71" s="114"/>
      <c r="V71" s="2"/>
      <c r="W71" s="2"/>
      <c r="X71" s="2"/>
      <c r="Y71" s="2"/>
      <c r="Z71" s="2"/>
    </row>
    <row r="72" spans="1:26" x14ac:dyDescent="0.2">
      <c r="A72" s="9" t="s">
        <v>288</v>
      </c>
      <c r="M72" s="96"/>
      <c r="N72" s="114"/>
      <c r="O72" s="2"/>
      <c r="P72" s="2"/>
      <c r="Q72" s="2"/>
      <c r="R72" s="2"/>
      <c r="S72" s="2"/>
      <c r="U72" s="114"/>
      <c r="V72" s="2"/>
      <c r="W72" s="2"/>
      <c r="X72" s="2"/>
      <c r="Y72" s="2"/>
      <c r="Z72" s="2"/>
    </row>
    <row r="73" spans="1:26" x14ac:dyDescent="0.2">
      <c r="M73" s="112"/>
      <c r="N73" s="114"/>
      <c r="O73" s="2"/>
      <c r="P73" s="2"/>
      <c r="Q73" s="2"/>
      <c r="R73" s="22"/>
      <c r="S73" s="22"/>
      <c r="U73" s="114"/>
      <c r="V73" s="2"/>
      <c r="W73" s="2"/>
      <c r="X73" s="22"/>
      <c r="Y73" s="2"/>
      <c r="Z73" s="22"/>
    </row>
    <row r="74" spans="1:26" x14ac:dyDescent="0.2">
      <c r="C74" s="110" t="s">
        <v>240</v>
      </c>
      <c r="D74" s="110" t="s">
        <v>291</v>
      </c>
      <c r="E74" s="123"/>
      <c r="F74" s="122"/>
      <c r="I74">
        <f>(169-101)/169</f>
        <v>0.40236686390532544</v>
      </c>
      <c r="M74" s="112"/>
      <c r="N74" s="114"/>
      <c r="O74" s="22"/>
      <c r="P74" s="2"/>
      <c r="Q74" s="2"/>
      <c r="R74" s="22"/>
      <c r="S74" s="22"/>
      <c r="U74" s="114"/>
      <c r="V74" s="22"/>
      <c r="W74" s="2"/>
      <c r="X74" s="22"/>
      <c r="Y74" s="2"/>
      <c r="Z74" s="22"/>
    </row>
    <row r="75" spans="1:26" x14ac:dyDescent="0.2">
      <c r="C75" s="109" t="s">
        <v>289</v>
      </c>
      <c r="D75" s="3" t="s">
        <v>292</v>
      </c>
      <c r="M75" s="112"/>
      <c r="N75" s="7"/>
      <c r="U75" s="7"/>
    </row>
    <row r="76" spans="1:26" x14ac:dyDescent="0.2">
      <c r="C76" s="109" t="s">
        <v>290</v>
      </c>
      <c r="D76" s="3" t="s">
        <v>283</v>
      </c>
      <c r="M76" s="112"/>
      <c r="N76" s="112"/>
      <c r="O76" s="2"/>
      <c r="P76" s="2"/>
      <c r="Q76" s="2"/>
      <c r="R76" s="22"/>
      <c r="S76" s="22"/>
    </row>
    <row r="77" spans="1:26" x14ac:dyDescent="0.2">
      <c r="C77" s="109" t="s">
        <v>282</v>
      </c>
      <c r="D77" s="3" t="s">
        <v>294</v>
      </c>
      <c r="M77" s="112"/>
      <c r="N77" s="112"/>
      <c r="O77" s="2"/>
      <c r="P77" s="2"/>
      <c r="Q77" s="2"/>
      <c r="R77" s="22"/>
      <c r="S77" s="22"/>
    </row>
    <row r="78" spans="1:26" x14ac:dyDescent="0.2">
      <c r="M78" s="112"/>
      <c r="N78" s="112"/>
      <c r="O78" s="2"/>
      <c r="P78" s="2"/>
      <c r="Q78" s="2"/>
      <c r="R78" s="22"/>
      <c r="S78" s="22"/>
    </row>
    <row r="79" spans="1:26" x14ac:dyDescent="0.2">
      <c r="A79" s="9" t="s">
        <v>279</v>
      </c>
      <c r="M79" s="96"/>
      <c r="N79" s="96"/>
      <c r="O79" s="2"/>
      <c r="P79" s="2"/>
      <c r="Q79" s="2"/>
      <c r="R79" s="22"/>
      <c r="S79" s="22"/>
    </row>
    <row r="80" spans="1:26" x14ac:dyDescent="0.2">
      <c r="M80" s="112"/>
      <c r="N80" s="112"/>
      <c r="O80" s="2"/>
      <c r="P80" s="2"/>
      <c r="Q80" s="2"/>
      <c r="R80" s="22"/>
      <c r="S80" s="22"/>
    </row>
    <row r="81" spans="1:19" x14ac:dyDescent="0.2">
      <c r="C81" s="110"/>
      <c r="D81" s="230" t="s">
        <v>237</v>
      </c>
      <c r="E81" s="232"/>
      <c r="F81" s="231"/>
      <c r="M81" s="112"/>
      <c r="N81" s="112"/>
      <c r="O81" s="2"/>
      <c r="P81" s="2"/>
      <c r="Q81" s="2"/>
      <c r="R81" s="22"/>
      <c r="S81" s="22"/>
    </row>
    <row r="82" spans="1:19" x14ac:dyDescent="0.2">
      <c r="C82" s="110" t="s">
        <v>240</v>
      </c>
      <c r="D82" s="95" t="s">
        <v>280</v>
      </c>
      <c r="E82" s="95" t="s">
        <v>68</v>
      </c>
      <c r="F82" s="95" t="s">
        <v>69</v>
      </c>
      <c r="M82" s="112"/>
      <c r="N82" s="112"/>
      <c r="O82" s="2"/>
      <c r="P82" s="2"/>
      <c r="Q82" s="2"/>
      <c r="R82" s="22"/>
      <c r="S82" s="22"/>
    </row>
    <row r="83" spans="1:19" x14ac:dyDescent="0.2">
      <c r="C83" s="109" t="s">
        <v>281</v>
      </c>
      <c r="D83" s="3" t="s">
        <v>286</v>
      </c>
      <c r="E83" s="3" t="s">
        <v>284</v>
      </c>
      <c r="F83" s="3" t="s">
        <v>286</v>
      </c>
      <c r="M83" s="112"/>
      <c r="N83" s="112"/>
      <c r="O83" s="2"/>
      <c r="P83" s="2"/>
      <c r="Q83" s="2"/>
      <c r="R83" s="22"/>
      <c r="S83" s="22"/>
    </row>
    <row r="84" spans="1:19" x14ac:dyDescent="0.2">
      <c r="C84" s="109" t="s">
        <v>282</v>
      </c>
      <c r="D84" s="3" t="s">
        <v>294</v>
      </c>
      <c r="E84" s="3" t="s">
        <v>285</v>
      </c>
      <c r="F84" s="3" t="s">
        <v>287</v>
      </c>
      <c r="M84" s="112"/>
      <c r="N84" s="112"/>
      <c r="O84" s="2"/>
      <c r="P84" s="2"/>
      <c r="Q84" s="2"/>
      <c r="R84" s="22"/>
      <c r="S84" s="22"/>
    </row>
    <row r="85" spans="1:19" x14ac:dyDescent="0.2">
      <c r="I85" s="112"/>
      <c r="J85" s="112"/>
      <c r="K85" s="2"/>
      <c r="L85" s="2"/>
      <c r="M85" s="2"/>
      <c r="N85" s="22"/>
      <c r="O85" s="22"/>
    </row>
    <row r="86" spans="1:19" x14ac:dyDescent="0.2">
      <c r="I86" s="112"/>
      <c r="J86" s="112"/>
      <c r="K86" s="2"/>
      <c r="L86" s="2"/>
      <c r="M86" s="2"/>
      <c r="N86" s="22"/>
      <c r="O86" s="22"/>
    </row>
    <row r="87" spans="1:19" x14ac:dyDescent="0.2">
      <c r="A87" s="9" t="s">
        <v>279</v>
      </c>
      <c r="M87" s="112"/>
      <c r="N87" s="112"/>
      <c r="O87" s="2"/>
      <c r="P87" s="2"/>
      <c r="Q87" s="2"/>
      <c r="R87" s="22"/>
      <c r="S87" s="22"/>
    </row>
    <row r="88" spans="1:19" x14ac:dyDescent="0.2">
      <c r="M88" s="112"/>
      <c r="N88" s="112"/>
      <c r="O88" s="2"/>
      <c r="P88" s="2"/>
      <c r="Q88" s="2"/>
      <c r="R88" s="22"/>
      <c r="S88" s="22"/>
    </row>
    <row r="89" spans="1:19" x14ac:dyDescent="0.2">
      <c r="M89" s="114"/>
      <c r="N89" s="114"/>
      <c r="O89" s="2"/>
      <c r="P89" s="2"/>
      <c r="Q89" s="2"/>
      <c r="R89" s="22"/>
      <c r="S89" s="22"/>
    </row>
    <row r="90" spans="1:19" x14ac:dyDescent="0.2">
      <c r="M90" s="114"/>
      <c r="N90" s="114"/>
      <c r="O90" s="2"/>
      <c r="P90" s="2"/>
      <c r="Q90" s="2"/>
      <c r="R90" s="22"/>
      <c r="S90" s="22"/>
    </row>
    <row r="91" spans="1:19" x14ac:dyDescent="0.2">
      <c r="M91" s="114"/>
      <c r="N91" s="114"/>
      <c r="O91" s="2"/>
      <c r="P91" s="2"/>
      <c r="Q91" s="2"/>
      <c r="R91" s="22"/>
      <c r="S91" s="22"/>
    </row>
    <row r="92" spans="1:19" x14ac:dyDescent="0.2">
      <c r="M92" s="114"/>
      <c r="N92" s="114"/>
      <c r="O92" s="2"/>
      <c r="P92" s="2"/>
      <c r="Q92" s="2"/>
      <c r="R92" s="22"/>
      <c r="S92" s="22"/>
    </row>
    <row r="93" spans="1:19" x14ac:dyDescent="0.2">
      <c r="M93" s="114"/>
      <c r="N93" s="114"/>
      <c r="O93" s="2"/>
      <c r="P93" s="2"/>
      <c r="Q93" s="2"/>
      <c r="R93" s="22"/>
      <c r="S93" s="22"/>
    </row>
    <row r="94" spans="1:19" x14ac:dyDescent="0.2">
      <c r="M94" s="114"/>
      <c r="N94" s="114"/>
      <c r="O94" s="2"/>
      <c r="P94" s="2"/>
      <c r="Q94" s="2"/>
      <c r="R94" s="22"/>
      <c r="S94" s="22"/>
    </row>
    <row r="95" spans="1:19" x14ac:dyDescent="0.2">
      <c r="M95" s="114"/>
      <c r="N95" s="114"/>
      <c r="O95" s="2"/>
      <c r="P95" s="2"/>
      <c r="Q95" s="2"/>
      <c r="R95" s="22"/>
      <c r="S95" s="22"/>
    </row>
    <row r="96" spans="1:19" x14ac:dyDescent="0.2">
      <c r="A96" s="9" t="s">
        <v>236</v>
      </c>
      <c r="M96" s="96"/>
    </row>
    <row r="97" spans="2:13" x14ac:dyDescent="0.2">
      <c r="B97" s="6" t="s">
        <v>361</v>
      </c>
      <c r="M97" s="153"/>
    </row>
    <row r="98" spans="2:13" x14ac:dyDescent="0.2">
      <c r="C98" s="230" t="s">
        <v>237</v>
      </c>
      <c r="D98" s="232"/>
      <c r="E98" s="232"/>
      <c r="F98" s="232"/>
      <c r="G98" s="232"/>
      <c r="H98" s="231"/>
      <c r="M98" s="153"/>
    </row>
    <row r="99" spans="2:13" x14ac:dyDescent="0.2">
      <c r="C99" s="230" t="s">
        <v>238</v>
      </c>
      <c r="D99" s="231"/>
      <c r="E99" s="230" t="s">
        <v>108</v>
      </c>
      <c r="F99" s="231"/>
      <c r="G99" s="234" t="s">
        <v>239</v>
      </c>
      <c r="H99" s="235"/>
      <c r="M99" s="153"/>
    </row>
    <row r="100" spans="2:13" x14ac:dyDescent="0.2">
      <c r="B100" s="110" t="s">
        <v>240</v>
      </c>
      <c r="C100" s="95" t="s">
        <v>245</v>
      </c>
      <c r="D100" s="95" t="s">
        <v>246</v>
      </c>
      <c r="E100" s="95" t="s">
        <v>245</v>
      </c>
      <c r="F100" s="95" t="s">
        <v>246</v>
      </c>
      <c r="G100" s="95" t="s">
        <v>245</v>
      </c>
      <c r="H100" s="95" t="s">
        <v>246</v>
      </c>
      <c r="M100" s="153"/>
    </row>
    <row r="101" spans="2:13" x14ac:dyDescent="0.2">
      <c r="B101" s="109" t="s">
        <v>241</v>
      </c>
      <c r="C101" s="3" t="s">
        <v>293</v>
      </c>
      <c r="D101" s="3"/>
      <c r="E101" s="3" t="s">
        <v>249</v>
      </c>
      <c r="F101" s="3"/>
      <c r="G101" s="3" t="s">
        <v>248</v>
      </c>
      <c r="H101" s="3"/>
      <c r="M101" s="153"/>
    </row>
    <row r="102" spans="2:13" x14ac:dyDescent="0.2">
      <c r="B102" s="109" t="s">
        <v>242</v>
      </c>
      <c r="C102" s="3"/>
      <c r="D102" s="3" t="s">
        <v>286</v>
      </c>
      <c r="E102" s="3"/>
      <c r="F102" s="3" t="s">
        <v>249</v>
      </c>
      <c r="G102" s="3"/>
      <c r="H102" s="111">
        <v>0.1</v>
      </c>
      <c r="M102" s="153"/>
    </row>
    <row r="103" spans="2:13" x14ac:dyDescent="0.2">
      <c r="B103" s="109" t="s">
        <v>243</v>
      </c>
      <c r="C103" s="3"/>
      <c r="D103" s="3" t="s">
        <v>250</v>
      </c>
      <c r="E103" s="3"/>
      <c r="F103" s="3">
        <v>0.14000000000000001</v>
      </c>
      <c r="G103" s="3"/>
      <c r="H103" s="3" t="s">
        <v>251</v>
      </c>
      <c r="M103" s="153"/>
    </row>
    <row r="104" spans="2:13" x14ac:dyDescent="0.2">
      <c r="B104" s="109" t="s">
        <v>244</v>
      </c>
      <c r="C104" s="3">
        <v>0.15</v>
      </c>
      <c r="D104" s="3">
        <v>0.11</v>
      </c>
      <c r="E104" s="3">
        <v>0.06</v>
      </c>
      <c r="F104" s="111">
        <v>0.1</v>
      </c>
      <c r="G104" s="111">
        <v>0.1</v>
      </c>
      <c r="H104" s="3">
        <v>0.03</v>
      </c>
      <c r="M104" s="153"/>
    </row>
    <row r="105" spans="2:13" x14ac:dyDescent="0.2">
      <c r="B105" t="s">
        <v>247</v>
      </c>
      <c r="M105" s="153"/>
    </row>
    <row r="106" spans="2:13" x14ac:dyDescent="0.2">
      <c r="M106" s="153"/>
    </row>
    <row r="107" spans="2:13" x14ac:dyDescent="0.2">
      <c r="M107" s="153"/>
    </row>
    <row r="108" spans="2:13" x14ac:dyDescent="0.2">
      <c r="M108" s="153"/>
    </row>
    <row r="109" spans="2:13" x14ac:dyDescent="0.2">
      <c r="C109" s="230" t="s">
        <v>237</v>
      </c>
      <c r="D109" s="232"/>
      <c r="E109" s="231"/>
      <c r="M109" s="153"/>
    </row>
    <row r="110" spans="2:13" ht="31" x14ac:dyDescent="0.2">
      <c r="B110" s="110" t="s">
        <v>240</v>
      </c>
      <c r="C110" s="154" t="s">
        <v>238</v>
      </c>
      <c r="D110" s="154" t="s">
        <v>108</v>
      </c>
      <c r="E110" s="155" t="s">
        <v>239</v>
      </c>
      <c r="M110" s="153"/>
    </row>
    <row r="111" spans="2:13" x14ac:dyDescent="0.2">
      <c r="B111" s="109" t="s">
        <v>362</v>
      </c>
      <c r="C111" s="3" t="s">
        <v>364</v>
      </c>
      <c r="D111" s="3" t="s">
        <v>364</v>
      </c>
      <c r="E111" s="3" t="s">
        <v>364</v>
      </c>
      <c r="M111" s="153"/>
    </row>
    <row r="112" spans="2:13" x14ac:dyDescent="0.2">
      <c r="B112" s="109" t="s">
        <v>363</v>
      </c>
      <c r="C112" s="3" t="s">
        <v>365</v>
      </c>
      <c r="D112" s="3" t="s">
        <v>369</v>
      </c>
      <c r="E112" s="3" t="s">
        <v>369</v>
      </c>
      <c r="M112" s="153"/>
    </row>
    <row r="113" spans="1:18" x14ac:dyDescent="0.2">
      <c r="B113" s="109" t="s">
        <v>68</v>
      </c>
      <c r="C113" s="3" t="s">
        <v>369</v>
      </c>
      <c r="D113" s="3" t="s">
        <v>369</v>
      </c>
      <c r="E113" s="3" t="s">
        <v>369</v>
      </c>
      <c r="M113" s="153"/>
    </row>
    <row r="114" spans="1:18" x14ac:dyDescent="0.2">
      <c r="B114" s="109" t="s">
        <v>69</v>
      </c>
      <c r="C114" s="3" t="s">
        <v>364</v>
      </c>
      <c r="D114" s="3" t="s">
        <v>364</v>
      </c>
      <c r="E114" s="3" t="s">
        <v>364</v>
      </c>
      <c r="M114" s="153"/>
    </row>
    <row r="115" spans="1:18" ht="16" customHeight="1" x14ac:dyDescent="0.2">
      <c r="B115" s="109" t="s">
        <v>370</v>
      </c>
      <c r="C115" s="3" t="s">
        <v>366</v>
      </c>
      <c r="D115" s="3" t="s">
        <v>366</v>
      </c>
      <c r="E115" s="3" t="s">
        <v>369</v>
      </c>
      <c r="M115" s="96"/>
    </row>
    <row r="116" spans="1:18" ht="16" customHeight="1" x14ac:dyDescent="0.2">
      <c r="B116" s="109" t="s">
        <v>10</v>
      </c>
      <c r="C116" s="3" t="s">
        <v>369</v>
      </c>
      <c r="D116" s="3" t="s">
        <v>366</v>
      </c>
      <c r="E116" s="3" t="s">
        <v>369</v>
      </c>
      <c r="M116" s="96"/>
    </row>
    <row r="117" spans="1:18" x14ac:dyDescent="0.2">
      <c r="B117" s="109" t="s">
        <v>367</v>
      </c>
      <c r="C117" s="3" t="s">
        <v>364</v>
      </c>
      <c r="D117" s="3" t="s">
        <v>369</v>
      </c>
      <c r="E117" s="3" t="s">
        <v>368</v>
      </c>
      <c r="M117" s="96"/>
    </row>
    <row r="118" spans="1:18" x14ac:dyDescent="0.2">
      <c r="M118" s="96"/>
    </row>
    <row r="119" spans="1:18" x14ac:dyDescent="0.2">
      <c r="M119" s="96"/>
    </row>
    <row r="120" spans="1:18" x14ac:dyDescent="0.2">
      <c r="A120" s="9" t="s">
        <v>295</v>
      </c>
      <c r="B120" s="32"/>
      <c r="J120" s="96"/>
      <c r="K120" s="96"/>
      <c r="L120" s="96"/>
      <c r="M120" s="96"/>
      <c r="N120" s="96"/>
      <c r="O120" s="96"/>
      <c r="P120" s="96"/>
      <c r="Q120" s="96"/>
      <c r="R120" s="96"/>
    </row>
    <row r="121" spans="1:18" x14ac:dyDescent="0.2">
      <c r="B121" s="4"/>
      <c r="C121" s="116" t="s">
        <v>158</v>
      </c>
      <c r="D121" s="95" t="s">
        <v>6</v>
      </c>
      <c r="E121" s="95" t="s">
        <v>38</v>
      </c>
      <c r="F121" s="95" t="s">
        <v>39</v>
      </c>
      <c r="G121" s="95" t="s">
        <v>40</v>
      </c>
      <c r="H121" s="95" t="s">
        <v>334</v>
      </c>
      <c r="J121" s="114"/>
      <c r="K121" s="114"/>
      <c r="L121" s="114"/>
      <c r="M121" s="114"/>
      <c r="N121" s="114"/>
      <c r="O121" s="114"/>
      <c r="P121" s="114"/>
      <c r="Q121" s="114"/>
      <c r="R121" s="114"/>
    </row>
    <row r="122" spans="1:18" x14ac:dyDescent="0.2">
      <c r="B122" s="224" t="s">
        <v>321</v>
      </c>
      <c r="C122" s="115" t="s">
        <v>256</v>
      </c>
      <c r="D122" s="29">
        <v>341</v>
      </c>
      <c r="E122" s="113">
        <v>0.63628390000000001</v>
      </c>
      <c r="F122" s="113">
        <v>0.61590889999999998</v>
      </c>
      <c r="G122" s="113">
        <v>0.64138000000000006</v>
      </c>
      <c r="H122" s="130">
        <v>199.39420000000001</v>
      </c>
      <c r="J122" s="114"/>
      <c r="K122" s="114"/>
      <c r="L122" s="114"/>
      <c r="M122" s="114"/>
      <c r="N122" s="114"/>
      <c r="O122" s="114"/>
      <c r="P122" s="114"/>
      <c r="Q122" s="114"/>
      <c r="R122" s="114"/>
    </row>
    <row r="123" spans="1:18" x14ac:dyDescent="0.2">
      <c r="B123" s="225"/>
      <c r="C123" s="115" t="s">
        <v>257</v>
      </c>
      <c r="D123" s="29">
        <v>14</v>
      </c>
      <c r="E123" s="113">
        <v>0.58382279999999998</v>
      </c>
      <c r="F123" s="113">
        <v>0.52421830000000003</v>
      </c>
      <c r="G123" s="113">
        <v>0.61592400000000003</v>
      </c>
      <c r="H123" s="130">
        <v>120.28570000000001</v>
      </c>
      <c r="J123" s="114"/>
      <c r="K123" s="2"/>
      <c r="L123" s="2"/>
      <c r="M123" s="2"/>
      <c r="N123" s="2"/>
      <c r="O123" s="2"/>
      <c r="P123" s="2"/>
      <c r="Q123" s="2"/>
      <c r="R123" s="2"/>
    </row>
    <row r="124" spans="1:18" x14ac:dyDescent="0.2">
      <c r="B124" s="224" t="s">
        <v>322</v>
      </c>
      <c r="C124" s="115" t="s">
        <v>256</v>
      </c>
      <c r="D124" s="117">
        <v>320</v>
      </c>
      <c r="E124" s="19">
        <v>0.65185090000000001</v>
      </c>
      <c r="F124" s="19">
        <v>0.62372019999999995</v>
      </c>
      <c r="G124" s="19">
        <v>0.64878939999999996</v>
      </c>
      <c r="H124" s="130">
        <v>155.75909999999999</v>
      </c>
      <c r="J124" s="114"/>
    </row>
    <row r="125" spans="1:18" x14ac:dyDescent="0.2">
      <c r="B125" s="225"/>
      <c r="C125" s="115" t="s">
        <v>257</v>
      </c>
      <c r="D125" s="117">
        <v>20</v>
      </c>
      <c r="E125" s="19">
        <v>0.56035710000000005</v>
      </c>
      <c r="F125" s="19">
        <v>0.48525689999999999</v>
      </c>
      <c r="G125" s="19">
        <v>0.5984874</v>
      </c>
      <c r="H125" s="130">
        <v>102</v>
      </c>
      <c r="J125" s="114"/>
    </row>
    <row r="126" spans="1:18" x14ac:dyDescent="0.2">
      <c r="J126" s="7"/>
    </row>
    <row r="128" spans="1:18" x14ac:dyDescent="0.2">
      <c r="B128" s="132" t="s">
        <v>158</v>
      </c>
      <c r="C128" s="125" t="s">
        <v>36</v>
      </c>
      <c r="D128" s="125" t="s">
        <v>331</v>
      </c>
      <c r="E128" s="125" t="s">
        <v>332</v>
      </c>
      <c r="F128" s="125" t="s">
        <v>333</v>
      </c>
      <c r="G128" s="125" t="s">
        <v>37</v>
      </c>
      <c r="I128" s="131">
        <v>2019</v>
      </c>
      <c r="J128" s="114"/>
      <c r="L128" s="131">
        <v>2020</v>
      </c>
      <c r="N128" s="2"/>
      <c r="O128" s="2"/>
      <c r="P128" s="2"/>
      <c r="Q128" s="2"/>
    </row>
    <row r="129" spans="2:17" x14ac:dyDescent="0.2">
      <c r="B129" s="226" t="s">
        <v>256</v>
      </c>
      <c r="C129" s="5">
        <v>1</v>
      </c>
      <c r="D129" s="5">
        <v>67</v>
      </c>
      <c r="E129" s="5">
        <v>96</v>
      </c>
      <c r="F129" s="3">
        <f t="shared" ref="F129:F138" si="3">D129+E129</f>
        <v>163</v>
      </c>
      <c r="G129" s="11">
        <f>F129/F133</f>
        <v>0.24659606656580937</v>
      </c>
      <c r="I129" t="s">
        <v>313</v>
      </c>
      <c r="L129" t="s">
        <v>323</v>
      </c>
      <c r="N129" s="2"/>
      <c r="P129" s="2"/>
      <c r="Q129" s="2"/>
    </row>
    <row r="130" spans="2:17" x14ac:dyDescent="0.2">
      <c r="B130" s="227"/>
      <c r="C130" s="5">
        <v>2.1</v>
      </c>
      <c r="D130" s="5">
        <v>225</v>
      </c>
      <c r="E130" s="5">
        <v>189</v>
      </c>
      <c r="F130" s="3">
        <f t="shared" si="3"/>
        <v>414</v>
      </c>
      <c r="G130" s="11">
        <f>F130/F133</f>
        <v>0.62632375189107414</v>
      </c>
      <c r="I130" t="s">
        <v>314</v>
      </c>
      <c r="L130" t="s">
        <v>324</v>
      </c>
      <c r="N130" s="2"/>
      <c r="O130" s="2"/>
      <c r="P130" s="2"/>
      <c r="Q130" s="2"/>
    </row>
    <row r="131" spans="2:17" x14ac:dyDescent="0.2">
      <c r="B131" s="227"/>
      <c r="C131" s="5">
        <v>2.2000000000000002</v>
      </c>
      <c r="D131" s="5">
        <v>43</v>
      </c>
      <c r="E131" s="5">
        <v>34</v>
      </c>
      <c r="F131" s="3">
        <f t="shared" si="3"/>
        <v>77</v>
      </c>
      <c r="G131" s="11">
        <f>F131/F133</f>
        <v>0.11649016641452345</v>
      </c>
      <c r="I131" t="s">
        <v>315</v>
      </c>
      <c r="L131" t="s">
        <v>325</v>
      </c>
      <c r="N131" s="2"/>
      <c r="O131" s="2"/>
      <c r="P131" s="2"/>
      <c r="Q131" s="2"/>
    </row>
    <row r="132" spans="2:17" x14ac:dyDescent="0.2">
      <c r="B132" s="227"/>
      <c r="C132" s="127" t="s">
        <v>320</v>
      </c>
      <c r="D132" s="127">
        <v>6</v>
      </c>
      <c r="E132" s="127">
        <v>1</v>
      </c>
      <c r="F132" s="3">
        <f t="shared" si="3"/>
        <v>7</v>
      </c>
      <c r="G132" s="11">
        <f>F132/F133</f>
        <v>1.059001512859304E-2</v>
      </c>
      <c r="I132" t="s">
        <v>316</v>
      </c>
      <c r="L132" t="s">
        <v>326</v>
      </c>
    </row>
    <row r="133" spans="2:17" x14ac:dyDescent="0.2">
      <c r="B133" s="228"/>
      <c r="C133" s="102" t="s">
        <v>20</v>
      </c>
      <c r="D133" s="20">
        <f>SUM(D129:D132)</f>
        <v>341</v>
      </c>
      <c r="E133" s="20">
        <f>SUM(E129:E132)</f>
        <v>320</v>
      </c>
      <c r="F133" s="27">
        <f t="shared" si="3"/>
        <v>661</v>
      </c>
      <c r="G133" s="30">
        <f>E133/E133</f>
        <v>1</v>
      </c>
      <c r="I133" t="s">
        <v>317</v>
      </c>
      <c r="L133" t="s">
        <v>327</v>
      </c>
    </row>
    <row r="134" spans="2:17" x14ac:dyDescent="0.2">
      <c r="B134" s="226" t="s">
        <v>257</v>
      </c>
      <c r="C134" s="5">
        <v>1</v>
      </c>
      <c r="D134" s="5">
        <v>0</v>
      </c>
      <c r="E134" s="5">
        <v>2</v>
      </c>
      <c r="F134" s="3">
        <f t="shared" si="3"/>
        <v>2</v>
      </c>
      <c r="G134" s="11">
        <f>F134/F138</f>
        <v>5.8823529411764705E-2</v>
      </c>
      <c r="I134" t="s">
        <v>318</v>
      </c>
      <c r="L134" t="s">
        <v>328</v>
      </c>
    </row>
    <row r="135" spans="2:17" x14ac:dyDescent="0.2">
      <c r="B135" s="227"/>
      <c r="C135" s="5">
        <v>2.1</v>
      </c>
      <c r="D135" s="5">
        <v>10</v>
      </c>
      <c r="E135" s="5">
        <v>14</v>
      </c>
      <c r="F135" s="3">
        <f t="shared" si="3"/>
        <v>24</v>
      </c>
      <c r="G135" s="11">
        <f>F135/F138</f>
        <v>0.70588235294117652</v>
      </c>
      <c r="I135" t="s">
        <v>319</v>
      </c>
      <c r="L135" t="s">
        <v>329</v>
      </c>
    </row>
    <row r="136" spans="2:17" x14ac:dyDescent="0.2">
      <c r="B136" s="227"/>
      <c r="C136" s="5">
        <v>2.2000000000000002</v>
      </c>
      <c r="D136" s="5">
        <v>4</v>
      </c>
      <c r="E136" s="5">
        <v>3</v>
      </c>
      <c r="F136" s="3">
        <f t="shared" si="3"/>
        <v>7</v>
      </c>
      <c r="G136" s="11">
        <f>F136/F138</f>
        <v>0.20588235294117646</v>
      </c>
      <c r="L136" t="s">
        <v>330</v>
      </c>
    </row>
    <row r="137" spans="2:17" x14ac:dyDescent="0.2">
      <c r="B137" s="227"/>
      <c r="C137" s="127" t="s">
        <v>320</v>
      </c>
      <c r="D137" s="127">
        <v>0</v>
      </c>
      <c r="E137" s="127">
        <v>1</v>
      </c>
      <c r="F137" s="3">
        <f t="shared" si="3"/>
        <v>1</v>
      </c>
      <c r="G137" s="11">
        <f>F137/F138</f>
        <v>2.9411764705882353E-2</v>
      </c>
    </row>
    <row r="138" spans="2:17" x14ac:dyDescent="0.2">
      <c r="B138" s="228"/>
      <c r="C138" s="102" t="s">
        <v>20</v>
      </c>
      <c r="D138" s="20">
        <f>SUM(D134:D137)</f>
        <v>14</v>
      </c>
      <c r="E138" s="20">
        <f>SUM(E134:E137)</f>
        <v>20</v>
      </c>
      <c r="F138" s="27">
        <f t="shared" si="3"/>
        <v>34</v>
      </c>
      <c r="G138" s="30">
        <f>E138/E138</f>
        <v>1</v>
      </c>
    </row>
    <row r="139" spans="2:17" x14ac:dyDescent="0.2">
      <c r="C139" s="126"/>
      <c r="D139" s="126"/>
      <c r="E139" s="126"/>
      <c r="F139" s="126"/>
      <c r="G139" s="126"/>
    </row>
    <row r="140" spans="2:17" x14ac:dyDescent="0.2">
      <c r="B140" s="133" t="s">
        <v>335</v>
      </c>
    </row>
    <row r="141" spans="2:17" x14ac:dyDescent="0.2">
      <c r="B141" s="133" t="s">
        <v>336</v>
      </c>
      <c r="H141">
        <f>32+24+16</f>
        <v>72</v>
      </c>
    </row>
    <row r="142" spans="2:17" x14ac:dyDescent="0.2">
      <c r="B142" s="133" t="s">
        <v>337</v>
      </c>
    </row>
    <row r="144" spans="2:17" x14ac:dyDescent="0.2">
      <c r="P144" s="19" t="e">
        <f>#REF!/100</f>
        <v>#REF!</v>
      </c>
      <c r="Q144" s="19" t="e">
        <f>#REF!/100</f>
        <v>#REF!</v>
      </c>
    </row>
    <row r="145" spans="2:17" x14ac:dyDescent="0.2">
      <c r="P145" s="19" t="e">
        <f>#REF!/100</f>
        <v>#REF!</v>
      </c>
      <c r="Q145" s="19" t="e">
        <f>#REF!/100</f>
        <v>#REF!</v>
      </c>
    </row>
    <row r="151" spans="2:17" x14ac:dyDescent="0.2">
      <c r="B151" s="128" t="s">
        <v>310</v>
      </c>
    </row>
    <row r="152" spans="2:17" x14ac:dyDescent="0.2">
      <c r="B152" s="128" t="s">
        <v>311</v>
      </c>
    </row>
    <row r="153" spans="2:17" x14ac:dyDescent="0.2">
      <c r="B153" s="129" t="s">
        <v>312</v>
      </c>
    </row>
    <row r="154" spans="2:17" x14ac:dyDescent="0.2">
      <c r="B154" s="128" t="s">
        <v>103</v>
      </c>
    </row>
  </sheetData>
  <mergeCells count="28">
    <mergeCell ref="L5:L6"/>
    <mergeCell ref="L7:L8"/>
    <mergeCell ref="L9:L10"/>
    <mergeCell ref="M17:M18"/>
    <mergeCell ref="M19:M20"/>
    <mergeCell ref="G99:H99"/>
    <mergeCell ref="C29:C30"/>
    <mergeCell ref="D81:F81"/>
    <mergeCell ref="C98:H98"/>
    <mergeCell ref="D34:E34"/>
    <mergeCell ref="C34:C35"/>
    <mergeCell ref="F34:G34"/>
    <mergeCell ref="H34:I34"/>
    <mergeCell ref="C5:C6"/>
    <mergeCell ref="C7:C8"/>
    <mergeCell ref="C9:C10"/>
    <mergeCell ref="D17:D18"/>
    <mergeCell ref="C25:C26"/>
    <mergeCell ref="C11:C12"/>
    <mergeCell ref="C13:C14"/>
    <mergeCell ref="B122:B123"/>
    <mergeCell ref="B124:B125"/>
    <mergeCell ref="B129:B133"/>
    <mergeCell ref="B134:B138"/>
    <mergeCell ref="D19:D20"/>
    <mergeCell ref="C99:D99"/>
    <mergeCell ref="C109:E109"/>
    <mergeCell ref="E99:F99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312F-D644-A345-B6D1-1C5152EAAA02}">
  <dimension ref="B1:AH53"/>
  <sheetViews>
    <sheetView workbookViewId="0">
      <selection activeCell="G11" sqref="G11"/>
    </sheetView>
  </sheetViews>
  <sheetFormatPr baseColWidth="10" defaultRowHeight="16" x14ac:dyDescent="0.2"/>
  <cols>
    <col min="1" max="2" width="10.83203125" style="53"/>
    <col min="3" max="3" width="23.83203125" style="53" customWidth="1"/>
    <col min="4" max="4" width="11.33203125" style="53" bestFit="1" customWidth="1"/>
    <col min="5" max="5" width="11" style="53" bestFit="1" customWidth="1"/>
    <col min="6" max="7" width="10.83203125" style="53"/>
    <col min="8" max="8" width="13.5" style="53" customWidth="1"/>
    <col min="9" max="9" width="22.6640625" style="53" customWidth="1"/>
    <col min="10" max="11" width="10.83203125" style="53"/>
    <col min="12" max="12" width="20.1640625" style="53" customWidth="1"/>
    <col min="13" max="14" width="10.83203125" style="53" customWidth="1"/>
    <col min="15" max="16384" width="10.83203125" style="53"/>
  </cols>
  <sheetData>
    <row r="1" spans="2:30" x14ac:dyDescent="0.2">
      <c r="B1" s="52" t="s">
        <v>64</v>
      </c>
    </row>
    <row r="4" spans="2:30" x14ac:dyDescent="0.2">
      <c r="C4" s="237" t="s">
        <v>68</v>
      </c>
      <c r="D4" s="237"/>
      <c r="E4" s="237"/>
      <c r="G4" s="237" t="s">
        <v>74</v>
      </c>
      <c r="H4" s="237"/>
      <c r="I4" s="237"/>
      <c r="L4" s="237" t="s">
        <v>83</v>
      </c>
      <c r="M4" s="237"/>
      <c r="N4" s="237"/>
    </row>
    <row r="5" spans="2:30" x14ac:dyDescent="0.2">
      <c r="C5" s="54"/>
      <c r="D5" s="55" t="s">
        <v>63</v>
      </c>
      <c r="E5" s="55" t="s">
        <v>65</v>
      </c>
      <c r="G5" s="54"/>
      <c r="H5" s="55" t="s">
        <v>56</v>
      </c>
      <c r="I5" s="55" t="s">
        <v>90</v>
      </c>
      <c r="L5" s="54"/>
      <c r="M5" s="55" t="s">
        <v>63</v>
      </c>
      <c r="N5" s="55" t="s">
        <v>65</v>
      </c>
    </row>
    <row r="6" spans="2:30" x14ac:dyDescent="0.2">
      <c r="C6" s="238" t="s">
        <v>58</v>
      </c>
      <c r="D6" s="239"/>
      <c r="E6" s="240"/>
      <c r="G6" s="56" t="s">
        <v>91</v>
      </c>
      <c r="H6" s="57">
        <f>AVERAGE(I19,I21,I23)</f>
        <v>0.38003220666666665</v>
      </c>
      <c r="I6" s="57">
        <f>AVERAGE(I18,I20,I22)</f>
        <v>0.10843444666666667</v>
      </c>
      <c r="L6" s="238" t="s">
        <v>87</v>
      </c>
      <c r="M6" s="239"/>
      <c r="N6" s="240"/>
    </row>
    <row r="7" spans="2:30" x14ac:dyDescent="0.2">
      <c r="C7" s="56" t="s">
        <v>59</v>
      </c>
      <c r="D7" s="58">
        <v>0.3</v>
      </c>
      <c r="E7" s="58">
        <v>2.4E-2</v>
      </c>
      <c r="G7" s="56"/>
      <c r="H7" s="58"/>
      <c r="I7" s="58"/>
      <c r="L7" s="56" t="s">
        <v>84</v>
      </c>
      <c r="M7" s="58">
        <v>-5.0532720000000003E-2</v>
      </c>
      <c r="N7" s="59">
        <v>3.585E-2</v>
      </c>
    </row>
    <row r="8" spans="2:30" x14ac:dyDescent="0.2">
      <c r="C8" s="56" t="s">
        <v>60</v>
      </c>
      <c r="D8" s="58">
        <v>0.28000000000000003</v>
      </c>
      <c r="E8" s="58">
        <v>0</v>
      </c>
      <c r="G8" s="54"/>
      <c r="H8" s="55" t="s">
        <v>63</v>
      </c>
      <c r="I8" s="55" t="s">
        <v>65</v>
      </c>
      <c r="L8" s="56" t="s">
        <v>85</v>
      </c>
      <c r="M8" s="58">
        <v>-9.5931080000000002E-2</v>
      </c>
      <c r="N8" s="59">
        <v>0</v>
      </c>
      <c r="W8" s="60"/>
      <c r="X8" s="60"/>
      <c r="Y8" s="60"/>
      <c r="Z8" s="60"/>
    </row>
    <row r="9" spans="2:30" x14ac:dyDescent="0.2">
      <c r="C9" s="54"/>
      <c r="D9" s="54"/>
      <c r="E9" s="54"/>
      <c r="G9" s="79" t="s">
        <v>165</v>
      </c>
      <c r="H9" s="78">
        <v>-0.25</v>
      </c>
      <c r="I9" s="78">
        <v>0</v>
      </c>
      <c r="L9" s="56" t="s">
        <v>86</v>
      </c>
      <c r="M9" s="58">
        <v>4.7520279999999998E-2</v>
      </c>
      <c r="N9" s="59">
        <v>4.8520000000000001E-2</v>
      </c>
      <c r="W9" s="60"/>
      <c r="X9" s="60"/>
      <c r="Y9" s="60"/>
      <c r="Z9" s="60"/>
    </row>
    <row r="10" spans="2:30" x14ac:dyDescent="0.2">
      <c r="C10" s="238" t="s">
        <v>61</v>
      </c>
      <c r="D10" s="239"/>
      <c r="E10" s="240"/>
      <c r="G10" s="80" t="s">
        <v>169</v>
      </c>
      <c r="H10" s="81">
        <v>-0.16</v>
      </c>
      <c r="I10" s="81">
        <v>0</v>
      </c>
      <c r="L10" s="56" t="s">
        <v>88</v>
      </c>
      <c r="M10" s="58">
        <v>-0.1726424</v>
      </c>
      <c r="N10" s="59">
        <v>0</v>
      </c>
      <c r="W10" s="60"/>
      <c r="X10" s="61"/>
      <c r="Y10" s="61"/>
      <c r="Z10" s="61"/>
    </row>
    <row r="11" spans="2:30" x14ac:dyDescent="0.2">
      <c r="C11" s="56" t="s">
        <v>59</v>
      </c>
      <c r="D11" s="58">
        <v>0.112</v>
      </c>
      <c r="E11" s="58">
        <v>0.43</v>
      </c>
      <c r="G11" s="80" t="s">
        <v>166</v>
      </c>
      <c r="H11" s="81">
        <v>-0.17</v>
      </c>
      <c r="I11" s="81">
        <v>0</v>
      </c>
      <c r="L11" s="56" t="s">
        <v>89</v>
      </c>
      <c r="M11" s="58">
        <v>-7.1287610000000001E-2</v>
      </c>
      <c r="N11" s="59">
        <v>2.946E-2</v>
      </c>
      <c r="W11" s="60"/>
      <c r="X11" s="61"/>
      <c r="Y11" s="61"/>
      <c r="Z11" s="61"/>
    </row>
    <row r="12" spans="2:30" x14ac:dyDescent="0.2">
      <c r="C12" s="56" t="s">
        <v>60</v>
      </c>
      <c r="D12" s="58">
        <v>0.23</v>
      </c>
      <c r="E12" s="58">
        <v>0</v>
      </c>
      <c r="G12" s="56"/>
      <c r="H12" s="77"/>
      <c r="I12" s="78"/>
      <c r="L12" s="238"/>
      <c r="M12" s="239"/>
      <c r="N12" s="240"/>
      <c r="W12" s="60"/>
      <c r="X12" s="61"/>
      <c r="Y12" s="61"/>
      <c r="Z12" s="61"/>
    </row>
    <row r="13" spans="2:30" x14ac:dyDescent="0.2">
      <c r="C13" s="54"/>
      <c r="D13" s="54"/>
      <c r="E13" s="54"/>
      <c r="G13" s="238"/>
      <c r="H13" s="239"/>
      <c r="I13" s="240"/>
      <c r="L13" s="238" t="s">
        <v>94</v>
      </c>
      <c r="M13" s="239"/>
      <c r="N13" s="240"/>
      <c r="Z13" s="60"/>
      <c r="AA13" s="60"/>
      <c r="AB13" s="60"/>
      <c r="AC13" s="60"/>
      <c r="AD13" s="60"/>
    </row>
    <row r="14" spans="2:30" x14ac:dyDescent="0.2">
      <c r="C14" s="238" t="s">
        <v>62</v>
      </c>
      <c r="D14" s="239"/>
      <c r="E14" s="240"/>
      <c r="G14" s="56"/>
      <c r="H14" s="58"/>
      <c r="I14" s="58"/>
      <c r="K14" s="62" t="s">
        <v>150</v>
      </c>
      <c r="L14" s="56" t="s">
        <v>95</v>
      </c>
      <c r="M14" s="58">
        <v>0.13532069999999999</v>
      </c>
      <c r="N14" s="59">
        <v>0</v>
      </c>
      <c r="Z14" s="60"/>
      <c r="AA14" s="60"/>
      <c r="AB14" s="60"/>
      <c r="AC14" s="60"/>
      <c r="AD14" s="60"/>
    </row>
    <row r="15" spans="2:30" x14ac:dyDescent="0.2">
      <c r="C15" s="56" t="s">
        <v>59</v>
      </c>
      <c r="D15" s="58">
        <v>0.13</v>
      </c>
      <c r="E15" s="58">
        <v>0.31</v>
      </c>
      <c r="G15" s="56"/>
      <c r="H15" s="58"/>
      <c r="I15" s="58"/>
      <c r="L15" s="238"/>
      <c r="M15" s="239"/>
      <c r="N15" s="240"/>
      <c r="X15" s="63"/>
      <c r="Y15" s="64"/>
      <c r="Z15" s="60"/>
      <c r="AA15" s="60"/>
      <c r="AB15" s="60"/>
      <c r="AC15" s="60"/>
      <c r="AD15" s="60"/>
    </row>
    <row r="16" spans="2:30" x14ac:dyDescent="0.2">
      <c r="C16" s="56" t="s">
        <v>60</v>
      </c>
      <c r="D16" s="58">
        <v>0.09</v>
      </c>
      <c r="E16" s="58">
        <v>0</v>
      </c>
      <c r="L16" s="238" t="s">
        <v>93</v>
      </c>
      <c r="M16" s="239"/>
      <c r="N16" s="240"/>
      <c r="X16" s="63"/>
      <c r="Y16" s="64"/>
      <c r="Z16" s="60"/>
      <c r="AA16" s="60"/>
      <c r="AB16" s="61"/>
      <c r="AC16" s="61"/>
      <c r="AD16" s="61"/>
    </row>
    <row r="17" spans="3:34" x14ac:dyDescent="0.2">
      <c r="C17" s="54"/>
      <c r="D17" s="65" t="s">
        <v>97</v>
      </c>
      <c r="E17" s="65" t="s">
        <v>98</v>
      </c>
      <c r="G17" s="66" t="s">
        <v>25</v>
      </c>
      <c r="H17" s="66" t="s">
        <v>71</v>
      </c>
      <c r="I17" s="66" t="s">
        <v>149</v>
      </c>
      <c r="J17" s="66" t="s">
        <v>111</v>
      </c>
      <c r="L17" s="67"/>
      <c r="M17" s="68"/>
      <c r="N17" s="69"/>
      <c r="X17" s="63"/>
      <c r="Y17" s="64"/>
      <c r="Z17" s="60"/>
      <c r="AA17" s="60"/>
      <c r="AB17" s="61"/>
      <c r="AC17" s="61"/>
      <c r="AD17" s="61"/>
    </row>
    <row r="18" spans="3:34" x14ac:dyDescent="0.2">
      <c r="C18" s="54" t="s">
        <v>96</v>
      </c>
      <c r="D18" s="57">
        <v>2.61</v>
      </c>
      <c r="E18" s="70">
        <v>21</v>
      </c>
      <c r="G18" s="71" t="s">
        <v>1</v>
      </c>
      <c r="H18" s="63">
        <v>0</v>
      </c>
      <c r="I18" s="58">
        <v>0.11516626000000001</v>
      </c>
      <c r="J18" s="72">
        <v>411</v>
      </c>
      <c r="L18" s="67"/>
      <c r="M18" s="68"/>
      <c r="N18" s="69"/>
      <c r="X18" s="63"/>
      <c r="Y18" s="64"/>
      <c r="Z18" s="60"/>
      <c r="AA18" s="60"/>
      <c r="AB18" s="61"/>
      <c r="AC18" s="61"/>
      <c r="AD18" s="61"/>
    </row>
    <row r="19" spans="3:34" x14ac:dyDescent="0.2">
      <c r="G19" s="71"/>
      <c r="H19" s="63">
        <v>1</v>
      </c>
      <c r="I19" s="58">
        <v>0.36231883999999998</v>
      </c>
      <c r="J19" s="72">
        <v>23</v>
      </c>
      <c r="L19" s="67"/>
      <c r="M19" s="68"/>
      <c r="N19" s="69"/>
      <c r="X19" s="63"/>
      <c r="Y19" s="64"/>
      <c r="Z19" s="60"/>
      <c r="AA19" s="60"/>
      <c r="AB19" s="61"/>
      <c r="AC19" s="61"/>
      <c r="AD19" s="61"/>
    </row>
    <row r="20" spans="3:34" x14ac:dyDescent="0.2">
      <c r="C20" s="73"/>
      <c r="D20" s="74"/>
      <c r="E20" s="74"/>
      <c r="G20" s="244" t="s">
        <v>2</v>
      </c>
      <c r="H20" s="63">
        <v>0</v>
      </c>
      <c r="I20" s="58">
        <v>9.9025970000000005E-2</v>
      </c>
      <c r="J20" s="72">
        <v>308</v>
      </c>
      <c r="L20" s="67"/>
      <c r="M20" s="68"/>
      <c r="N20" s="69"/>
      <c r="Z20" s="60"/>
      <c r="AA20" s="60"/>
      <c r="AB20" s="61"/>
      <c r="AC20" s="61"/>
      <c r="AD20" s="61"/>
    </row>
    <row r="21" spans="3:34" x14ac:dyDescent="0.2">
      <c r="G21" s="244"/>
      <c r="H21" s="63">
        <v>1</v>
      </c>
      <c r="I21" s="58">
        <v>0.36111111000000001</v>
      </c>
      <c r="J21" s="72">
        <v>18</v>
      </c>
      <c r="L21" s="56" t="s">
        <v>85</v>
      </c>
      <c r="M21" s="58">
        <v>-3.5100300000000001E-2</v>
      </c>
      <c r="N21" s="59">
        <v>0.216</v>
      </c>
      <c r="Z21" s="60"/>
      <c r="AA21" s="60"/>
      <c r="AB21" s="61"/>
      <c r="AC21" s="61"/>
      <c r="AD21" s="61"/>
    </row>
    <row r="22" spans="3:34" x14ac:dyDescent="0.2">
      <c r="C22" s="237" t="s">
        <v>69</v>
      </c>
      <c r="D22" s="237"/>
      <c r="E22" s="237"/>
      <c r="G22" s="244" t="s">
        <v>3</v>
      </c>
      <c r="H22" s="63">
        <v>0</v>
      </c>
      <c r="I22" s="58">
        <v>0.11111111</v>
      </c>
      <c r="J22" s="72">
        <v>396</v>
      </c>
      <c r="L22" s="56" t="s">
        <v>86</v>
      </c>
      <c r="M22" s="58">
        <v>-0.1147151</v>
      </c>
      <c r="N22" s="59">
        <v>0</v>
      </c>
      <c r="Z22" s="75"/>
      <c r="AA22" s="75"/>
    </row>
    <row r="23" spans="3:34" x14ac:dyDescent="0.2">
      <c r="C23" s="54"/>
      <c r="D23" s="55" t="s">
        <v>63</v>
      </c>
      <c r="E23" s="55" t="s">
        <v>65</v>
      </c>
      <c r="G23" s="244"/>
      <c r="H23" s="63">
        <v>1</v>
      </c>
      <c r="I23" s="58">
        <v>0.41666667000000002</v>
      </c>
      <c r="J23" s="72">
        <v>12</v>
      </c>
      <c r="L23" s="238"/>
      <c r="M23" s="239"/>
      <c r="N23" s="240"/>
    </row>
    <row r="24" spans="3:34" x14ac:dyDescent="0.2">
      <c r="C24" s="238" t="s">
        <v>58</v>
      </c>
      <c r="D24" s="239"/>
      <c r="E24" s="240"/>
      <c r="L24" s="238" t="s">
        <v>92</v>
      </c>
      <c r="M24" s="239"/>
      <c r="N24" s="240"/>
      <c r="AC24" s="61"/>
    </row>
    <row r="25" spans="3:34" x14ac:dyDescent="0.2">
      <c r="C25" s="56" t="s">
        <v>59</v>
      </c>
      <c r="D25" s="58">
        <v>0.48</v>
      </c>
      <c r="E25" s="58">
        <v>0</v>
      </c>
      <c r="L25" s="56" t="s">
        <v>85</v>
      </c>
      <c r="M25" s="58">
        <v>8.504724E-3</v>
      </c>
      <c r="N25" s="59">
        <v>0.76100000000000001</v>
      </c>
    </row>
    <row r="26" spans="3:34" x14ac:dyDescent="0.2">
      <c r="C26" s="56" t="s">
        <v>60</v>
      </c>
      <c r="D26" s="58">
        <v>0.28999999999999998</v>
      </c>
      <c r="E26" s="58">
        <v>0</v>
      </c>
      <c r="G26" s="241" t="s">
        <v>75</v>
      </c>
      <c r="H26" s="242"/>
      <c r="I26" s="243"/>
      <c r="L26" s="56" t="s">
        <v>86</v>
      </c>
      <c r="M26" s="58">
        <v>3.0964360000000002E-3</v>
      </c>
      <c r="N26" s="59">
        <v>0.91800000000000004</v>
      </c>
      <c r="Z26" s="60"/>
      <c r="AA26" s="60"/>
      <c r="AB26" s="60"/>
      <c r="AC26" s="60"/>
      <c r="AD26" s="60"/>
      <c r="AE26" s="60"/>
      <c r="AF26" s="60"/>
      <c r="AG26" s="60"/>
      <c r="AH26" s="60"/>
    </row>
    <row r="27" spans="3:34" x14ac:dyDescent="0.2">
      <c r="C27" s="54"/>
      <c r="D27" s="54"/>
      <c r="E27" s="54"/>
      <c r="G27" s="54"/>
      <c r="H27" s="55" t="s">
        <v>63</v>
      </c>
      <c r="I27" s="55" t="s">
        <v>65</v>
      </c>
      <c r="Z27" s="60"/>
      <c r="AA27" s="60"/>
      <c r="AB27" s="60"/>
      <c r="AC27" s="60"/>
      <c r="AD27" s="60"/>
      <c r="AE27" s="60"/>
      <c r="AF27" s="60"/>
      <c r="AG27" s="60"/>
      <c r="AH27" s="60"/>
    </row>
    <row r="28" spans="3:34" x14ac:dyDescent="0.2">
      <c r="C28" s="238" t="s">
        <v>61</v>
      </c>
      <c r="D28" s="239"/>
      <c r="E28" s="240"/>
      <c r="G28" s="238" t="s">
        <v>76</v>
      </c>
      <c r="H28" s="239"/>
      <c r="I28" s="240"/>
      <c r="Z28" s="60"/>
      <c r="AA28" s="60"/>
      <c r="AB28" s="61"/>
      <c r="AC28" s="61"/>
      <c r="AD28" s="60"/>
      <c r="AE28" s="61"/>
      <c r="AF28" s="60"/>
      <c r="AG28" s="61"/>
      <c r="AH28" s="61"/>
    </row>
    <row r="29" spans="3:34" x14ac:dyDescent="0.2">
      <c r="C29" s="56" t="s">
        <v>59</v>
      </c>
      <c r="D29" s="58">
        <v>0.26</v>
      </c>
      <c r="E29" s="58">
        <v>0.06</v>
      </c>
      <c r="G29" s="56" t="s">
        <v>59</v>
      </c>
      <c r="H29" s="58">
        <v>0.34</v>
      </c>
      <c r="I29" s="58">
        <v>1.4999999999999999E-2</v>
      </c>
      <c r="Z29" s="60"/>
      <c r="AA29" s="60"/>
      <c r="AB29" s="61"/>
      <c r="AC29" s="61"/>
      <c r="AD29" s="60"/>
      <c r="AE29" s="61"/>
      <c r="AF29" s="60"/>
      <c r="AG29" s="61"/>
      <c r="AH29" s="61"/>
    </row>
    <row r="30" spans="3:34" x14ac:dyDescent="0.2">
      <c r="C30" s="56" t="s">
        <v>60</v>
      </c>
      <c r="D30" s="58">
        <v>0.21</v>
      </c>
      <c r="E30" s="58">
        <v>0</v>
      </c>
      <c r="G30" s="56" t="s">
        <v>60</v>
      </c>
      <c r="H30" s="58">
        <v>0.14000000000000001</v>
      </c>
      <c r="I30" s="58">
        <v>0</v>
      </c>
      <c r="Z30" s="60"/>
      <c r="AA30" s="60"/>
      <c r="AB30" s="61"/>
      <c r="AC30" s="61"/>
      <c r="AD30" s="60"/>
      <c r="AE30" s="61"/>
      <c r="AF30" s="60"/>
      <c r="AG30" s="61"/>
      <c r="AH30" s="61"/>
    </row>
    <row r="31" spans="3:34" x14ac:dyDescent="0.2">
      <c r="C31" s="54"/>
      <c r="D31" s="54"/>
      <c r="E31" s="54"/>
      <c r="G31" s="54"/>
      <c r="H31" s="54"/>
      <c r="I31" s="54"/>
      <c r="L31" s="60"/>
      <c r="M31" s="60"/>
      <c r="N31" s="60"/>
      <c r="O31" s="60"/>
      <c r="P31" s="60"/>
      <c r="Z31" s="60"/>
      <c r="AA31" s="60"/>
      <c r="AB31" s="61"/>
      <c r="AC31" s="61"/>
      <c r="AD31" s="60"/>
      <c r="AE31" s="61"/>
      <c r="AF31" s="60"/>
      <c r="AG31" s="61"/>
      <c r="AH31" s="61"/>
    </row>
    <row r="32" spans="3:34" x14ac:dyDescent="0.2">
      <c r="C32" s="238" t="s">
        <v>62</v>
      </c>
      <c r="D32" s="239"/>
      <c r="E32" s="240"/>
      <c r="G32" s="238" t="s">
        <v>77</v>
      </c>
      <c r="H32" s="239"/>
      <c r="I32" s="240"/>
      <c r="L32" s="60"/>
      <c r="M32" s="60"/>
      <c r="N32" s="60"/>
      <c r="O32" s="60"/>
      <c r="P32" s="60"/>
      <c r="Z32" s="60"/>
      <c r="AA32" s="60"/>
      <c r="AB32" s="61"/>
      <c r="AC32" s="61"/>
      <c r="AD32" s="60"/>
      <c r="AE32" s="61"/>
      <c r="AF32" s="60"/>
      <c r="AG32" s="76"/>
      <c r="AH32" s="61"/>
    </row>
    <row r="33" spans="3:32" x14ac:dyDescent="0.2">
      <c r="C33" s="56" t="s">
        <v>59</v>
      </c>
      <c r="D33" s="58">
        <v>0.44</v>
      </c>
      <c r="E33" s="58">
        <v>0</v>
      </c>
      <c r="G33" s="56" t="s">
        <v>59</v>
      </c>
      <c r="H33" s="58">
        <v>0.21</v>
      </c>
      <c r="I33" s="58">
        <v>0.13</v>
      </c>
      <c r="V33" s="60"/>
      <c r="W33" s="60"/>
      <c r="X33" s="60"/>
      <c r="Z33" s="60"/>
      <c r="AA33" s="60"/>
      <c r="AB33" s="61"/>
      <c r="AC33" s="61"/>
      <c r="AD33" s="60"/>
      <c r="AE33" s="61"/>
      <c r="AF33" s="75"/>
    </row>
    <row r="34" spans="3:32" x14ac:dyDescent="0.2">
      <c r="C34" s="56" t="s">
        <v>60</v>
      </c>
      <c r="D34" s="58">
        <v>0.28999999999999998</v>
      </c>
      <c r="E34" s="58">
        <v>0</v>
      </c>
      <c r="G34" s="56" t="s">
        <v>60</v>
      </c>
      <c r="H34" s="58">
        <v>0.22</v>
      </c>
      <c r="I34" s="58">
        <v>0</v>
      </c>
      <c r="V34" s="60"/>
      <c r="W34" s="60"/>
      <c r="X34" s="60"/>
      <c r="Z34" s="60"/>
      <c r="AA34" s="60"/>
      <c r="AB34" s="61"/>
      <c r="AC34" s="61"/>
      <c r="AD34" s="60"/>
      <c r="AE34" s="61"/>
      <c r="AF34" s="61"/>
    </row>
    <row r="35" spans="3:32" x14ac:dyDescent="0.2">
      <c r="C35" s="54"/>
      <c r="D35" s="65" t="s">
        <v>97</v>
      </c>
      <c r="E35" s="65" t="s">
        <v>98</v>
      </c>
      <c r="G35" s="54"/>
      <c r="H35" s="54"/>
      <c r="I35" s="54"/>
      <c r="V35" s="60"/>
      <c r="W35" s="61"/>
      <c r="X35" s="61"/>
      <c r="Z35" s="75"/>
      <c r="AA35" s="75"/>
      <c r="AD35" s="75"/>
    </row>
    <row r="36" spans="3:32" x14ac:dyDescent="0.2">
      <c r="C36" s="54" t="s">
        <v>96</v>
      </c>
      <c r="D36" s="57">
        <v>6.61</v>
      </c>
      <c r="E36" s="70">
        <v>20</v>
      </c>
      <c r="G36" s="238" t="s">
        <v>78</v>
      </c>
      <c r="H36" s="239"/>
      <c r="I36" s="240"/>
      <c r="V36" s="60"/>
      <c r="W36" s="61"/>
      <c r="X36" s="61"/>
    </row>
    <row r="37" spans="3:32" x14ac:dyDescent="0.2">
      <c r="G37" s="56" t="s">
        <v>59</v>
      </c>
      <c r="H37" s="58">
        <v>0.28000000000000003</v>
      </c>
      <c r="I37" s="58">
        <v>0.04</v>
      </c>
      <c r="V37" s="60"/>
      <c r="W37" s="61"/>
      <c r="X37" s="61"/>
    </row>
    <row r="38" spans="3:32" x14ac:dyDescent="0.2">
      <c r="G38" s="56" t="s">
        <v>60</v>
      </c>
      <c r="H38" s="58">
        <v>0.26</v>
      </c>
      <c r="I38" s="58">
        <v>0</v>
      </c>
      <c r="V38" s="60"/>
      <c r="W38" s="61"/>
      <c r="X38" s="61"/>
    </row>
    <row r="39" spans="3:32" x14ac:dyDescent="0.2">
      <c r="V39" s="60"/>
      <c r="W39" s="61"/>
      <c r="X39" s="61"/>
    </row>
    <row r="40" spans="3:32" x14ac:dyDescent="0.2">
      <c r="C40" s="237" t="s">
        <v>162</v>
      </c>
      <c r="D40" s="237"/>
      <c r="E40" s="237"/>
      <c r="V40" s="75"/>
    </row>
    <row r="41" spans="3:32" x14ac:dyDescent="0.2">
      <c r="C41" s="54"/>
      <c r="D41" s="55" t="s">
        <v>63</v>
      </c>
      <c r="E41" s="55" t="s">
        <v>65</v>
      </c>
    </row>
    <row r="42" spans="3:32" x14ac:dyDescent="0.2">
      <c r="C42" s="238"/>
      <c r="D42" s="239"/>
      <c r="E42" s="240"/>
    </row>
    <row r="43" spans="3:32" x14ac:dyDescent="0.2">
      <c r="C43" s="56" t="s">
        <v>163</v>
      </c>
      <c r="D43" s="57">
        <v>0.3</v>
      </c>
      <c r="E43" s="57">
        <v>0</v>
      </c>
    </row>
    <row r="44" spans="3:32" x14ac:dyDescent="0.2">
      <c r="C44" s="56" t="s">
        <v>164</v>
      </c>
      <c r="D44" s="57">
        <v>0.31</v>
      </c>
      <c r="E44" s="57">
        <v>0</v>
      </c>
    </row>
    <row r="45" spans="3:32" x14ac:dyDescent="0.2">
      <c r="C45" s="54"/>
      <c r="D45" s="54"/>
      <c r="E45" s="54"/>
    </row>
    <row r="46" spans="3:32" x14ac:dyDescent="0.2">
      <c r="D46" s="58"/>
      <c r="E46" s="58"/>
    </row>
    <row r="47" spans="3:32" x14ac:dyDescent="0.2">
      <c r="D47" s="58"/>
      <c r="E47" s="58"/>
    </row>
    <row r="48" spans="3:32" x14ac:dyDescent="0.2">
      <c r="D48" s="58"/>
      <c r="E48" s="58"/>
    </row>
    <row r="49" spans="3:5" x14ac:dyDescent="0.2">
      <c r="C49" s="56"/>
      <c r="D49" s="58"/>
      <c r="E49" s="58"/>
    </row>
    <row r="50" spans="3:5" x14ac:dyDescent="0.2">
      <c r="C50" s="54" t="s">
        <v>167</v>
      </c>
      <c r="D50" s="65">
        <v>0.19570000000000001</v>
      </c>
      <c r="E50" s="57">
        <v>0</v>
      </c>
    </row>
    <row r="51" spans="3:5" x14ac:dyDescent="0.2">
      <c r="C51" s="54"/>
      <c r="D51" s="57"/>
      <c r="E51" s="70"/>
    </row>
    <row r="53" spans="3:5" x14ac:dyDescent="0.2">
      <c r="C53" s="53" t="s">
        <v>168</v>
      </c>
    </row>
  </sheetData>
  <mergeCells count="26">
    <mergeCell ref="C42:E42"/>
    <mergeCell ref="C10:E10"/>
    <mergeCell ref="C14:E14"/>
    <mergeCell ref="C22:E22"/>
    <mergeCell ref="C24:E24"/>
    <mergeCell ref="C40:E40"/>
    <mergeCell ref="G36:I36"/>
    <mergeCell ref="G20:G21"/>
    <mergeCell ref="L15:N15"/>
    <mergeCell ref="C28:E28"/>
    <mergeCell ref="G22:G23"/>
    <mergeCell ref="L4:N4"/>
    <mergeCell ref="L6:N6"/>
    <mergeCell ref="L12:N12"/>
    <mergeCell ref="C32:E32"/>
    <mergeCell ref="G4:I4"/>
    <mergeCell ref="G13:I13"/>
    <mergeCell ref="C4:E4"/>
    <mergeCell ref="L16:N16"/>
    <mergeCell ref="L23:N23"/>
    <mergeCell ref="L24:N24"/>
    <mergeCell ref="L13:N13"/>
    <mergeCell ref="G26:I26"/>
    <mergeCell ref="G28:I28"/>
    <mergeCell ref="G32:I32"/>
    <mergeCell ref="C6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93F4-3CB8-3B4A-9A62-676B86E9097D}">
  <dimension ref="A2:T59"/>
  <sheetViews>
    <sheetView zoomScale="107" workbookViewId="0">
      <selection activeCell="J52" sqref="J52"/>
    </sheetView>
  </sheetViews>
  <sheetFormatPr baseColWidth="10" defaultRowHeight="16" x14ac:dyDescent="0.2"/>
  <cols>
    <col min="1" max="1" width="19.33203125" customWidth="1"/>
    <col min="2" max="2" width="8" customWidth="1"/>
    <col min="3" max="3" width="13.5" customWidth="1"/>
    <col min="4" max="8" width="10.1640625" customWidth="1"/>
    <col min="16" max="16" width="16.6640625" customWidth="1"/>
  </cols>
  <sheetData>
    <row r="2" spans="1:17" x14ac:dyDescent="0.2">
      <c r="L2" s="84"/>
      <c r="M2" s="84" t="s">
        <v>174</v>
      </c>
      <c r="N2" s="84" t="s">
        <v>23</v>
      </c>
      <c r="O2" s="84" t="s">
        <v>176</v>
      </c>
      <c r="P2" s="84" t="s">
        <v>157</v>
      </c>
    </row>
    <row r="3" spans="1:17" x14ac:dyDescent="0.2">
      <c r="A3" s="9" t="s">
        <v>22</v>
      </c>
      <c r="L3" s="84"/>
      <c r="M3" s="84"/>
      <c r="N3" s="84"/>
      <c r="O3" s="84"/>
      <c r="P3" s="84"/>
    </row>
    <row r="4" spans="1:17" x14ac:dyDescent="0.2">
      <c r="B4" s="6" t="s">
        <v>24</v>
      </c>
      <c r="L4" s="84">
        <v>1</v>
      </c>
      <c r="M4" s="2" t="s">
        <v>1</v>
      </c>
      <c r="N4" s="2">
        <v>0</v>
      </c>
      <c r="O4" s="2">
        <v>68.321240000000003</v>
      </c>
      <c r="P4" s="2">
        <v>411</v>
      </c>
      <c r="Q4">
        <f>AVERAGE(O4,O6,O8)</f>
        <v>65.738713333333337</v>
      </c>
    </row>
    <row r="5" spans="1:17" x14ac:dyDescent="0.2">
      <c r="B5" s="41"/>
      <c r="C5" s="39" t="s">
        <v>25</v>
      </c>
      <c r="D5" s="39" t="s">
        <v>104</v>
      </c>
      <c r="E5" s="39" t="s">
        <v>22</v>
      </c>
      <c r="F5" s="39" t="s">
        <v>26</v>
      </c>
      <c r="L5" s="84">
        <v>2</v>
      </c>
      <c r="M5" s="2" t="s">
        <v>1</v>
      </c>
      <c r="N5" s="2">
        <v>1</v>
      </c>
      <c r="O5" s="2">
        <v>56.939390000000003</v>
      </c>
      <c r="P5" s="2">
        <v>23</v>
      </c>
      <c r="Q5">
        <f>AVERAGE(O5,O7,O9)</f>
        <v>59.909426666666668</v>
      </c>
    </row>
    <row r="6" spans="1:17" x14ac:dyDescent="0.2">
      <c r="B6" s="13">
        <v>1</v>
      </c>
      <c r="C6" s="245" t="s">
        <v>1</v>
      </c>
      <c r="D6" s="5" t="s">
        <v>90</v>
      </c>
      <c r="E6" s="8">
        <v>0.64399390000000001</v>
      </c>
      <c r="F6" s="5">
        <v>411</v>
      </c>
      <c r="G6" s="10"/>
      <c r="H6" s="41"/>
      <c r="L6" s="84">
        <v>3</v>
      </c>
      <c r="M6" s="2" t="s">
        <v>2</v>
      </c>
      <c r="N6" s="2">
        <v>0</v>
      </c>
      <c r="O6" s="2">
        <v>65.173969999999997</v>
      </c>
      <c r="P6" s="2">
        <v>308</v>
      </c>
    </row>
    <row r="7" spans="1:17" x14ac:dyDescent="0.2">
      <c r="B7" s="13">
        <v>2</v>
      </c>
      <c r="C7" s="245"/>
      <c r="D7" s="5" t="s">
        <v>56</v>
      </c>
      <c r="E7" s="8">
        <v>0.5170785</v>
      </c>
      <c r="F7" s="5">
        <v>23</v>
      </c>
      <c r="G7" s="10"/>
      <c r="H7" s="10"/>
      <c r="L7" s="84">
        <v>4</v>
      </c>
      <c r="M7" s="2" t="s">
        <v>2</v>
      </c>
      <c r="N7" s="2">
        <v>1</v>
      </c>
      <c r="O7" s="2">
        <v>63.888890000000004</v>
      </c>
      <c r="P7" s="2">
        <v>18</v>
      </c>
    </row>
    <row r="8" spans="1:17" x14ac:dyDescent="0.2">
      <c r="B8" s="13">
        <v>3</v>
      </c>
      <c r="C8" s="245" t="s">
        <v>2</v>
      </c>
      <c r="D8" s="5" t="s">
        <v>90</v>
      </c>
      <c r="E8" s="8">
        <v>0.6271388</v>
      </c>
      <c r="F8" s="5">
        <v>308</v>
      </c>
      <c r="G8" s="10"/>
      <c r="H8" s="10"/>
      <c r="L8" s="84">
        <v>5</v>
      </c>
      <c r="M8" s="2" t="s">
        <v>3</v>
      </c>
      <c r="N8" s="2">
        <v>0</v>
      </c>
      <c r="O8" s="2">
        <v>63.720930000000003</v>
      </c>
      <c r="P8" s="2">
        <v>396</v>
      </c>
    </row>
    <row r="9" spans="1:17" x14ac:dyDescent="0.2">
      <c r="B9" s="13">
        <v>4</v>
      </c>
      <c r="C9" s="245"/>
      <c r="D9" s="5" t="s">
        <v>56</v>
      </c>
      <c r="E9" s="8">
        <v>0.52890120000000007</v>
      </c>
      <c r="F9" s="5">
        <v>18</v>
      </c>
      <c r="G9" s="10"/>
      <c r="H9" s="10"/>
      <c r="L9" s="84">
        <v>6</v>
      </c>
      <c r="M9" s="2" t="s">
        <v>3</v>
      </c>
      <c r="N9" s="2">
        <v>1</v>
      </c>
      <c r="O9" s="2">
        <v>58.9</v>
      </c>
      <c r="P9" s="2">
        <v>12</v>
      </c>
    </row>
    <row r="10" spans="1:17" x14ac:dyDescent="0.2">
      <c r="B10" s="13">
        <v>5</v>
      </c>
      <c r="C10" s="245" t="s">
        <v>3</v>
      </c>
      <c r="D10" s="5" t="s">
        <v>90</v>
      </c>
      <c r="E10" s="8">
        <v>0.60649540000000002</v>
      </c>
      <c r="F10" s="5">
        <v>396</v>
      </c>
      <c r="G10" s="10"/>
      <c r="H10" s="10"/>
      <c r="L10" s="7" t="s">
        <v>175</v>
      </c>
    </row>
    <row r="11" spans="1:17" x14ac:dyDescent="0.2">
      <c r="B11" s="13">
        <v>6</v>
      </c>
      <c r="C11" s="245"/>
      <c r="D11" s="5" t="s">
        <v>56</v>
      </c>
      <c r="E11" s="8">
        <v>0.50017619999999996</v>
      </c>
      <c r="F11" s="5">
        <v>12</v>
      </c>
      <c r="G11" s="10"/>
      <c r="H11" s="10"/>
    </row>
    <row r="12" spans="1:17" x14ac:dyDescent="0.2">
      <c r="B12" s="24"/>
      <c r="G12" s="10"/>
      <c r="H12" s="10"/>
    </row>
    <row r="13" spans="1:17" x14ac:dyDescent="0.2">
      <c r="B13" s="7"/>
      <c r="D13" s="229" t="s">
        <v>90</v>
      </c>
      <c r="E13" s="8" t="s">
        <v>20</v>
      </c>
      <c r="F13" s="12">
        <f>F10+F8+F6</f>
        <v>1115</v>
      </c>
      <c r="H13" s="10"/>
    </row>
    <row r="14" spans="1:17" x14ac:dyDescent="0.2">
      <c r="D14" s="229"/>
      <c r="E14" s="8" t="s">
        <v>57</v>
      </c>
      <c r="F14" s="34">
        <f>AVERAGE(E6,E8,E10)</f>
        <v>0.6258760333333333</v>
      </c>
    </row>
    <row r="15" spans="1:17" x14ac:dyDescent="0.2">
      <c r="D15" s="229" t="s">
        <v>56</v>
      </c>
      <c r="E15" s="8" t="s">
        <v>20</v>
      </c>
      <c r="F15" s="12">
        <f>F11+F9+F7</f>
        <v>53</v>
      </c>
    </row>
    <row r="16" spans="1:17" x14ac:dyDescent="0.2">
      <c r="D16" s="229"/>
      <c r="E16" s="8" t="s">
        <v>57</v>
      </c>
      <c r="F16" s="35">
        <f>AVERAGE(E7,E9,E11)</f>
        <v>0.51538530000000005</v>
      </c>
    </row>
    <row r="17" spans="1:19" x14ac:dyDescent="0.2">
      <c r="A17" s="9" t="s">
        <v>35</v>
      </c>
      <c r="O17" s="9" t="s">
        <v>105</v>
      </c>
    </row>
    <row r="18" spans="1:19" x14ac:dyDescent="0.2">
      <c r="B18" s="41"/>
      <c r="K18" s="9" t="s">
        <v>66</v>
      </c>
      <c r="O18" t="s">
        <v>106</v>
      </c>
    </row>
    <row r="19" spans="1:19" x14ac:dyDescent="0.2">
      <c r="B19" s="16"/>
      <c r="C19" s="39" t="s">
        <v>35</v>
      </c>
      <c r="D19" s="39" t="s">
        <v>45</v>
      </c>
      <c r="E19" s="39" t="s">
        <v>41</v>
      </c>
      <c r="F19" s="39" t="s">
        <v>46</v>
      </c>
      <c r="G19" s="39" t="s">
        <v>41</v>
      </c>
      <c r="O19" s="39"/>
      <c r="P19" s="37" t="s">
        <v>110</v>
      </c>
    </row>
    <row r="20" spans="1:19" x14ac:dyDescent="0.2">
      <c r="B20" s="16">
        <v>1</v>
      </c>
      <c r="C20" s="12" t="s">
        <v>33</v>
      </c>
      <c r="D20" s="12">
        <v>14</v>
      </c>
      <c r="E20" s="8">
        <f>D20/D22</f>
        <v>0.26415094339622641</v>
      </c>
      <c r="F20" s="20"/>
      <c r="G20" s="8"/>
      <c r="K20" s="39" t="s">
        <v>25</v>
      </c>
      <c r="L20" s="39" t="s">
        <v>67</v>
      </c>
      <c r="M20" s="39" t="s">
        <v>26</v>
      </c>
      <c r="O20" s="5" t="s">
        <v>109</v>
      </c>
      <c r="P20" s="15">
        <v>0.41</v>
      </c>
    </row>
    <row r="21" spans="1:19" x14ac:dyDescent="0.2">
      <c r="B21" s="16">
        <v>2</v>
      </c>
      <c r="C21" s="12" t="s">
        <v>34</v>
      </c>
      <c r="D21" s="12">
        <v>39</v>
      </c>
      <c r="E21" s="8">
        <f>D21/D22</f>
        <v>0.73584905660377353</v>
      </c>
      <c r="F21" s="20"/>
      <c r="G21" s="8"/>
      <c r="K21" s="245" t="s">
        <v>1</v>
      </c>
      <c r="L21" s="5">
        <v>0</v>
      </c>
      <c r="M21" s="5">
        <v>430</v>
      </c>
      <c r="O21" s="5" t="s">
        <v>108</v>
      </c>
      <c r="P21" s="15">
        <v>0.45</v>
      </c>
    </row>
    <row r="22" spans="1:19" x14ac:dyDescent="0.2">
      <c r="B22" s="17"/>
      <c r="C22" s="23" t="s">
        <v>6</v>
      </c>
      <c r="D22" s="23">
        <f>SUM(D20:D21)</f>
        <v>53</v>
      </c>
      <c r="E22" s="5"/>
      <c r="F22" s="20"/>
      <c r="G22" s="5"/>
      <c r="K22" s="245"/>
      <c r="L22" s="5">
        <v>1</v>
      </c>
      <c r="M22" s="5">
        <v>2</v>
      </c>
      <c r="O22" s="5" t="s">
        <v>107</v>
      </c>
      <c r="P22" s="20">
        <v>0.3</v>
      </c>
    </row>
    <row r="23" spans="1:19" x14ac:dyDescent="0.2">
      <c r="K23" s="245" t="s">
        <v>2</v>
      </c>
      <c r="L23" s="5">
        <v>0</v>
      </c>
      <c r="M23" s="5">
        <v>398</v>
      </c>
      <c r="O23" s="41"/>
      <c r="P23" s="25"/>
      <c r="Q23" s="25"/>
      <c r="R23" s="25"/>
      <c r="S23" s="25"/>
    </row>
    <row r="24" spans="1:19" x14ac:dyDescent="0.2">
      <c r="B24" s="16"/>
      <c r="C24" s="39" t="s">
        <v>79</v>
      </c>
      <c r="D24" s="39" t="s">
        <v>45</v>
      </c>
      <c r="E24" s="39" t="s">
        <v>41</v>
      </c>
      <c r="F24" s="39" t="s">
        <v>46</v>
      </c>
      <c r="G24" s="39" t="s">
        <v>41</v>
      </c>
      <c r="K24" s="245"/>
      <c r="L24" s="5">
        <v>1</v>
      </c>
      <c r="M24" s="5">
        <v>9</v>
      </c>
      <c r="O24" s="41"/>
      <c r="P24" s="25"/>
      <c r="Q24" s="25"/>
      <c r="R24" s="25"/>
      <c r="S24" s="25"/>
    </row>
    <row r="25" spans="1:19" x14ac:dyDescent="0.2">
      <c r="B25" s="16">
        <v>1</v>
      </c>
      <c r="C25" s="12" t="s">
        <v>33</v>
      </c>
      <c r="D25" s="12">
        <v>8</v>
      </c>
      <c r="E25" s="8">
        <f>D25/D27</f>
        <v>0.18181818181818182</v>
      </c>
      <c r="F25" s="20"/>
      <c r="G25" s="8"/>
      <c r="K25" s="245" t="s">
        <v>3</v>
      </c>
      <c r="L25" s="5">
        <v>0</v>
      </c>
      <c r="M25" s="5">
        <v>440</v>
      </c>
      <c r="O25" s="41"/>
      <c r="P25" s="25"/>
      <c r="Q25" s="25"/>
      <c r="R25" s="25"/>
      <c r="S25" s="25"/>
    </row>
    <row r="26" spans="1:19" x14ac:dyDescent="0.2">
      <c r="B26" s="16">
        <v>2</v>
      </c>
      <c r="C26" s="12" t="s">
        <v>34</v>
      </c>
      <c r="D26" s="12">
        <v>36</v>
      </c>
      <c r="E26" s="8">
        <f>D26/D27</f>
        <v>0.81818181818181823</v>
      </c>
      <c r="F26" s="20"/>
      <c r="G26" s="8"/>
      <c r="K26" s="245"/>
      <c r="L26" s="5">
        <v>1</v>
      </c>
      <c r="M26" s="5">
        <v>3</v>
      </c>
      <c r="O26" s="41"/>
      <c r="P26" s="25"/>
      <c r="Q26" s="25"/>
      <c r="R26" s="25"/>
      <c r="S26" s="25"/>
    </row>
    <row r="27" spans="1:19" x14ac:dyDescent="0.2">
      <c r="B27" s="17"/>
      <c r="C27" s="23" t="s">
        <v>6</v>
      </c>
      <c r="D27" s="23">
        <f>SUM(D25:D26)</f>
        <v>44</v>
      </c>
      <c r="E27" s="5"/>
      <c r="F27" s="20"/>
      <c r="G27" s="5"/>
      <c r="K27" s="40"/>
      <c r="L27" s="5" t="s">
        <v>47</v>
      </c>
      <c r="M27" s="5">
        <f>M26+M24+M22</f>
        <v>14</v>
      </c>
      <c r="O27" s="41"/>
      <c r="P27" s="25"/>
      <c r="Q27" s="25"/>
      <c r="R27" s="25"/>
      <c r="S27" s="25"/>
    </row>
    <row r="29" spans="1:19" x14ac:dyDescent="0.2">
      <c r="A29" s="9" t="s">
        <v>36</v>
      </c>
      <c r="K29" s="39" t="s">
        <v>25</v>
      </c>
      <c r="L29" s="39" t="s">
        <v>71</v>
      </c>
      <c r="M29" s="39" t="s">
        <v>70</v>
      </c>
      <c r="O29" s="2"/>
    </row>
    <row r="30" spans="1:19" x14ac:dyDescent="0.2">
      <c r="B30" s="41"/>
      <c r="K30" s="245" t="s">
        <v>1</v>
      </c>
      <c r="L30" s="5">
        <v>0</v>
      </c>
      <c r="M30" s="26">
        <v>0.31807228999999998</v>
      </c>
      <c r="O30" s="2"/>
      <c r="P30" s="41"/>
      <c r="Q30" s="41"/>
      <c r="R30" s="41"/>
      <c r="S30" s="41"/>
    </row>
    <row r="31" spans="1:19" x14ac:dyDescent="0.2">
      <c r="B31" s="41"/>
      <c r="K31" s="245"/>
      <c r="L31" s="5">
        <v>1</v>
      </c>
      <c r="M31" s="26">
        <v>0.82352941000000002</v>
      </c>
      <c r="N31" s="36">
        <f>AVERAGE(M31,M33,M35)</f>
        <v>0.57647058666666662</v>
      </c>
      <c r="O31" s="2"/>
      <c r="P31" s="41"/>
      <c r="Q31" s="41"/>
      <c r="R31" s="41"/>
      <c r="S31" s="41"/>
    </row>
    <row r="32" spans="1:19" x14ac:dyDescent="0.2">
      <c r="B32" s="41"/>
      <c r="K32" s="245" t="s">
        <v>2</v>
      </c>
      <c r="L32" s="5">
        <v>0</v>
      </c>
      <c r="M32" s="26">
        <v>0.11538461999999999</v>
      </c>
      <c r="O32" s="41"/>
      <c r="P32" s="41"/>
      <c r="Q32" s="2"/>
      <c r="R32" s="2"/>
      <c r="S32" s="2"/>
    </row>
    <row r="33" spans="2:20" x14ac:dyDescent="0.2">
      <c r="B33" s="41"/>
      <c r="K33" s="245"/>
      <c r="L33" s="5">
        <v>1</v>
      </c>
      <c r="M33" s="26">
        <v>0.70588234999999999</v>
      </c>
      <c r="O33" s="2"/>
      <c r="P33" s="41"/>
      <c r="Q33" s="2"/>
      <c r="R33" s="2"/>
      <c r="S33" s="2"/>
    </row>
    <row r="34" spans="2:20" x14ac:dyDescent="0.2">
      <c r="B34" s="41"/>
      <c r="K34" s="245" t="s">
        <v>3</v>
      </c>
      <c r="L34" s="5">
        <v>0</v>
      </c>
      <c r="M34" s="26">
        <v>4.157044E-2</v>
      </c>
      <c r="O34" s="2"/>
      <c r="P34" s="7"/>
    </row>
    <row r="35" spans="2:20" x14ac:dyDescent="0.2">
      <c r="B35" s="41"/>
      <c r="K35" s="245"/>
      <c r="L35" s="5">
        <v>1</v>
      </c>
      <c r="M35" s="26">
        <v>0.2</v>
      </c>
      <c r="O35" s="2"/>
      <c r="P35" s="31"/>
    </row>
    <row r="36" spans="2:20" x14ac:dyDescent="0.2">
      <c r="B36" s="7"/>
      <c r="K36" s="40"/>
      <c r="L36" s="5" t="s">
        <v>73</v>
      </c>
      <c r="M36" s="26">
        <f>AVERAGE(M30,M32,M34)</f>
        <v>0.15834245</v>
      </c>
      <c r="O36" s="2"/>
      <c r="P36" s="41"/>
      <c r="Q36" s="41"/>
      <c r="R36" s="41"/>
      <c r="S36" s="41"/>
      <c r="T36" s="41"/>
    </row>
    <row r="37" spans="2:20" x14ac:dyDescent="0.2">
      <c r="L37" s="5" t="s">
        <v>72</v>
      </c>
      <c r="M37" s="26">
        <f>AVERAGE(M31,M33,M35)</f>
        <v>0.57647058666666662</v>
      </c>
      <c r="O37" s="2"/>
      <c r="P37" s="41"/>
      <c r="Q37" s="41"/>
      <c r="R37" s="41"/>
      <c r="S37" s="41"/>
      <c r="T37" s="41"/>
    </row>
    <row r="38" spans="2:20" x14ac:dyDescent="0.2">
      <c r="L38" s="14"/>
      <c r="M38" s="33"/>
      <c r="O38" s="2"/>
      <c r="P38" s="41"/>
      <c r="Q38" s="2"/>
      <c r="R38" s="2"/>
      <c r="S38" s="2"/>
      <c r="T38" s="2"/>
    </row>
    <row r="39" spans="2:20" x14ac:dyDescent="0.2">
      <c r="L39" s="14"/>
      <c r="M39" s="33"/>
      <c r="O39" s="2"/>
      <c r="P39" s="41"/>
      <c r="Q39" s="2"/>
      <c r="R39" s="2"/>
      <c r="S39" s="2"/>
      <c r="T39" s="2"/>
    </row>
    <row r="40" spans="2:20" x14ac:dyDescent="0.2">
      <c r="L40" s="14"/>
      <c r="M40" s="33"/>
      <c r="O40" s="2"/>
      <c r="P40" s="41"/>
      <c r="Q40" s="2"/>
      <c r="R40" s="2"/>
      <c r="S40" s="2"/>
      <c r="T40" s="2"/>
    </row>
    <row r="41" spans="2:20" x14ac:dyDescent="0.2">
      <c r="L41" s="14"/>
      <c r="M41" s="33"/>
      <c r="O41" s="2"/>
      <c r="P41" s="41"/>
      <c r="Q41" s="2"/>
      <c r="R41" s="2"/>
      <c r="S41" s="2"/>
      <c r="T41" s="2"/>
    </row>
    <row r="42" spans="2:20" x14ac:dyDescent="0.2">
      <c r="L42" s="84"/>
      <c r="M42" s="84" t="s">
        <v>23</v>
      </c>
      <c r="N42" s="84" t="s">
        <v>117</v>
      </c>
      <c r="O42" s="84" t="s">
        <v>118</v>
      </c>
      <c r="P42" s="84" t="s">
        <v>119</v>
      </c>
      <c r="Q42" s="84" t="s">
        <v>120</v>
      </c>
      <c r="R42" s="84" t="s">
        <v>121</v>
      </c>
      <c r="S42" s="41"/>
      <c r="T42" s="2"/>
    </row>
    <row r="43" spans="2:20" x14ac:dyDescent="0.2">
      <c r="L43" s="84"/>
      <c r="M43" s="84"/>
      <c r="N43" s="84"/>
      <c r="O43" s="84"/>
      <c r="P43" s="84"/>
      <c r="Q43" s="84"/>
      <c r="R43" s="84"/>
      <c r="S43" s="41"/>
      <c r="T43" s="2"/>
    </row>
    <row r="44" spans="2:20" x14ac:dyDescent="0.2">
      <c r="L44" s="84">
        <v>1</v>
      </c>
      <c r="M44" s="2">
        <v>0</v>
      </c>
      <c r="N44" s="2">
        <v>349</v>
      </c>
      <c r="O44" s="2">
        <v>63.439950000000003</v>
      </c>
      <c r="P44" s="2">
        <v>60.749749999999999</v>
      </c>
      <c r="Q44" s="2">
        <v>63.987079999999999</v>
      </c>
      <c r="R44" s="2">
        <v>199.03290000000001</v>
      </c>
      <c r="S44" s="38"/>
    </row>
    <row r="45" spans="2:20" x14ac:dyDescent="0.2">
      <c r="L45" s="84">
        <v>2</v>
      </c>
      <c r="M45" s="2">
        <v>1</v>
      </c>
      <c r="N45" s="2">
        <v>14</v>
      </c>
      <c r="O45" s="2">
        <v>57.654769999999999</v>
      </c>
      <c r="P45" s="2">
        <v>51.460590000000003</v>
      </c>
      <c r="Q45" s="2">
        <v>61.33222</v>
      </c>
      <c r="R45" s="2">
        <v>120.28570000000001</v>
      </c>
      <c r="S45" s="38"/>
    </row>
    <row r="46" spans="2:20" x14ac:dyDescent="0.2">
      <c r="L46" s="7" t="s">
        <v>122</v>
      </c>
    </row>
    <row r="47" spans="2:20" x14ac:dyDescent="0.2">
      <c r="I47" t="e">
        <f>ROUND(Marks!#REF!,0)</f>
        <v>#REF!</v>
      </c>
      <c r="N47" s="2"/>
    </row>
    <row r="48" spans="2:20" x14ac:dyDescent="0.2">
      <c r="I48" t="e">
        <f>ROUND(Marks!#REF!,0)</f>
        <v>#REF!</v>
      </c>
      <c r="N48" s="2"/>
    </row>
    <row r="49" spans="3:16" x14ac:dyDescent="0.2">
      <c r="N49" s="2"/>
    </row>
    <row r="50" spans="3:16" x14ac:dyDescent="0.2">
      <c r="N50" s="2"/>
      <c r="P50" s="31"/>
    </row>
    <row r="53" spans="3:16" x14ac:dyDescent="0.2">
      <c r="D53" s="18" t="s">
        <v>51</v>
      </c>
      <c r="E53" s="230" t="s">
        <v>55</v>
      </c>
      <c r="F53" s="232"/>
      <c r="G53" s="231"/>
      <c r="H53" s="18" t="s">
        <v>26</v>
      </c>
    </row>
    <row r="54" spans="3:16" x14ac:dyDescent="0.2">
      <c r="C54" s="41"/>
      <c r="D54" s="40"/>
      <c r="E54" s="18" t="s">
        <v>52</v>
      </c>
      <c r="F54" s="18" t="s">
        <v>53</v>
      </c>
      <c r="G54" s="18" t="s">
        <v>54</v>
      </c>
      <c r="H54" s="40"/>
    </row>
    <row r="55" spans="3:16" x14ac:dyDescent="0.2">
      <c r="C55" s="40">
        <v>1</v>
      </c>
      <c r="D55" s="40">
        <v>0</v>
      </c>
      <c r="E55" s="19">
        <v>0.56321670000000001</v>
      </c>
      <c r="F55" s="19">
        <v>0.47517730000000002</v>
      </c>
      <c r="G55" s="19">
        <v>0.6205695</v>
      </c>
      <c r="H55" s="40">
        <v>13</v>
      </c>
    </row>
    <row r="56" spans="3:16" x14ac:dyDescent="0.2">
      <c r="C56" s="40">
        <v>2</v>
      </c>
      <c r="D56" s="40">
        <v>1</v>
      </c>
      <c r="E56" s="19">
        <v>0.5146541</v>
      </c>
      <c r="F56" s="19">
        <v>0.36499999999999999</v>
      </c>
      <c r="G56" s="19">
        <v>0.65575890000000003</v>
      </c>
      <c r="H56" s="40">
        <v>2</v>
      </c>
    </row>
    <row r="57" spans="3:16" x14ac:dyDescent="0.2">
      <c r="C57" s="40">
        <v>3</v>
      </c>
      <c r="D57" s="40">
        <v>2</v>
      </c>
      <c r="E57" s="19">
        <v>0.55654700000000001</v>
      </c>
      <c r="F57" s="19">
        <v>0.48557</v>
      </c>
      <c r="G57" s="19">
        <v>0.61328380000000005</v>
      </c>
      <c r="H57" s="40">
        <v>22</v>
      </c>
    </row>
    <row r="58" spans="3:16" x14ac:dyDescent="0.2">
      <c r="C58" s="40">
        <v>4</v>
      </c>
      <c r="D58" s="40">
        <v>3</v>
      </c>
      <c r="E58" s="19">
        <v>0.56715329999999997</v>
      </c>
      <c r="F58" s="19">
        <v>0.50387740000000003</v>
      </c>
      <c r="G58" s="19">
        <v>0.60857519999999998</v>
      </c>
      <c r="H58" s="40">
        <v>7</v>
      </c>
    </row>
    <row r="59" spans="3:16" x14ac:dyDescent="0.2">
      <c r="G59" s="40" t="s">
        <v>6</v>
      </c>
      <c r="H59" s="40">
        <f>SUM(H55:H58)</f>
        <v>44</v>
      </c>
    </row>
  </sheetData>
  <mergeCells count="12">
    <mergeCell ref="K21:K22"/>
    <mergeCell ref="E53:G53"/>
    <mergeCell ref="C6:C7"/>
    <mergeCell ref="C8:C9"/>
    <mergeCell ref="C10:C11"/>
    <mergeCell ref="D13:D14"/>
    <mergeCell ref="D15:D16"/>
    <mergeCell ref="K23:K24"/>
    <mergeCell ref="K25:K26"/>
    <mergeCell ref="K30:K31"/>
    <mergeCell ref="K32:K33"/>
    <mergeCell ref="K34:K3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FY progress</vt:lpstr>
      <vt:lpstr>DE progress</vt:lpstr>
      <vt:lpstr>Demographics</vt:lpstr>
      <vt:lpstr>_old_Demographics</vt:lpstr>
      <vt:lpstr>WP Criteria</vt:lpstr>
      <vt:lpstr>Marks</vt:lpstr>
      <vt:lpstr>Correlations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2019-10-28T08:02:26Z</dcterms:created>
  <dcterms:modified xsi:type="dcterms:W3CDTF">2022-09-23T16:45:10Z</dcterms:modified>
</cp:coreProperties>
</file>