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dra Chevro\Documents\BIU\Semester 1\STATISTIKA &amp; PROBABILITAS\"/>
    </mc:Choice>
  </mc:AlternateContent>
  <xr:revisionPtr revIDLastSave="0" documentId="13_ncr:1_{C9B29780-55E5-4DE3-9314-224B363AC760}" xr6:coauthVersionLast="47" xr6:coauthVersionMax="47" xr10:uidLastSave="{00000000-0000-0000-0000-000000000000}"/>
  <bookViews>
    <workbookView xWindow="10875" yWindow="0" windowWidth="18255" windowHeight="14145" firstSheet="1" activeTab="3" xr2:uid="{14DD7155-DC99-40AD-88B2-9DFA3A2BF594}"/>
  </bookViews>
  <sheets>
    <sheet name="Ex_Pertemuan 3" sheetId="3" r:id="rId1"/>
    <sheet name="Ex_Pertemuan 5" sheetId="1" r:id="rId2"/>
    <sheet name="Ex_Pertemuan 6" sheetId="2" r:id="rId3"/>
    <sheet name="Ex_Pertemuan 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4" l="1"/>
  <c r="D27" i="4" s="1"/>
  <c r="D26" i="4"/>
  <c r="B29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3" i="4"/>
  <c r="C52" i="4"/>
  <c r="C53" i="4"/>
  <c r="C49" i="4"/>
  <c r="H38" i="4"/>
  <c r="H39" i="4"/>
  <c r="H40" i="4"/>
  <c r="H41" i="4"/>
  <c r="H37" i="4"/>
  <c r="B13" i="2"/>
  <c r="B14" i="2" s="1"/>
  <c r="B27" i="4"/>
  <c r="C51" i="4"/>
  <c r="C50" i="4"/>
  <c r="D38" i="4"/>
  <c r="D37" i="4"/>
  <c r="C38" i="4" s="1"/>
  <c r="F38" i="4" s="1"/>
  <c r="F37" i="4" l="1"/>
  <c r="C39" i="4"/>
  <c r="F39" i="4" l="1"/>
  <c r="D39" i="4"/>
  <c r="C40" i="4" l="1"/>
  <c r="C46" i="4"/>
  <c r="C45" i="4"/>
  <c r="B12" i="4"/>
  <c r="C12" i="4" s="1"/>
  <c r="B14" i="4"/>
  <c r="C14" i="4" s="1"/>
  <c r="B15" i="4"/>
  <c r="C15" i="4" s="1"/>
  <c r="B18" i="4"/>
  <c r="C18" i="4" s="1"/>
  <c r="B19" i="4"/>
  <c r="C19" i="4" s="1"/>
  <c r="B22" i="4"/>
  <c r="C22" i="4"/>
  <c r="B28" i="4"/>
  <c r="B26" i="4"/>
  <c r="B13" i="4" s="1"/>
  <c r="C13" i="4" s="1"/>
  <c r="B4" i="2"/>
  <c r="L8" i="3"/>
  <c r="L4" i="3"/>
  <c r="L3" i="3"/>
  <c r="L5" i="3"/>
  <c r="L6" i="3"/>
  <c r="L7" i="3"/>
  <c r="I3" i="3"/>
  <c r="K3" i="3" s="1"/>
  <c r="D40" i="4" l="1"/>
  <c r="B20" i="4"/>
  <c r="C20" i="4" s="1"/>
  <c r="B17" i="4"/>
  <c r="C17" i="4" s="1"/>
  <c r="B21" i="4"/>
  <c r="C21" i="4" s="1"/>
  <c r="B16" i="4"/>
  <c r="C16" i="4" s="1"/>
  <c r="B10" i="4"/>
  <c r="C10" i="4" s="1"/>
  <c r="B8" i="4"/>
  <c r="C8" i="4" s="1"/>
  <c r="B6" i="4"/>
  <c r="C6" i="4" s="1"/>
  <c r="B4" i="4"/>
  <c r="C4" i="4" s="1"/>
  <c r="B3" i="4"/>
  <c r="C3" i="4" s="1"/>
  <c r="B5" i="4"/>
  <c r="C5" i="4" s="1"/>
  <c r="B7" i="4"/>
  <c r="C7" i="4" s="1"/>
  <c r="B9" i="4"/>
  <c r="C9" i="4" s="1"/>
  <c r="B11" i="4"/>
  <c r="C11" i="4" s="1"/>
  <c r="C41" i="4" l="1"/>
  <c r="F40" i="4"/>
  <c r="C23" i="4"/>
  <c r="B30" i="4" s="1"/>
  <c r="B12" i="3"/>
  <c r="C3" i="3" s="1"/>
  <c r="B4" i="3" s="1"/>
  <c r="D41" i="4" l="1"/>
  <c r="E37" i="4" s="1" a="1"/>
  <c r="C4" i="3"/>
  <c r="I4" i="3"/>
  <c r="K4" i="3" s="1"/>
  <c r="B11" i="3"/>
  <c r="E22" i="2"/>
  <c r="F22" i="2" s="1"/>
  <c r="B31" i="2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B10" i="2"/>
  <c r="E40" i="4" l="1"/>
  <c r="G40" i="4" s="1"/>
  <c r="E41" i="4"/>
  <c r="E37" i="4"/>
  <c r="E39" i="4"/>
  <c r="G39" i="4" s="1"/>
  <c r="E38" i="4"/>
  <c r="G38" i="4" s="1"/>
  <c r="F41" i="4"/>
  <c r="C10" i="2"/>
  <c r="D10" i="2"/>
  <c r="B32" i="2"/>
  <c r="B33" i="2" s="1"/>
  <c r="G28" i="2" s="1"/>
  <c r="B5" i="3"/>
  <c r="B5" i="2"/>
  <c r="B7" i="2"/>
  <c r="B9" i="2"/>
  <c r="B6" i="2"/>
  <c r="B8" i="2"/>
  <c r="K11" i="1"/>
  <c r="K5" i="1"/>
  <c r="K6" i="1"/>
  <c r="K7" i="1"/>
  <c r="K8" i="1"/>
  <c r="K9" i="1"/>
  <c r="K10" i="1"/>
  <c r="K4" i="1"/>
  <c r="J5" i="1"/>
  <c r="J6" i="1"/>
  <c r="J7" i="1"/>
  <c r="J8" i="1"/>
  <c r="J9" i="1"/>
  <c r="J10" i="1"/>
  <c r="J4" i="1"/>
  <c r="I5" i="1"/>
  <c r="I6" i="1"/>
  <c r="I7" i="1"/>
  <c r="I8" i="1"/>
  <c r="I9" i="1"/>
  <c r="I10" i="1"/>
  <c r="I4" i="1"/>
  <c r="H5" i="1"/>
  <c r="H6" i="1"/>
  <c r="H7" i="1"/>
  <c r="H8" i="1"/>
  <c r="H9" i="1"/>
  <c r="H10" i="1"/>
  <c r="H4" i="1"/>
  <c r="G5" i="1"/>
  <c r="G6" i="1"/>
  <c r="G7" i="1"/>
  <c r="G8" i="1"/>
  <c r="G9" i="1"/>
  <c r="G10" i="1"/>
  <c r="G4" i="1"/>
  <c r="F5" i="1"/>
  <c r="F6" i="1"/>
  <c r="F7" i="1"/>
  <c r="F8" i="1"/>
  <c r="F9" i="1"/>
  <c r="F10" i="1"/>
  <c r="F4" i="1"/>
  <c r="E6" i="1"/>
  <c r="E7" i="1"/>
  <c r="E8" i="1" s="1"/>
  <c r="E9" i="1" s="1"/>
  <c r="E10" i="1" s="1"/>
  <c r="E5" i="1"/>
  <c r="E4" i="1"/>
  <c r="D11" i="1"/>
  <c r="H28" i="2" l="1"/>
  <c r="I28" i="2" s="1"/>
  <c r="J28" i="2"/>
  <c r="C47" i="4"/>
  <c r="G37" i="4"/>
  <c r="G41" i="4"/>
  <c r="C5" i="3"/>
  <c r="I5" i="3"/>
  <c r="K5" i="3" s="1"/>
  <c r="G23" i="2"/>
  <c r="C9" i="2"/>
  <c r="D9" i="2"/>
  <c r="G22" i="2"/>
  <c r="G27" i="2"/>
  <c r="C8" i="2"/>
  <c r="D8" i="2"/>
  <c r="C7" i="2"/>
  <c r="D7" i="2"/>
  <c r="G25" i="2"/>
  <c r="G24" i="2"/>
  <c r="C4" i="2"/>
  <c r="D4" i="2"/>
  <c r="C6" i="2"/>
  <c r="D6" i="2"/>
  <c r="C5" i="2"/>
  <c r="D5" i="2"/>
  <c r="G26" i="2"/>
  <c r="B16" i="2" l="1"/>
  <c r="H23" i="2"/>
  <c r="I23" i="2" s="1"/>
  <c r="J23" i="2"/>
  <c r="H22" i="2"/>
  <c r="I22" i="2" s="1"/>
  <c r="J22" i="2"/>
  <c r="H24" i="2"/>
  <c r="I24" i="2" s="1"/>
  <c r="J24" i="2"/>
  <c r="H27" i="2"/>
  <c r="I27" i="2" s="1"/>
  <c r="J27" i="2"/>
  <c r="H26" i="2"/>
  <c r="I26" i="2" s="1"/>
  <c r="J26" i="2"/>
  <c r="H25" i="2"/>
  <c r="I25" i="2" s="1"/>
  <c r="J25" i="2"/>
  <c r="B15" i="2"/>
  <c r="C48" i="4"/>
  <c r="B6" i="3"/>
  <c r="B34" i="2" l="1"/>
  <c r="B35" i="2"/>
  <c r="C6" i="3"/>
  <c r="B7" i="3" s="1"/>
  <c r="I6" i="3"/>
  <c r="K6" i="3" s="1"/>
  <c r="C7" i="3" l="1"/>
  <c r="B8" i="3" s="1"/>
  <c r="I8" i="3" s="1"/>
  <c r="K8" i="3" s="1"/>
  <c r="I7" i="3"/>
  <c r="K7" i="3" s="1"/>
  <c r="C8" i="3" l="1"/>
  <c r="D3" i="3" s="1" a="1"/>
  <c r="D6" i="3" s="1"/>
  <c r="D5" i="3" l="1"/>
  <c r="D3" i="3"/>
  <c r="E3" i="3" s="1"/>
  <c r="D7" i="3"/>
  <c r="D8" i="3"/>
  <c r="F8" i="3" s="1"/>
  <c r="D4" i="3"/>
  <c r="F7" i="3" l="1"/>
  <c r="E4" i="3"/>
  <c r="B13" i="3"/>
  <c r="H8" i="3" s="1"/>
  <c r="G3" i="3" l="1"/>
  <c r="E5" i="3"/>
  <c r="G4" i="3"/>
  <c r="F6" i="3"/>
  <c r="H7" i="3"/>
  <c r="E6" i="3" l="1"/>
  <c r="G5" i="3"/>
  <c r="F5" i="3"/>
  <c r="H6" i="3"/>
  <c r="E7" i="3" l="1"/>
  <c r="G6" i="3"/>
  <c r="F4" i="3"/>
  <c r="H5" i="3"/>
  <c r="E8" i="3" l="1"/>
  <c r="G8" i="3" s="1"/>
  <c r="G7" i="3"/>
  <c r="F3" i="3"/>
  <c r="H3" i="3" s="1"/>
  <c r="H4" i="3"/>
</calcChain>
</file>

<file path=xl/sharedStrings.xml><?xml version="1.0" encoding="utf-8"?>
<sst xmlns="http://schemas.openxmlformats.org/spreadsheetml/2006/main" count="86" uniqueCount="58">
  <si>
    <t>INTERVAL</t>
  </si>
  <si>
    <t>Fi</t>
  </si>
  <si>
    <t xml:space="preserve">N </t>
  </si>
  <si>
    <t>FK</t>
  </si>
  <si>
    <t>LCL</t>
  </si>
  <si>
    <t>UCL</t>
  </si>
  <si>
    <t>LCB</t>
  </si>
  <si>
    <t>UCB</t>
  </si>
  <si>
    <t>CM</t>
  </si>
  <si>
    <t>Fi.CM</t>
  </si>
  <si>
    <t>TABEL DISTIBUSI FREKUENSI (DATA BERKELOMPOK)</t>
  </si>
  <si>
    <t>KELAS</t>
  </si>
  <si>
    <r>
      <t>Xi-</t>
    </r>
    <r>
      <rPr>
        <sz val="14"/>
        <color theme="1"/>
        <rFont val="Calibri"/>
        <family val="2"/>
        <scheme val="minor"/>
      </rPr>
      <t>x̄</t>
    </r>
  </si>
  <si>
    <r>
      <rPr>
        <sz val="11"/>
        <color theme="1"/>
        <rFont val="Calibri"/>
        <family val="2"/>
        <scheme val="minor"/>
      </rPr>
      <t>Rata-Rata (</t>
    </r>
    <r>
      <rPr>
        <sz val="16"/>
        <color theme="1"/>
        <rFont val="Calibri"/>
        <family val="2"/>
        <scheme val="minor"/>
      </rPr>
      <t>x̄</t>
    </r>
    <r>
      <rPr>
        <sz val="11"/>
        <color theme="1"/>
        <rFont val="Calibri"/>
        <family val="2"/>
        <scheme val="minor"/>
      </rPr>
      <t>)</t>
    </r>
  </si>
  <si>
    <t>Mutlak</t>
  </si>
  <si>
    <t>RAW DATA</t>
  </si>
  <si>
    <t>Total Mutlak</t>
  </si>
  <si>
    <t>DATA (Xi)</t>
  </si>
  <si>
    <t>TABEL DISTIBUSI FREKUENSI (DATA TUNGGAL)</t>
  </si>
  <si>
    <t>INTERVAL (Xi)</t>
  </si>
  <si>
    <t>Total Fi</t>
  </si>
  <si>
    <t>Xi Tengah</t>
  </si>
  <si>
    <t>Fi.Xi Tengah</t>
  </si>
  <si>
    <t>Total Fi.Xi Tengah</t>
  </si>
  <si>
    <r>
      <t>Xi Tengah-</t>
    </r>
    <r>
      <rPr>
        <sz val="12"/>
        <color theme="1"/>
        <rFont val="Calibri"/>
        <family val="2"/>
        <scheme val="minor"/>
      </rPr>
      <t>x̄</t>
    </r>
  </si>
  <si>
    <t>Fi.Mutlak</t>
  </si>
  <si>
    <t>Total Fi.Mutlak</t>
  </si>
  <si>
    <t>Kelas</t>
  </si>
  <si>
    <t>DATA</t>
  </si>
  <si>
    <t>Interval Kelas</t>
  </si>
  <si>
    <t>Interval</t>
  </si>
  <si>
    <t>Total Frekuensi</t>
  </si>
  <si>
    <t>TABEL DISTRIBUSI (DATA BERKELOMPOK)</t>
  </si>
  <si>
    <t>FK&gt;</t>
  </si>
  <si>
    <t>FK&lt;</t>
  </si>
  <si>
    <t>FR&gt;</t>
  </si>
  <si>
    <t>FR&lt;</t>
  </si>
  <si>
    <r>
      <t>(Xi-</t>
    </r>
    <r>
      <rPr>
        <sz val="14"/>
        <color theme="1"/>
        <rFont val="Calibri"/>
        <family val="2"/>
        <scheme val="minor"/>
      </rPr>
      <t>x̄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</si>
  <si>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t>TOTAL</t>
  </si>
  <si>
    <t>TOTAL DATA</t>
  </si>
  <si>
    <t>MODUS</t>
  </si>
  <si>
    <t>Koefisien Pearson</t>
  </si>
  <si>
    <t>Part 1 - Koefisien Kemiringan (Rumus Pertama Pearson) - YouTube</t>
  </si>
  <si>
    <r>
      <t>Xi-</t>
    </r>
    <r>
      <rPr>
        <sz val="14"/>
        <color theme="1"/>
        <rFont val="Calibri"/>
        <family val="2"/>
        <scheme val="minor"/>
      </rPr>
      <t>x̄</t>
    </r>
    <r>
      <rPr>
        <vertAlign val="superscript"/>
        <sz val="11"/>
        <color theme="1"/>
        <rFont val="Calibri"/>
        <family val="2"/>
        <scheme val="minor"/>
      </rPr>
      <t>2</t>
    </r>
  </si>
  <si>
    <t>Standard Deviasi</t>
  </si>
  <si>
    <t>DATA TUNGGAL</t>
  </si>
  <si>
    <t>INTERVAL ( Xi)</t>
  </si>
  <si>
    <r>
      <t>Fi.Xi Tengah</t>
    </r>
    <r>
      <rPr>
        <vertAlign val="superscript"/>
        <sz val="11"/>
        <color theme="1"/>
        <rFont val="Calibri"/>
        <family val="2"/>
        <scheme val="minor"/>
      </rPr>
      <t>2</t>
    </r>
  </si>
  <si>
    <r>
      <t>Total Fi.Xi Tengah</t>
    </r>
    <r>
      <rPr>
        <vertAlign val="superscript"/>
        <sz val="11"/>
        <color theme="1"/>
        <rFont val="Calibri"/>
        <family val="2"/>
        <scheme val="minor"/>
      </rPr>
      <t>2</t>
    </r>
  </si>
  <si>
    <t>Total Xi</t>
  </si>
  <si>
    <r>
      <t>(Xi-x̄)</t>
    </r>
    <r>
      <rPr>
        <vertAlign val="superscript"/>
        <sz val="11"/>
        <color theme="1"/>
        <rFont val="Calibri"/>
        <family val="2"/>
        <scheme val="minor"/>
      </rPr>
      <t>2</t>
    </r>
  </si>
  <si>
    <t>Rata-Rata x̄</t>
  </si>
  <si>
    <t>Modus</t>
  </si>
  <si>
    <r>
      <t>Xi Tengah-</t>
    </r>
    <r>
      <rPr>
        <sz val="12"/>
        <color theme="1"/>
        <rFont val="Calibri"/>
        <family val="2"/>
        <scheme val="minor"/>
      </rPr>
      <t>x̄</t>
    </r>
    <r>
      <rPr>
        <vertAlign val="superscript"/>
        <sz val="12"/>
        <color theme="1"/>
        <rFont val="Calibri"/>
        <family val="2"/>
        <scheme val="minor"/>
      </rPr>
      <t>2</t>
    </r>
  </si>
  <si>
    <r>
      <t>Total Fi.Xi Tengah-x̄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</si>
  <si>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Xi-</t>
    </r>
    <r>
      <rPr>
        <sz val="14"/>
        <color theme="1"/>
        <rFont val="Calibri"/>
        <family val="2"/>
        <scheme val="minor"/>
      </rPr>
      <t>x̄</t>
    </r>
    <r>
      <rPr>
        <vertAlign val="superscript"/>
        <sz val="14"/>
        <color theme="1"/>
        <rFont val="Calibri"/>
        <family val="2"/>
        <scheme val="minor"/>
      </rPr>
      <t>3</t>
    </r>
  </si>
  <si>
    <r>
      <t>Standard Deviasi</t>
    </r>
    <r>
      <rPr>
        <vertAlign val="superscript"/>
        <sz val="11"/>
        <color theme="1"/>
        <rFont val="Calibri"/>
        <family val="2"/>
        <scheme val="minor"/>
      </rPr>
      <t>3</t>
    </r>
  </si>
  <si>
    <t>Koefisien Momen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</si>
</sst>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5" fontId="0" fillId="4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1" fontId="6" fillId="13" borderId="1" xfId="0" applyNumberFormat="1" applyFont="1" applyFill="1" applyBorder="1" applyAlignment="1">
      <alignment horizontal="center" vertical="center"/>
    </xf>
    <xf numFmtId="1" fontId="0" fillId="13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14" borderId="1" xfId="0" applyNumberFormat="1" applyFont="1" applyFill="1" applyBorder="1" applyAlignment="1">
      <alignment horizontal="center" vertical="center"/>
    </xf>
    <xf numFmtId="166" fontId="0" fillId="15" borderId="1" xfId="0" applyNumberFormat="1" applyFont="1" applyFill="1" applyBorder="1" applyAlignment="1">
      <alignment horizontal="center" vertical="center"/>
    </xf>
    <xf numFmtId="166" fontId="0" fillId="16" borderId="1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8" fillId="0" borderId="0" xfId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2" fontId="0" fillId="13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'Ex_Pertemuan 9'!$A$3:$A$22</c:f>
              <c:numCache>
                <c:formatCode>General</c:formatCode>
                <c:ptCount val="20"/>
                <c:pt idx="0">
                  <c:v>160.80000000000001</c:v>
                </c:pt>
                <c:pt idx="1">
                  <c:v>162.69999999999999</c:v>
                </c:pt>
                <c:pt idx="2">
                  <c:v>163.69999999999999</c:v>
                </c:pt>
                <c:pt idx="3">
                  <c:v>165.8</c:v>
                </c:pt>
                <c:pt idx="4">
                  <c:v>167.7</c:v>
                </c:pt>
                <c:pt idx="5">
                  <c:v>168.5</c:v>
                </c:pt>
                <c:pt idx="6">
                  <c:v>168.5</c:v>
                </c:pt>
                <c:pt idx="7">
                  <c:v>169.3</c:v>
                </c:pt>
                <c:pt idx="8">
                  <c:v>169.5</c:v>
                </c:pt>
                <c:pt idx="9">
                  <c:v>170.3</c:v>
                </c:pt>
                <c:pt idx="10">
                  <c:v>170.4</c:v>
                </c:pt>
                <c:pt idx="11">
                  <c:v>170.7</c:v>
                </c:pt>
                <c:pt idx="12">
                  <c:v>170.8</c:v>
                </c:pt>
                <c:pt idx="13">
                  <c:v>171.5</c:v>
                </c:pt>
                <c:pt idx="14">
                  <c:v>171.6</c:v>
                </c:pt>
                <c:pt idx="15">
                  <c:v>171.8</c:v>
                </c:pt>
                <c:pt idx="16">
                  <c:v>172.5</c:v>
                </c:pt>
                <c:pt idx="17">
                  <c:v>173.2</c:v>
                </c:pt>
                <c:pt idx="18">
                  <c:v>173.4</c:v>
                </c:pt>
                <c:pt idx="19">
                  <c:v>174.2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D2-4333-869A-BE7BAB260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06776"/>
        <c:axId val="383604480"/>
      </c:scatterChart>
      <c:valAx>
        <c:axId val="383606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04480"/>
        <c:crosses val="autoZero"/>
        <c:crossBetween val="midCat"/>
      </c:valAx>
      <c:valAx>
        <c:axId val="38360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06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385762</xdr:colOff>
      <xdr:row>2</xdr:row>
      <xdr:rowOff>152400</xdr:rowOff>
    </xdr:from>
    <xdr:to>
      <xdr:col>12</xdr:col>
      <xdr:colOff>319087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49E0F0-8967-4CCD-A592-456A20498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18Msb_GYE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B4F9-496B-46E5-BC3E-14CD21A3D308}">
  <dimension ref="A1:L60"/>
  <sheetViews>
    <sheetView zoomScaleNormal="100" workbookViewId="0">
      <selection activeCell="D3" sqref="D3"/>
    </sheetView>
  </sheetViews>
  <sheetFormatPr defaultRowHeight="15" x14ac:dyDescent="0.25"/>
  <cols>
    <col min="1" max="1" width="14.7109375" style="34" bestFit="1" customWidth="1"/>
    <col min="2" max="2" width="9.42578125" style="34" customWidth="1"/>
    <col min="3" max="11" width="9.140625" style="34"/>
    <col min="12" max="12" width="9.5703125" style="34" customWidth="1"/>
    <col min="13" max="16384" width="9.140625" style="34"/>
  </cols>
  <sheetData>
    <row r="1" spans="1:12" x14ac:dyDescent="0.25">
      <c r="A1" s="51" t="s">
        <v>32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</row>
    <row r="2" spans="1:12" x14ac:dyDescent="0.25">
      <c r="A2" s="28" t="s">
        <v>27</v>
      </c>
      <c r="B2" s="54" t="s">
        <v>30</v>
      </c>
      <c r="C2" s="54"/>
      <c r="D2" s="28" t="s">
        <v>1</v>
      </c>
      <c r="E2" s="28" t="s">
        <v>33</v>
      </c>
      <c r="F2" s="28" t="s">
        <v>34</v>
      </c>
      <c r="G2" s="28" t="s">
        <v>35</v>
      </c>
      <c r="H2" s="28" t="s">
        <v>36</v>
      </c>
      <c r="I2" s="28" t="s">
        <v>4</v>
      </c>
      <c r="J2" s="28" t="s">
        <v>5</v>
      </c>
      <c r="K2" s="28" t="s">
        <v>6</v>
      </c>
      <c r="L2" s="28" t="s">
        <v>7</v>
      </c>
    </row>
    <row r="3" spans="1:12" x14ac:dyDescent="0.25">
      <c r="A3" s="20">
        <v>1</v>
      </c>
      <c r="B3" s="32">
        <v>50</v>
      </c>
      <c r="C3" s="36">
        <f t="shared" ref="C3:C8" si="0">B3+B$12</f>
        <v>54.833333333333336</v>
      </c>
      <c r="D3" s="26">
        <f t="array" ref="D3:D8">FREQUENCY(C22:F31,C3:C8)</f>
        <v>3</v>
      </c>
      <c r="E3" s="27">
        <f>D3</f>
        <v>3</v>
      </c>
      <c r="F3" s="29">
        <f t="shared" ref="F3:F6" si="1">F4+D3</f>
        <v>40</v>
      </c>
      <c r="G3" s="30">
        <f t="shared" ref="G3:G8" si="2">(E3/B$13)*100</f>
        <v>7.5</v>
      </c>
      <c r="H3" s="31">
        <f t="shared" ref="H3:H8" si="3">(F3/B$13)*100</f>
        <v>100</v>
      </c>
      <c r="I3" s="33">
        <f>B3</f>
        <v>50</v>
      </c>
      <c r="J3" s="36">
        <v>55</v>
      </c>
      <c r="K3" s="37">
        <f>I3-0.5</f>
        <v>49.5</v>
      </c>
      <c r="L3" s="38">
        <f>J3+0.5</f>
        <v>55.5</v>
      </c>
    </row>
    <row r="4" spans="1:12" x14ac:dyDescent="0.25">
      <c r="A4" s="20">
        <v>2</v>
      </c>
      <c r="B4" s="33">
        <f>C3+1</f>
        <v>55.833333333333336</v>
      </c>
      <c r="C4" s="36">
        <f t="shared" si="0"/>
        <v>60.666666666666671</v>
      </c>
      <c r="D4" s="26">
        <v>1</v>
      </c>
      <c r="E4" s="27">
        <f>E3+D4</f>
        <v>4</v>
      </c>
      <c r="F4" s="29">
        <f t="shared" si="1"/>
        <v>37</v>
      </c>
      <c r="G4" s="30">
        <f t="shared" si="2"/>
        <v>10</v>
      </c>
      <c r="H4" s="31">
        <f t="shared" si="3"/>
        <v>92.5</v>
      </c>
      <c r="I4" s="33">
        <f t="shared" ref="I4:I8" si="4">B4</f>
        <v>55.833333333333336</v>
      </c>
      <c r="J4" s="36">
        <v>61</v>
      </c>
      <c r="K4" s="37">
        <f t="shared" ref="K4:K8" si="5">I4-0.5</f>
        <v>55.333333333333336</v>
      </c>
      <c r="L4" s="38">
        <f t="shared" ref="L4:L8" si="6">J4+0.5</f>
        <v>61.5</v>
      </c>
    </row>
    <row r="5" spans="1:12" x14ac:dyDescent="0.25">
      <c r="A5" s="20">
        <v>3</v>
      </c>
      <c r="B5" s="33">
        <f t="shared" ref="B5:B8" si="7">C4+1</f>
        <v>61.666666666666671</v>
      </c>
      <c r="C5" s="36">
        <f t="shared" si="0"/>
        <v>66.5</v>
      </c>
      <c r="D5" s="26">
        <v>0</v>
      </c>
      <c r="E5" s="27">
        <f t="shared" ref="E5:E8" si="8">E4+D5</f>
        <v>4</v>
      </c>
      <c r="F5" s="29">
        <f t="shared" si="1"/>
        <v>36</v>
      </c>
      <c r="G5" s="30">
        <f t="shared" si="2"/>
        <v>10</v>
      </c>
      <c r="H5" s="31">
        <f t="shared" si="3"/>
        <v>90</v>
      </c>
      <c r="I5" s="33">
        <f t="shared" si="4"/>
        <v>61.666666666666671</v>
      </c>
      <c r="J5" s="36">
        <v>67</v>
      </c>
      <c r="K5" s="37">
        <f t="shared" si="5"/>
        <v>61.166666666666671</v>
      </c>
      <c r="L5" s="38">
        <f t="shared" si="6"/>
        <v>67.5</v>
      </c>
    </row>
    <row r="6" spans="1:12" x14ac:dyDescent="0.25">
      <c r="A6" s="20">
        <v>4</v>
      </c>
      <c r="B6" s="33">
        <f t="shared" si="7"/>
        <v>67.5</v>
      </c>
      <c r="C6" s="36">
        <f t="shared" si="0"/>
        <v>72.333333333333329</v>
      </c>
      <c r="D6" s="26">
        <v>14</v>
      </c>
      <c r="E6" s="27">
        <f t="shared" si="8"/>
        <v>18</v>
      </c>
      <c r="F6" s="29">
        <f t="shared" si="1"/>
        <v>36</v>
      </c>
      <c r="G6" s="30">
        <f t="shared" si="2"/>
        <v>45</v>
      </c>
      <c r="H6" s="31">
        <f t="shared" si="3"/>
        <v>90</v>
      </c>
      <c r="I6" s="33">
        <f t="shared" si="4"/>
        <v>67.5</v>
      </c>
      <c r="J6" s="36">
        <v>72</v>
      </c>
      <c r="K6" s="37">
        <f t="shared" si="5"/>
        <v>67</v>
      </c>
      <c r="L6" s="38">
        <f t="shared" si="6"/>
        <v>72.5</v>
      </c>
    </row>
    <row r="7" spans="1:12" x14ac:dyDescent="0.25">
      <c r="A7" s="20">
        <v>5</v>
      </c>
      <c r="B7" s="33">
        <f t="shared" si="7"/>
        <v>73.333333333333329</v>
      </c>
      <c r="C7" s="36">
        <f t="shared" si="0"/>
        <v>78.166666666666657</v>
      </c>
      <c r="D7" s="26">
        <v>18</v>
      </c>
      <c r="E7" s="27">
        <f t="shared" si="8"/>
        <v>36</v>
      </c>
      <c r="F7" s="29">
        <f>F8+D7</f>
        <v>22</v>
      </c>
      <c r="G7" s="30">
        <f t="shared" si="2"/>
        <v>90</v>
      </c>
      <c r="H7" s="31">
        <f t="shared" si="3"/>
        <v>55.000000000000007</v>
      </c>
      <c r="I7" s="33">
        <f t="shared" si="4"/>
        <v>73.333333333333329</v>
      </c>
      <c r="J7" s="36">
        <v>78</v>
      </c>
      <c r="K7" s="37">
        <f t="shared" si="5"/>
        <v>72.833333333333329</v>
      </c>
      <c r="L7" s="38">
        <f t="shared" si="6"/>
        <v>78.5</v>
      </c>
    </row>
    <row r="8" spans="1:12" x14ac:dyDescent="0.25">
      <c r="A8" s="20">
        <v>6</v>
      </c>
      <c r="B8" s="33">
        <f t="shared" si="7"/>
        <v>79.166666666666657</v>
      </c>
      <c r="C8" s="36">
        <f t="shared" si="0"/>
        <v>83.999999999999986</v>
      </c>
      <c r="D8" s="26">
        <v>4</v>
      </c>
      <c r="E8" s="27">
        <f t="shared" si="8"/>
        <v>40</v>
      </c>
      <c r="F8" s="29">
        <f>D8</f>
        <v>4</v>
      </c>
      <c r="G8" s="30">
        <f t="shared" si="2"/>
        <v>100</v>
      </c>
      <c r="H8" s="31">
        <f t="shared" si="3"/>
        <v>10</v>
      </c>
      <c r="I8" s="33">
        <f t="shared" si="4"/>
        <v>79.166666666666657</v>
      </c>
      <c r="J8" s="36">
        <v>84</v>
      </c>
      <c r="K8" s="37">
        <f t="shared" si="5"/>
        <v>78.666666666666657</v>
      </c>
      <c r="L8" s="38">
        <f t="shared" si="6"/>
        <v>84.5</v>
      </c>
    </row>
    <row r="10" spans="1:12" x14ac:dyDescent="0.25">
      <c r="A10" s="51" t="s">
        <v>15</v>
      </c>
      <c r="B10" s="53"/>
    </row>
    <row r="11" spans="1:12" x14ac:dyDescent="0.25">
      <c r="A11" s="22" t="s">
        <v>27</v>
      </c>
      <c r="B11" s="23">
        <f>1+3.322 * LOG(40)</f>
        <v>6.3220432911914912</v>
      </c>
    </row>
    <row r="12" spans="1:12" x14ac:dyDescent="0.25">
      <c r="A12" s="24" t="s">
        <v>29</v>
      </c>
      <c r="B12" s="25">
        <f>(A60-A21)/6</f>
        <v>4.833333333333333</v>
      </c>
    </row>
    <row r="13" spans="1:12" x14ac:dyDescent="0.25">
      <c r="A13" s="26" t="s">
        <v>31</v>
      </c>
      <c r="B13" s="26">
        <f>SUM(D3:D8)</f>
        <v>40</v>
      </c>
    </row>
    <row r="14" spans="1:12" x14ac:dyDescent="0.25">
      <c r="D14" s="35"/>
    </row>
    <row r="21" spans="1:6" x14ac:dyDescent="0.25">
      <c r="A21" s="19">
        <v>50</v>
      </c>
      <c r="C21" s="51" t="s">
        <v>28</v>
      </c>
      <c r="D21" s="52"/>
      <c r="E21" s="52"/>
      <c r="F21" s="53"/>
    </row>
    <row r="22" spans="1:6" x14ac:dyDescent="0.25">
      <c r="A22" s="21">
        <v>52</v>
      </c>
      <c r="C22" s="19">
        <v>50</v>
      </c>
      <c r="D22" s="19">
        <v>53</v>
      </c>
      <c r="E22" s="19">
        <v>74</v>
      </c>
      <c r="F22" s="19">
        <v>73</v>
      </c>
    </row>
    <row r="23" spans="1:6" x14ac:dyDescent="0.25">
      <c r="A23" s="19">
        <v>53</v>
      </c>
      <c r="C23" s="21">
        <v>71</v>
      </c>
      <c r="D23" s="21">
        <v>70</v>
      </c>
      <c r="E23" s="21">
        <v>70</v>
      </c>
      <c r="F23" s="21">
        <v>79</v>
      </c>
    </row>
    <row r="24" spans="1:6" x14ac:dyDescent="0.25">
      <c r="A24" s="21">
        <v>58</v>
      </c>
      <c r="C24" s="21">
        <v>72</v>
      </c>
      <c r="D24" s="21">
        <v>73</v>
      </c>
      <c r="E24" s="21">
        <v>73</v>
      </c>
      <c r="F24" s="21">
        <v>72</v>
      </c>
    </row>
    <row r="25" spans="1:6" x14ac:dyDescent="0.25">
      <c r="A25" s="21">
        <v>67</v>
      </c>
      <c r="C25" s="19">
        <v>74</v>
      </c>
      <c r="D25" s="19">
        <v>74</v>
      </c>
      <c r="E25" s="19">
        <v>73</v>
      </c>
      <c r="F25" s="19">
        <v>72</v>
      </c>
    </row>
    <row r="26" spans="1:6" x14ac:dyDescent="0.25">
      <c r="A26" s="21">
        <v>68</v>
      </c>
      <c r="C26" s="21">
        <v>75</v>
      </c>
      <c r="D26" s="21">
        <v>76</v>
      </c>
      <c r="E26" s="21">
        <v>58</v>
      </c>
      <c r="F26" s="21">
        <v>67</v>
      </c>
    </row>
    <row r="27" spans="1:6" x14ac:dyDescent="0.25">
      <c r="A27" s="19">
        <v>69</v>
      </c>
      <c r="C27" s="19">
        <v>75</v>
      </c>
      <c r="D27" s="19">
        <v>74</v>
      </c>
      <c r="E27" s="19">
        <v>72</v>
      </c>
      <c r="F27" s="19">
        <v>74</v>
      </c>
    </row>
    <row r="28" spans="1:6" x14ac:dyDescent="0.25">
      <c r="A28" s="21">
        <v>70</v>
      </c>
      <c r="C28" s="21">
        <v>75</v>
      </c>
      <c r="D28" s="21">
        <v>74</v>
      </c>
      <c r="E28" s="21">
        <v>72</v>
      </c>
      <c r="F28" s="21">
        <v>68</v>
      </c>
    </row>
    <row r="29" spans="1:6" x14ac:dyDescent="0.25">
      <c r="A29" s="21">
        <v>70</v>
      </c>
      <c r="C29" s="21">
        <v>78</v>
      </c>
      <c r="D29" s="21">
        <v>52</v>
      </c>
      <c r="E29" s="21">
        <v>74</v>
      </c>
      <c r="F29" s="21">
        <v>74</v>
      </c>
    </row>
    <row r="30" spans="1:6" x14ac:dyDescent="0.25">
      <c r="A30" s="19">
        <v>70</v>
      </c>
      <c r="C30" s="19">
        <v>79</v>
      </c>
      <c r="D30" s="19">
        <v>71</v>
      </c>
      <c r="E30" s="19">
        <v>70</v>
      </c>
      <c r="F30" s="19">
        <v>75</v>
      </c>
    </row>
    <row r="31" spans="1:6" x14ac:dyDescent="0.25">
      <c r="A31" s="21">
        <v>71</v>
      </c>
      <c r="C31" s="19">
        <v>79</v>
      </c>
      <c r="D31" s="19">
        <v>71</v>
      </c>
      <c r="E31" s="19">
        <v>79</v>
      </c>
      <c r="F31" s="19">
        <v>69</v>
      </c>
    </row>
    <row r="32" spans="1:6" x14ac:dyDescent="0.25">
      <c r="A32" s="19">
        <v>71</v>
      </c>
    </row>
    <row r="33" spans="1:1" x14ac:dyDescent="0.25">
      <c r="A33" s="19">
        <v>71</v>
      </c>
    </row>
    <row r="34" spans="1:1" x14ac:dyDescent="0.25">
      <c r="A34" s="21">
        <v>72</v>
      </c>
    </row>
    <row r="35" spans="1:1" x14ac:dyDescent="0.25">
      <c r="A35" s="19">
        <v>72</v>
      </c>
    </row>
    <row r="36" spans="1:1" x14ac:dyDescent="0.25">
      <c r="A36" s="21">
        <v>72</v>
      </c>
    </row>
    <row r="37" spans="1:1" x14ac:dyDescent="0.25">
      <c r="A37" s="21">
        <v>72</v>
      </c>
    </row>
    <row r="38" spans="1:1" x14ac:dyDescent="0.25">
      <c r="A38" s="19">
        <v>72</v>
      </c>
    </row>
    <row r="39" spans="1:1" x14ac:dyDescent="0.25">
      <c r="A39" s="21">
        <v>73</v>
      </c>
    </row>
    <row r="40" spans="1:1" x14ac:dyDescent="0.25">
      <c r="A40" s="21">
        <v>73</v>
      </c>
    </row>
    <row r="41" spans="1:1" x14ac:dyDescent="0.25">
      <c r="A41" s="19">
        <v>73</v>
      </c>
    </row>
    <row r="42" spans="1:1" x14ac:dyDescent="0.25">
      <c r="A42" s="19">
        <v>73</v>
      </c>
    </row>
    <row r="43" spans="1:1" x14ac:dyDescent="0.25">
      <c r="A43" s="19">
        <v>74</v>
      </c>
    </row>
    <row r="44" spans="1:1" x14ac:dyDescent="0.25">
      <c r="A44" s="19">
        <v>74</v>
      </c>
    </row>
    <row r="45" spans="1:1" x14ac:dyDescent="0.25">
      <c r="A45" s="19">
        <v>74</v>
      </c>
    </row>
    <row r="46" spans="1:1" x14ac:dyDescent="0.25">
      <c r="A46" s="21">
        <v>74</v>
      </c>
    </row>
    <row r="47" spans="1:1" x14ac:dyDescent="0.25">
      <c r="A47" s="19">
        <v>74</v>
      </c>
    </row>
    <row r="48" spans="1:1" x14ac:dyDescent="0.25">
      <c r="A48" s="21">
        <v>74</v>
      </c>
    </row>
    <row r="49" spans="1:1" x14ac:dyDescent="0.25">
      <c r="A49" s="19">
        <v>74</v>
      </c>
    </row>
    <row r="50" spans="1:1" x14ac:dyDescent="0.25">
      <c r="A50" s="21">
        <v>74</v>
      </c>
    </row>
    <row r="51" spans="1:1" x14ac:dyDescent="0.25">
      <c r="A51" s="21">
        <v>75</v>
      </c>
    </row>
    <row r="52" spans="1:1" x14ac:dyDescent="0.25">
      <c r="A52" s="19">
        <v>75</v>
      </c>
    </row>
    <row r="53" spans="1:1" x14ac:dyDescent="0.25">
      <c r="A53" s="21">
        <v>75</v>
      </c>
    </row>
    <row r="54" spans="1:1" x14ac:dyDescent="0.25">
      <c r="A54" s="19">
        <v>75</v>
      </c>
    </row>
    <row r="55" spans="1:1" x14ac:dyDescent="0.25">
      <c r="A55" s="21">
        <v>76</v>
      </c>
    </row>
    <row r="56" spans="1:1" x14ac:dyDescent="0.25">
      <c r="A56" s="21">
        <v>78</v>
      </c>
    </row>
    <row r="57" spans="1:1" x14ac:dyDescent="0.25">
      <c r="A57" s="19">
        <v>79</v>
      </c>
    </row>
    <row r="58" spans="1:1" x14ac:dyDescent="0.25">
      <c r="A58" s="19">
        <v>79</v>
      </c>
    </row>
    <row r="59" spans="1:1" x14ac:dyDescent="0.25">
      <c r="A59" s="19">
        <v>79</v>
      </c>
    </row>
    <row r="60" spans="1:1" x14ac:dyDescent="0.25">
      <c r="A60" s="21">
        <v>79</v>
      </c>
    </row>
  </sheetData>
  <sortState xmlns:xlrd2="http://schemas.microsoft.com/office/spreadsheetml/2017/richdata2" ref="A22:A60">
    <sortCondition ref="A21:A60"/>
  </sortState>
  <mergeCells count="4">
    <mergeCell ref="C21:F21"/>
    <mergeCell ref="B2:C2"/>
    <mergeCell ref="A10:B10"/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D271-2121-4B1F-AB24-363B791BD1AF}">
  <dimension ref="A2:K13"/>
  <sheetViews>
    <sheetView zoomScale="115" zoomScaleNormal="115" workbookViewId="0">
      <selection activeCell="F15" sqref="F15"/>
    </sheetView>
  </sheetViews>
  <sheetFormatPr defaultRowHeight="15" x14ac:dyDescent="0.25"/>
  <cols>
    <col min="1" max="1" width="12.85546875" style="1" bestFit="1" customWidth="1"/>
    <col min="2" max="16384" width="9.140625" style="1"/>
  </cols>
  <sheetData>
    <row r="2" spans="1:11" x14ac:dyDescent="0.2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5">
      <c r="A3" s="2" t="s">
        <v>11</v>
      </c>
      <c r="B3" s="55" t="s">
        <v>0</v>
      </c>
      <c r="C3" s="55"/>
      <c r="D3" s="2" t="s">
        <v>1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  <c r="K3" s="2" t="s">
        <v>9</v>
      </c>
    </row>
    <row r="4" spans="1:11" x14ac:dyDescent="0.25">
      <c r="A4" s="5">
        <v>1</v>
      </c>
      <c r="B4" s="5">
        <v>10</v>
      </c>
      <c r="C4" s="5">
        <v>22</v>
      </c>
      <c r="D4" s="5">
        <v>3</v>
      </c>
      <c r="E4" s="5">
        <f>D4</f>
        <v>3</v>
      </c>
      <c r="F4" s="5">
        <f>B4</f>
        <v>10</v>
      </c>
      <c r="G4" s="5">
        <f>C4</f>
        <v>22</v>
      </c>
      <c r="H4" s="5">
        <f>F4-0.5</f>
        <v>9.5</v>
      </c>
      <c r="I4" s="5">
        <f>G4+0.5</f>
        <v>22.5</v>
      </c>
      <c r="J4" s="6">
        <f>MEDIAN(B4,C4)</f>
        <v>16</v>
      </c>
      <c r="K4" s="5">
        <f>D4*J4</f>
        <v>48</v>
      </c>
    </row>
    <row r="5" spans="1:11" x14ac:dyDescent="0.25">
      <c r="A5" s="5">
        <v>2</v>
      </c>
      <c r="B5" s="5">
        <v>23</v>
      </c>
      <c r="C5" s="5">
        <v>35</v>
      </c>
      <c r="D5" s="5">
        <v>4</v>
      </c>
      <c r="E5" s="5">
        <f>E4+D5</f>
        <v>7</v>
      </c>
      <c r="F5" s="5">
        <f t="shared" ref="F5:F10" si="0">B5</f>
        <v>23</v>
      </c>
      <c r="G5" s="5">
        <f t="shared" ref="G5:G10" si="1">C5</f>
        <v>35</v>
      </c>
      <c r="H5" s="5">
        <f t="shared" ref="H5:H10" si="2">F5-0.5</f>
        <v>22.5</v>
      </c>
      <c r="I5" s="5">
        <f t="shared" ref="I5:I10" si="3">G5+0.5</f>
        <v>35.5</v>
      </c>
      <c r="J5" s="6">
        <f t="shared" ref="J5:J10" si="4">MEDIAN(B5,C5)</f>
        <v>29</v>
      </c>
      <c r="K5" s="5">
        <f t="shared" ref="K5:K10" si="5">D5*J5</f>
        <v>116</v>
      </c>
    </row>
    <row r="6" spans="1:11" x14ac:dyDescent="0.25">
      <c r="A6" s="5">
        <v>3</v>
      </c>
      <c r="B6" s="5">
        <v>36</v>
      </c>
      <c r="C6" s="5">
        <v>48</v>
      </c>
      <c r="D6" s="5">
        <v>5</v>
      </c>
      <c r="E6" s="5">
        <f t="shared" ref="E6:E10" si="6">E5+D6</f>
        <v>12</v>
      </c>
      <c r="F6" s="5">
        <f t="shared" si="0"/>
        <v>36</v>
      </c>
      <c r="G6" s="5">
        <f t="shared" si="1"/>
        <v>48</v>
      </c>
      <c r="H6" s="5">
        <f t="shared" si="2"/>
        <v>35.5</v>
      </c>
      <c r="I6" s="5">
        <f t="shared" si="3"/>
        <v>48.5</v>
      </c>
      <c r="J6" s="6">
        <f t="shared" si="4"/>
        <v>42</v>
      </c>
      <c r="K6" s="5">
        <f t="shared" si="5"/>
        <v>210</v>
      </c>
    </row>
    <row r="7" spans="1:11" x14ac:dyDescent="0.25">
      <c r="A7" s="5">
        <v>4</v>
      </c>
      <c r="B7" s="5">
        <v>49</v>
      </c>
      <c r="C7" s="5">
        <v>61</v>
      </c>
      <c r="D7" s="5">
        <v>8</v>
      </c>
      <c r="E7" s="5">
        <f t="shared" si="6"/>
        <v>20</v>
      </c>
      <c r="F7" s="5">
        <f t="shared" si="0"/>
        <v>49</v>
      </c>
      <c r="G7" s="5">
        <f t="shared" si="1"/>
        <v>61</v>
      </c>
      <c r="H7" s="5">
        <f t="shared" si="2"/>
        <v>48.5</v>
      </c>
      <c r="I7" s="5">
        <f t="shared" si="3"/>
        <v>61.5</v>
      </c>
      <c r="J7" s="6">
        <f t="shared" si="4"/>
        <v>55</v>
      </c>
      <c r="K7" s="5">
        <f t="shared" si="5"/>
        <v>440</v>
      </c>
    </row>
    <row r="8" spans="1:11" x14ac:dyDescent="0.25">
      <c r="A8" s="5">
        <v>5</v>
      </c>
      <c r="B8" s="5">
        <v>62</v>
      </c>
      <c r="C8" s="5">
        <v>74</v>
      </c>
      <c r="D8" s="7">
        <v>14</v>
      </c>
      <c r="E8" s="5">
        <f t="shared" si="6"/>
        <v>34</v>
      </c>
      <c r="F8" s="5">
        <f t="shared" si="0"/>
        <v>62</v>
      </c>
      <c r="G8" s="5">
        <f t="shared" si="1"/>
        <v>74</v>
      </c>
      <c r="H8" s="5">
        <f t="shared" si="2"/>
        <v>61.5</v>
      </c>
      <c r="I8" s="5">
        <f t="shared" si="3"/>
        <v>74.5</v>
      </c>
      <c r="J8" s="6">
        <f t="shared" si="4"/>
        <v>68</v>
      </c>
      <c r="K8" s="5">
        <f t="shared" si="5"/>
        <v>952</v>
      </c>
    </row>
    <row r="9" spans="1:11" s="8" customFormat="1" x14ac:dyDescent="0.25">
      <c r="A9" s="5">
        <v>6</v>
      </c>
      <c r="B9" s="5">
        <v>75</v>
      </c>
      <c r="C9" s="5">
        <v>87</v>
      </c>
      <c r="D9" s="5">
        <v>20</v>
      </c>
      <c r="E9" s="5">
        <f t="shared" si="6"/>
        <v>54</v>
      </c>
      <c r="F9" s="5">
        <f t="shared" si="0"/>
        <v>75</v>
      </c>
      <c r="G9" s="5">
        <f t="shared" si="1"/>
        <v>87</v>
      </c>
      <c r="H9" s="5">
        <f t="shared" si="2"/>
        <v>74.5</v>
      </c>
      <c r="I9" s="5">
        <f t="shared" si="3"/>
        <v>87.5</v>
      </c>
      <c r="J9" s="6">
        <f t="shared" si="4"/>
        <v>81</v>
      </c>
      <c r="K9" s="5">
        <f t="shared" si="5"/>
        <v>1620</v>
      </c>
    </row>
    <row r="10" spans="1:11" x14ac:dyDescent="0.25">
      <c r="A10" s="5">
        <v>7</v>
      </c>
      <c r="B10" s="5">
        <v>88</v>
      </c>
      <c r="C10" s="5">
        <v>100</v>
      </c>
      <c r="D10" s="5">
        <v>6</v>
      </c>
      <c r="E10" s="5">
        <f t="shared" si="6"/>
        <v>60</v>
      </c>
      <c r="F10" s="5">
        <f t="shared" si="0"/>
        <v>88</v>
      </c>
      <c r="G10" s="5">
        <f t="shared" si="1"/>
        <v>100</v>
      </c>
      <c r="H10" s="5">
        <f t="shared" si="2"/>
        <v>87.5</v>
      </c>
      <c r="I10" s="5">
        <f t="shared" si="3"/>
        <v>100.5</v>
      </c>
      <c r="J10" s="6">
        <f t="shared" si="4"/>
        <v>94</v>
      </c>
      <c r="K10" s="5">
        <f t="shared" si="5"/>
        <v>564</v>
      </c>
    </row>
    <row r="11" spans="1:11" x14ac:dyDescent="0.25">
      <c r="C11" s="2" t="s">
        <v>2</v>
      </c>
      <c r="D11" s="2">
        <f>SUM(D4:D10)</f>
        <v>60</v>
      </c>
      <c r="K11" s="2">
        <f>SUM(K4:K10)</f>
        <v>3950</v>
      </c>
    </row>
    <row r="13" spans="1:11" x14ac:dyDescent="0.25">
      <c r="E13" s="11"/>
      <c r="F13" s="11"/>
      <c r="G13" s="11"/>
      <c r="H13" s="11"/>
      <c r="I13" s="11"/>
      <c r="J13" s="11"/>
      <c r="K13" s="11"/>
    </row>
  </sheetData>
  <mergeCells count="2">
    <mergeCell ref="B3:C3"/>
    <mergeCell ref="A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6835-BDE9-42F9-85BE-65AE2A362347}">
  <dimension ref="A2:J36"/>
  <sheetViews>
    <sheetView topLeftCell="A13" workbookViewId="0">
      <selection activeCell="C41" sqref="C41"/>
    </sheetView>
  </sheetViews>
  <sheetFormatPr defaultRowHeight="15" x14ac:dyDescent="0.25"/>
  <cols>
    <col min="1" max="1" width="19.28515625" style="1" bestFit="1" customWidth="1"/>
    <col min="2" max="2" width="9.42578125" style="1" bestFit="1" customWidth="1"/>
    <col min="3" max="3" width="17.28515625" style="1" customWidth="1"/>
    <col min="4" max="4" width="14.42578125" style="1" customWidth="1"/>
    <col min="5" max="5" width="9.5703125" style="1" bestFit="1" customWidth="1"/>
    <col min="6" max="6" width="11.7109375" style="1" bestFit="1" customWidth="1"/>
    <col min="7" max="7" width="11.28515625" style="1" bestFit="1" customWidth="1"/>
    <col min="8" max="9" width="9.140625" style="1"/>
    <col min="10" max="10" width="12.42578125" style="1" bestFit="1" customWidth="1"/>
    <col min="11" max="16384" width="9.140625" style="1"/>
  </cols>
  <sheetData>
    <row r="2" spans="1:5" x14ac:dyDescent="0.25">
      <c r="A2" s="56" t="s">
        <v>18</v>
      </c>
      <c r="B2" s="58"/>
      <c r="C2" s="58"/>
      <c r="D2" s="57"/>
      <c r="E2" s="11"/>
    </row>
    <row r="3" spans="1:5" ht="18.75" x14ac:dyDescent="0.25">
      <c r="A3" s="47" t="s">
        <v>17</v>
      </c>
      <c r="B3" s="47" t="s">
        <v>12</v>
      </c>
      <c r="C3" s="47" t="s">
        <v>14</v>
      </c>
      <c r="D3" s="47" t="s">
        <v>37</v>
      </c>
    </row>
    <row r="4" spans="1:5" x14ac:dyDescent="0.25">
      <c r="A4" s="9">
        <v>60</v>
      </c>
      <c r="B4" s="9">
        <f>A4-B$14</f>
        <v>-15</v>
      </c>
      <c r="C4" s="17">
        <f t="shared" ref="C4:C10" si="0">ABS(B4)</f>
        <v>15</v>
      </c>
      <c r="D4" s="39">
        <f>B4*B4</f>
        <v>225</v>
      </c>
    </row>
    <row r="5" spans="1:5" x14ac:dyDescent="0.25">
      <c r="A5" s="9">
        <v>65</v>
      </c>
      <c r="B5" s="9">
        <f>A5-B$14</f>
        <v>-10</v>
      </c>
      <c r="C5" s="17">
        <f t="shared" si="0"/>
        <v>10</v>
      </c>
      <c r="D5" s="39">
        <f>B5*B5</f>
        <v>100</v>
      </c>
    </row>
    <row r="6" spans="1:5" x14ac:dyDescent="0.25">
      <c r="A6" s="9">
        <v>70</v>
      </c>
      <c r="B6" s="9">
        <f>A6-B$14</f>
        <v>-5</v>
      </c>
      <c r="C6" s="17">
        <f t="shared" si="0"/>
        <v>5</v>
      </c>
      <c r="D6" s="39">
        <f>B6*B6</f>
        <v>25</v>
      </c>
    </row>
    <row r="7" spans="1:5" x14ac:dyDescent="0.25">
      <c r="A7" s="9">
        <v>75</v>
      </c>
      <c r="B7" s="9">
        <f>A7-B$14</f>
        <v>0</v>
      </c>
      <c r="C7" s="17">
        <f t="shared" si="0"/>
        <v>0</v>
      </c>
      <c r="D7" s="39">
        <f>B7*B7</f>
        <v>0</v>
      </c>
    </row>
    <row r="8" spans="1:5" x14ac:dyDescent="0.25">
      <c r="A8" s="9">
        <v>80</v>
      </c>
      <c r="B8" s="9">
        <f>A8-B$14</f>
        <v>5</v>
      </c>
      <c r="C8" s="17">
        <f t="shared" si="0"/>
        <v>5</v>
      </c>
      <c r="D8" s="39">
        <f>B8*B8</f>
        <v>25</v>
      </c>
    </row>
    <row r="9" spans="1:5" x14ac:dyDescent="0.25">
      <c r="A9" s="9">
        <v>85</v>
      </c>
      <c r="B9" s="9">
        <f>A9-B$14</f>
        <v>10</v>
      </c>
      <c r="C9" s="17">
        <f t="shared" si="0"/>
        <v>10</v>
      </c>
      <c r="D9" s="39">
        <f>B9*B9</f>
        <v>100</v>
      </c>
    </row>
    <row r="10" spans="1:5" x14ac:dyDescent="0.25">
      <c r="A10" s="9">
        <v>90</v>
      </c>
      <c r="B10" s="9">
        <f>A10-B$14</f>
        <v>15</v>
      </c>
      <c r="C10" s="17">
        <f t="shared" si="0"/>
        <v>15</v>
      </c>
      <c r="D10" s="39">
        <f>B10*B10</f>
        <v>225</v>
      </c>
    </row>
    <row r="12" spans="1:5" x14ac:dyDescent="0.25">
      <c r="A12" s="55" t="s">
        <v>15</v>
      </c>
      <c r="B12" s="55"/>
    </row>
    <row r="13" spans="1:5" x14ac:dyDescent="0.25">
      <c r="A13" s="9" t="s">
        <v>49</v>
      </c>
      <c r="B13" s="9">
        <f>SUM(A4:A10)</f>
        <v>525</v>
      </c>
    </row>
    <row r="14" spans="1:5" ht="21" x14ac:dyDescent="0.25">
      <c r="A14" s="10" t="s">
        <v>13</v>
      </c>
      <c r="B14" s="4">
        <f>B13/COUNT(A4:A10)</f>
        <v>75</v>
      </c>
    </row>
    <row r="15" spans="1:5" x14ac:dyDescent="0.25">
      <c r="A15" s="18" t="s">
        <v>16</v>
      </c>
      <c r="B15" s="17">
        <f>SUM(C4:C10)</f>
        <v>60</v>
      </c>
    </row>
    <row r="16" spans="1:5" ht="17.25" x14ac:dyDescent="0.25">
      <c r="A16" s="39" t="s">
        <v>50</v>
      </c>
      <c r="B16" s="39">
        <f>SUM(D4:D10)</f>
        <v>700</v>
      </c>
    </row>
    <row r="20" spans="1:10" x14ac:dyDescent="0.25">
      <c r="A20" s="55" t="s">
        <v>10</v>
      </c>
      <c r="B20" s="55"/>
      <c r="C20" s="55"/>
      <c r="D20" s="55"/>
      <c r="E20" s="55"/>
      <c r="F20" s="55"/>
      <c r="G20" s="55"/>
      <c r="H20" s="55"/>
      <c r="I20" s="55"/>
      <c r="J20" s="55"/>
    </row>
    <row r="21" spans="1:10" ht="18" x14ac:dyDescent="0.25">
      <c r="A21" s="44" t="s">
        <v>11</v>
      </c>
      <c r="B21" s="56" t="s">
        <v>19</v>
      </c>
      <c r="C21" s="57"/>
      <c r="D21" s="44" t="s">
        <v>1</v>
      </c>
      <c r="E21" s="44" t="s">
        <v>21</v>
      </c>
      <c r="F21" s="44" t="s">
        <v>22</v>
      </c>
      <c r="G21" s="44" t="s">
        <v>24</v>
      </c>
      <c r="H21" s="44" t="s">
        <v>14</v>
      </c>
      <c r="I21" s="44" t="s">
        <v>25</v>
      </c>
      <c r="J21" s="47" t="s">
        <v>53</v>
      </c>
    </row>
    <row r="22" spans="1:10" x14ac:dyDescent="0.25">
      <c r="A22" s="5">
        <v>1</v>
      </c>
      <c r="B22" s="5">
        <v>10</v>
      </c>
      <c r="C22" s="5">
        <v>22</v>
      </c>
      <c r="D22" s="13">
        <v>3</v>
      </c>
      <c r="E22" s="9">
        <f>MEDIAN(B22:C22)</f>
        <v>16</v>
      </c>
      <c r="F22" s="15">
        <f>D22*E22</f>
        <v>48</v>
      </c>
      <c r="G22" s="16">
        <f>E22-B$33</f>
        <v>-49.833333333333329</v>
      </c>
      <c r="H22" s="9">
        <f>ABS(G22)</f>
        <v>49.833333333333329</v>
      </c>
      <c r="I22" s="17">
        <f>D22*H22</f>
        <v>149.5</v>
      </c>
      <c r="J22" s="49">
        <f>G22*G22</f>
        <v>2483.3611111111109</v>
      </c>
    </row>
    <row r="23" spans="1:10" x14ac:dyDescent="0.25">
      <c r="A23" s="5">
        <v>2</v>
      </c>
      <c r="B23" s="5">
        <v>23</v>
      </c>
      <c r="C23" s="5">
        <v>35</v>
      </c>
      <c r="D23" s="13">
        <v>4</v>
      </c>
      <c r="E23" s="9">
        <f t="shared" ref="E23:E28" si="1">MEDIAN(B23:C23)</f>
        <v>29</v>
      </c>
      <c r="F23" s="15">
        <f t="shared" ref="F23:F28" si="2">D23*E23</f>
        <v>116</v>
      </c>
      <c r="G23" s="16">
        <f>E23-B$33</f>
        <v>-36.833333333333329</v>
      </c>
      <c r="H23" s="9">
        <f t="shared" ref="H23:H28" si="3">ABS(G23)</f>
        <v>36.833333333333329</v>
      </c>
      <c r="I23" s="17">
        <f t="shared" ref="I23:I28" si="4">D23*H23</f>
        <v>147.33333333333331</v>
      </c>
      <c r="J23" s="49">
        <f t="shared" ref="J23:J28" si="5">G23*G23</f>
        <v>1356.6944444444441</v>
      </c>
    </row>
    <row r="24" spans="1:10" x14ac:dyDescent="0.25">
      <c r="A24" s="5">
        <v>3</v>
      </c>
      <c r="B24" s="5">
        <v>36</v>
      </c>
      <c r="C24" s="5">
        <v>48</v>
      </c>
      <c r="D24" s="13">
        <v>5</v>
      </c>
      <c r="E24" s="9">
        <f t="shared" si="1"/>
        <v>42</v>
      </c>
      <c r="F24" s="15">
        <f t="shared" si="2"/>
        <v>210</v>
      </c>
      <c r="G24" s="16">
        <f>E24-B$33</f>
        <v>-23.833333333333329</v>
      </c>
      <c r="H24" s="9">
        <f t="shared" si="3"/>
        <v>23.833333333333329</v>
      </c>
      <c r="I24" s="17">
        <f t="shared" si="4"/>
        <v>119.16666666666664</v>
      </c>
      <c r="J24" s="49">
        <f t="shared" si="5"/>
        <v>568.0277777777776</v>
      </c>
    </row>
    <row r="25" spans="1:10" x14ac:dyDescent="0.25">
      <c r="A25" s="5">
        <v>4</v>
      </c>
      <c r="B25" s="5">
        <v>49</v>
      </c>
      <c r="C25" s="5">
        <v>61</v>
      </c>
      <c r="D25" s="13">
        <v>8</v>
      </c>
      <c r="E25" s="9">
        <f t="shared" si="1"/>
        <v>55</v>
      </c>
      <c r="F25" s="15">
        <f t="shared" si="2"/>
        <v>440</v>
      </c>
      <c r="G25" s="16">
        <f>E25-B$33</f>
        <v>-10.833333333333329</v>
      </c>
      <c r="H25" s="9">
        <f t="shared" si="3"/>
        <v>10.833333333333329</v>
      </c>
      <c r="I25" s="17">
        <f t="shared" si="4"/>
        <v>86.666666666666629</v>
      </c>
      <c r="J25" s="49">
        <f t="shared" si="5"/>
        <v>117.36111111111101</v>
      </c>
    </row>
    <row r="26" spans="1:10" x14ac:dyDescent="0.25">
      <c r="A26" s="5">
        <v>5</v>
      </c>
      <c r="B26" s="5">
        <v>62</v>
      </c>
      <c r="C26" s="5">
        <v>74</v>
      </c>
      <c r="D26" s="14">
        <v>14</v>
      </c>
      <c r="E26" s="9">
        <f t="shared" si="1"/>
        <v>68</v>
      </c>
      <c r="F26" s="15">
        <f t="shared" si="2"/>
        <v>952</v>
      </c>
      <c r="G26" s="16">
        <f>E26-B$33</f>
        <v>2.1666666666666714</v>
      </c>
      <c r="H26" s="9">
        <f t="shared" si="3"/>
        <v>2.1666666666666714</v>
      </c>
      <c r="I26" s="17">
        <f t="shared" si="4"/>
        <v>30.3333333333334</v>
      </c>
      <c r="J26" s="49">
        <f t="shared" si="5"/>
        <v>4.6944444444444651</v>
      </c>
    </row>
    <row r="27" spans="1:10" x14ac:dyDescent="0.25">
      <c r="A27" s="5">
        <v>6</v>
      </c>
      <c r="B27" s="5">
        <v>75</v>
      </c>
      <c r="C27" s="5">
        <v>87</v>
      </c>
      <c r="D27" s="13">
        <v>20</v>
      </c>
      <c r="E27" s="9">
        <f t="shared" si="1"/>
        <v>81</v>
      </c>
      <c r="F27" s="15">
        <f t="shared" si="2"/>
        <v>1620</v>
      </c>
      <c r="G27" s="16">
        <f>E27-B$33</f>
        <v>15.166666666666671</v>
      </c>
      <c r="H27" s="9">
        <f t="shared" si="3"/>
        <v>15.166666666666671</v>
      </c>
      <c r="I27" s="17">
        <f t="shared" si="4"/>
        <v>303.33333333333343</v>
      </c>
      <c r="J27" s="49">
        <f t="shared" si="5"/>
        <v>230.02777777777791</v>
      </c>
    </row>
    <row r="28" spans="1:10" x14ac:dyDescent="0.25">
      <c r="A28" s="5">
        <v>7</v>
      </c>
      <c r="B28" s="5">
        <v>88</v>
      </c>
      <c r="C28" s="5">
        <v>100</v>
      </c>
      <c r="D28" s="13">
        <v>6</v>
      </c>
      <c r="E28" s="9">
        <f>MEDIAN(B28:C28)</f>
        <v>94</v>
      </c>
      <c r="F28" s="15">
        <f t="shared" si="2"/>
        <v>564</v>
      </c>
      <c r="G28" s="16">
        <f>E28-B$33</f>
        <v>28.166666666666671</v>
      </c>
      <c r="H28" s="9">
        <f t="shared" si="3"/>
        <v>28.166666666666671</v>
      </c>
      <c r="I28" s="17">
        <f t="shared" si="4"/>
        <v>169.00000000000003</v>
      </c>
      <c r="J28" s="49">
        <f t="shared" si="5"/>
        <v>793.36111111111143</v>
      </c>
    </row>
    <row r="30" spans="1:10" x14ac:dyDescent="0.25">
      <c r="A30" s="56" t="s">
        <v>15</v>
      </c>
      <c r="B30" s="57"/>
    </row>
    <row r="31" spans="1:10" x14ac:dyDescent="0.25">
      <c r="A31" s="13" t="s">
        <v>20</v>
      </c>
      <c r="B31" s="13">
        <f>SUM(D22:D28)</f>
        <v>60</v>
      </c>
    </row>
    <row r="32" spans="1:10" x14ac:dyDescent="0.25">
      <c r="A32" s="15" t="s">
        <v>23</v>
      </c>
      <c r="B32" s="15">
        <f>SUM(F22:F28)</f>
        <v>3950</v>
      </c>
    </row>
    <row r="33" spans="1:4" ht="21" x14ac:dyDescent="0.25">
      <c r="A33" s="10" t="s">
        <v>13</v>
      </c>
      <c r="B33" s="12">
        <f>B32/B31</f>
        <v>65.833333333333329</v>
      </c>
      <c r="D33" s="41"/>
    </row>
    <row r="34" spans="1:4" x14ac:dyDescent="0.25">
      <c r="A34" s="17" t="s">
        <v>26</v>
      </c>
      <c r="B34" s="40">
        <f>SUM(I22:I28)</f>
        <v>1005.3333333333335</v>
      </c>
    </row>
    <row r="35" spans="1:4" ht="17.25" x14ac:dyDescent="0.25">
      <c r="A35" s="48" t="s">
        <v>54</v>
      </c>
      <c r="B35" s="49">
        <f>SUM(J22:J28)</f>
        <v>5553.5277777777774</v>
      </c>
    </row>
    <row r="36" spans="1:4" x14ac:dyDescent="0.25">
      <c r="A36" s="50"/>
    </row>
  </sheetData>
  <mergeCells count="5">
    <mergeCell ref="A30:B30"/>
    <mergeCell ref="A12:B12"/>
    <mergeCell ref="A2:D2"/>
    <mergeCell ref="A20:J20"/>
    <mergeCell ref="B21:C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26DA-36B8-4891-9A4F-1156EE5C1370}">
  <dimension ref="A1:H55"/>
  <sheetViews>
    <sheetView tabSelected="1" workbookViewId="0">
      <selection activeCell="D16" sqref="D16"/>
    </sheetView>
  </sheetViews>
  <sheetFormatPr defaultRowHeight="15" x14ac:dyDescent="0.25"/>
  <cols>
    <col min="1" max="1" width="25.42578125" style="1" customWidth="1"/>
    <col min="2" max="2" width="18.28515625" style="1" customWidth="1"/>
    <col min="3" max="3" width="15.85546875" style="1" bestFit="1" customWidth="1"/>
    <col min="4" max="5" width="9.140625" style="1"/>
    <col min="6" max="6" width="9.5703125" style="1" bestFit="1" customWidth="1"/>
    <col min="7" max="8" width="11.7109375" style="1" bestFit="1" customWidth="1"/>
    <col min="9" max="16384" width="9.140625" style="1"/>
  </cols>
  <sheetData>
    <row r="1" spans="1:4" x14ac:dyDescent="0.25">
      <c r="A1" s="56" t="s">
        <v>45</v>
      </c>
      <c r="B1" s="58"/>
      <c r="C1" s="58"/>
      <c r="D1" s="57"/>
    </row>
    <row r="2" spans="1:4" ht="21" x14ac:dyDescent="0.25">
      <c r="A2" s="47" t="s">
        <v>28</v>
      </c>
      <c r="B2" s="47" t="s">
        <v>12</v>
      </c>
      <c r="C2" s="47" t="s">
        <v>43</v>
      </c>
      <c r="D2" s="47" t="s">
        <v>55</v>
      </c>
    </row>
    <row r="3" spans="1:4" x14ac:dyDescent="0.25">
      <c r="A3" s="9">
        <v>160.80000000000001</v>
      </c>
      <c r="B3" s="9">
        <f t="shared" ref="B3:B22" si="0">A3-B$27</f>
        <v>-8.5449999999999875</v>
      </c>
      <c r="C3" s="9">
        <f>B3*B3</f>
        <v>73.017024999999791</v>
      </c>
      <c r="D3" s="9">
        <f>B3*B3*B3</f>
        <v>-623.93047862499725</v>
      </c>
    </row>
    <row r="4" spans="1:4" x14ac:dyDescent="0.25">
      <c r="A4" s="9">
        <v>162.69999999999999</v>
      </c>
      <c r="B4" s="9">
        <f t="shared" si="0"/>
        <v>-6.6450000000000102</v>
      </c>
      <c r="C4" s="9">
        <f t="shared" ref="C4:C22" si="1">B4*B4</f>
        <v>44.156025000000135</v>
      </c>
      <c r="D4" s="9">
        <f t="shared" ref="D4:D22" si="2">B4*B4*B4</f>
        <v>-293.41678612500135</v>
      </c>
    </row>
    <row r="5" spans="1:4" x14ac:dyDescent="0.25">
      <c r="A5" s="9">
        <v>163.69999999999999</v>
      </c>
      <c r="B5" s="9">
        <f t="shared" si="0"/>
        <v>-5.6450000000000102</v>
      </c>
      <c r="C5" s="9">
        <f t="shared" si="1"/>
        <v>31.866025000000114</v>
      </c>
      <c r="D5" s="9">
        <f t="shared" si="2"/>
        <v>-179.88371112500096</v>
      </c>
    </row>
    <row r="6" spans="1:4" x14ac:dyDescent="0.25">
      <c r="A6" s="9">
        <v>165.8</v>
      </c>
      <c r="B6" s="9">
        <f t="shared" si="0"/>
        <v>-3.5449999999999875</v>
      </c>
      <c r="C6" s="9">
        <f t="shared" si="1"/>
        <v>12.567024999999912</v>
      </c>
      <c r="D6" s="9">
        <f t="shared" si="2"/>
        <v>-44.550103624999529</v>
      </c>
    </row>
    <row r="7" spans="1:4" x14ac:dyDescent="0.25">
      <c r="A7" s="9">
        <v>167.7</v>
      </c>
      <c r="B7" s="9">
        <f t="shared" si="0"/>
        <v>-1.6450000000000102</v>
      </c>
      <c r="C7" s="9">
        <f t="shared" si="1"/>
        <v>2.7060250000000337</v>
      </c>
      <c r="D7" s="9">
        <f t="shared" si="2"/>
        <v>-4.4514111250000834</v>
      </c>
    </row>
    <row r="8" spans="1:4" x14ac:dyDescent="0.25">
      <c r="A8" s="9">
        <v>168.5</v>
      </c>
      <c r="B8" s="9">
        <f t="shared" si="0"/>
        <v>-0.84499999999999886</v>
      </c>
      <c r="C8" s="9">
        <f t="shared" si="1"/>
        <v>0.71402499999999813</v>
      </c>
      <c r="D8" s="9">
        <f t="shared" si="2"/>
        <v>-0.60335112499999766</v>
      </c>
    </row>
    <row r="9" spans="1:4" x14ac:dyDescent="0.25">
      <c r="A9" s="9">
        <v>168.5</v>
      </c>
      <c r="B9" s="9">
        <f t="shared" si="0"/>
        <v>-0.84499999999999886</v>
      </c>
      <c r="C9" s="9">
        <f t="shared" si="1"/>
        <v>0.71402499999999813</v>
      </c>
      <c r="D9" s="9">
        <f t="shared" si="2"/>
        <v>-0.60335112499999766</v>
      </c>
    </row>
    <row r="10" spans="1:4" x14ac:dyDescent="0.25">
      <c r="A10" s="9">
        <v>169.3</v>
      </c>
      <c r="B10" s="9">
        <f t="shared" si="0"/>
        <v>-4.4999999999987494E-2</v>
      </c>
      <c r="C10" s="9">
        <f t="shared" si="1"/>
        <v>2.0249999999988745E-3</v>
      </c>
      <c r="D10" s="9">
        <f t="shared" si="2"/>
        <v>-9.112499999992403E-5</v>
      </c>
    </row>
    <row r="11" spans="1:4" x14ac:dyDescent="0.25">
      <c r="A11" s="9">
        <v>169.5</v>
      </c>
      <c r="B11" s="9">
        <f t="shared" si="0"/>
        <v>0.15500000000000114</v>
      </c>
      <c r="C11" s="9">
        <f t="shared" si="1"/>
        <v>2.4025000000000352E-2</v>
      </c>
      <c r="D11" s="9">
        <f t="shared" si="2"/>
        <v>3.7238750000000817E-3</v>
      </c>
    </row>
    <row r="12" spans="1:4" x14ac:dyDescent="0.25">
      <c r="A12" s="9">
        <v>170.3</v>
      </c>
      <c r="B12" s="9">
        <f t="shared" si="0"/>
        <v>0.95500000000001251</v>
      </c>
      <c r="C12" s="9">
        <f t="shared" si="1"/>
        <v>0.91202500000002384</v>
      </c>
      <c r="D12" s="9">
        <f t="shared" si="2"/>
        <v>0.87098387500003416</v>
      </c>
    </row>
    <row r="13" spans="1:4" x14ac:dyDescent="0.25">
      <c r="A13" s="9">
        <v>170.4</v>
      </c>
      <c r="B13" s="9">
        <f t="shared" si="0"/>
        <v>1.0550000000000068</v>
      </c>
      <c r="C13" s="9">
        <f t="shared" si="1"/>
        <v>1.1130250000000144</v>
      </c>
      <c r="D13" s="9">
        <f t="shared" si="2"/>
        <v>1.1742413750000227</v>
      </c>
    </row>
    <row r="14" spans="1:4" x14ac:dyDescent="0.25">
      <c r="A14" s="9">
        <v>170.7</v>
      </c>
      <c r="B14" s="9">
        <f t="shared" si="0"/>
        <v>1.3549999999999898</v>
      </c>
      <c r="C14" s="9">
        <f t="shared" si="1"/>
        <v>1.8360249999999723</v>
      </c>
      <c r="D14" s="9">
        <f t="shared" si="2"/>
        <v>2.4878138749999437</v>
      </c>
    </row>
    <row r="15" spans="1:4" x14ac:dyDescent="0.25">
      <c r="A15" s="9">
        <v>170.8</v>
      </c>
      <c r="B15" s="9">
        <f t="shared" si="0"/>
        <v>1.4550000000000125</v>
      </c>
      <c r="C15" s="9">
        <f t="shared" si="1"/>
        <v>2.1170250000000363</v>
      </c>
      <c r="D15" s="9">
        <f t="shared" si="2"/>
        <v>3.0802713750000792</v>
      </c>
    </row>
    <row r="16" spans="1:4" x14ac:dyDescent="0.25">
      <c r="A16" s="9">
        <v>171.5</v>
      </c>
      <c r="B16" s="9">
        <f t="shared" si="0"/>
        <v>2.1550000000000011</v>
      </c>
      <c r="C16" s="9">
        <f t="shared" si="1"/>
        <v>4.6440250000000045</v>
      </c>
      <c r="D16" s="9">
        <f t="shared" si="2"/>
        <v>10.007873875000016</v>
      </c>
    </row>
    <row r="17" spans="1:4" x14ac:dyDescent="0.25">
      <c r="A17" s="9">
        <v>171.6</v>
      </c>
      <c r="B17" s="9">
        <f t="shared" si="0"/>
        <v>2.2549999999999955</v>
      </c>
      <c r="C17" s="9">
        <f t="shared" si="1"/>
        <v>5.0850249999999795</v>
      </c>
      <c r="D17" s="9">
        <f t="shared" si="2"/>
        <v>11.466731374999931</v>
      </c>
    </row>
    <row r="18" spans="1:4" x14ac:dyDescent="0.25">
      <c r="A18" s="9">
        <v>171.8</v>
      </c>
      <c r="B18" s="9">
        <f t="shared" si="0"/>
        <v>2.4550000000000125</v>
      </c>
      <c r="C18" s="9">
        <f t="shared" si="1"/>
        <v>6.0270250000000614</v>
      </c>
      <c r="D18" s="9">
        <f t="shared" si="2"/>
        <v>14.796346375000226</v>
      </c>
    </row>
    <row r="19" spans="1:4" x14ac:dyDescent="0.25">
      <c r="A19" s="9">
        <v>172.5</v>
      </c>
      <c r="B19" s="9">
        <f t="shared" si="0"/>
        <v>3.1550000000000011</v>
      </c>
      <c r="C19" s="9">
        <f t="shared" si="1"/>
        <v>9.9540250000000068</v>
      </c>
      <c r="D19" s="9">
        <f t="shared" si="2"/>
        <v>31.404948875000034</v>
      </c>
    </row>
    <row r="20" spans="1:4" x14ac:dyDescent="0.25">
      <c r="A20" s="9">
        <v>173.2</v>
      </c>
      <c r="B20" s="9">
        <f t="shared" si="0"/>
        <v>3.8549999999999898</v>
      </c>
      <c r="C20" s="9">
        <f t="shared" si="1"/>
        <v>14.861024999999922</v>
      </c>
      <c r="D20" s="9">
        <f t="shared" si="2"/>
        <v>57.289251374999544</v>
      </c>
    </row>
    <row r="21" spans="1:4" x14ac:dyDescent="0.25">
      <c r="A21" s="9">
        <v>173.4</v>
      </c>
      <c r="B21" s="9">
        <f t="shared" si="0"/>
        <v>4.0550000000000068</v>
      </c>
      <c r="C21" s="9">
        <f t="shared" si="1"/>
        <v>16.443025000000056</v>
      </c>
      <c r="D21" s="9">
        <f t="shared" si="2"/>
        <v>66.676466375000331</v>
      </c>
    </row>
    <row r="22" spans="1:4" x14ac:dyDescent="0.25">
      <c r="A22" s="9">
        <v>174.2</v>
      </c>
      <c r="B22" s="9">
        <f t="shared" si="0"/>
        <v>4.8549999999999898</v>
      </c>
      <c r="C22" s="9">
        <f t="shared" si="1"/>
        <v>23.571024999999899</v>
      </c>
      <c r="D22" s="9">
        <f t="shared" si="2"/>
        <v>114.43732637499927</v>
      </c>
    </row>
    <row r="23" spans="1:4" x14ac:dyDescent="0.25">
      <c r="A23" s="55" t="s">
        <v>38</v>
      </c>
      <c r="B23" s="55"/>
      <c r="C23" s="47">
        <f>SUM(C3:C22)</f>
        <v>252.3295</v>
      </c>
      <c r="D23" s="47">
        <f>SUM(D3:D22)</f>
        <v>-833.74330499999928</v>
      </c>
    </row>
    <row r="25" spans="1:4" x14ac:dyDescent="0.25">
      <c r="A25" s="55" t="s">
        <v>15</v>
      </c>
      <c r="B25" s="55"/>
      <c r="C25" s="55"/>
      <c r="D25" s="55"/>
    </row>
    <row r="26" spans="1:4" ht="17.25" x14ac:dyDescent="0.25">
      <c r="A26" s="9" t="s">
        <v>39</v>
      </c>
      <c r="B26" s="9">
        <f>COUNT(A3:A22)</f>
        <v>20</v>
      </c>
      <c r="C26" s="9" t="s">
        <v>56</v>
      </c>
      <c r="D26" s="9">
        <f>B29*B29*B29</f>
        <v>48.397356328214094</v>
      </c>
    </row>
    <row r="27" spans="1:4" ht="18.75" x14ac:dyDescent="0.25">
      <c r="A27" s="43" t="s">
        <v>51</v>
      </c>
      <c r="B27" s="9">
        <f>SUM(A3:A22)/B26</f>
        <v>169.345</v>
      </c>
      <c r="C27" s="9" t="s">
        <v>57</v>
      </c>
      <c r="D27" s="9">
        <f>D23/(B26*D26)</f>
        <v>-0.86135211533646716</v>
      </c>
    </row>
    <row r="28" spans="1:4" x14ac:dyDescent="0.25">
      <c r="A28" s="9" t="s">
        <v>52</v>
      </c>
      <c r="B28" s="9">
        <f>MODE(A3:A22)</f>
        <v>168.5</v>
      </c>
      <c r="C28" s="9"/>
      <c r="D28" s="9"/>
    </row>
    <row r="29" spans="1:4" x14ac:dyDescent="0.25">
      <c r="A29" s="9" t="s">
        <v>44</v>
      </c>
      <c r="B29" s="9">
        <f xml:space="preserve"> SQRT(C23/(B26-1))</f>
        <v>3.6442420336744923</v>
      </c>
      <c r="C29" s="9"/>
      <c r="D29" s="9"/>
    </row>
    <row r="30" spans="1:4" x14ac:dyDescent="0.25">
      <c r="A30" s="59" t="s">
        <v>41</v>
      </c>
      <c r="B30" s="59">
        <f>(B27-B28)/B29</f>
        <v>0.23187263419712675</v>
      </c>
      <c r="C30" s="9"/>
      <c r="D30" s="9"/>
    </row>
    <row r="32" spans="1:4" x14ac:dyDescent="0.25">
      <c r="A32" s="42" t="s">
        <v>42</v>
      </c>
    </row>
    <row r="36" spans="1:8" ht="17.25" x14ac:dyDescent="0.25">
      <c r="A36" s="1">
        <v>36</v>
      </c>
      <c r="B36" s="47" t="s">
        <v>11</v>
      </c>
      <c r="C36" s="55" t="s">
        <v>46</v>
      </c>
      <c r="D36" s="55"/>
      <c r="E36" s="47" t="s">
        <v>1</v>
      </c>
      <c r="F36" s="47" t="s">
        <v>21</v>
      </c>
      <c r="G36" s="47" t="s">
        <v>22</v>
      </c>
      <c r="H36" s="47" t="s">
        <v>47</v>
      </c>
    </row>
    <row r="37" spans="1:8" x14ac:dyDescent="0.25">
      <c r="A37" s="1">
        <v>38</v>
      </c>
      <c r="B37" s="4">
        <v>1</v>
      </c>
      <c r="C37" s="13">
        <v>36</v>
      </c>
      <c r="D37" s="60">
        <f>C37+24</f>
        <v>60</v>
      </c>
      <c r="E37" s="17">
        <f t="array" ref="E37:E41">FREQUENCY(A36:A55,D37:D41)</f>
        <v>5</v>
      </c>
      <c r="F37" s="9">
        <f>MEDIAN(C37:D37)</f>
        <v>48</v>
      </c>
      <c r="G37" s="46">
        <f>E37*F37</f>
        <v>240</v>
      </c>
      <c r="H37" s="59">
        <f>G37*G37</f>
        <v>57600</v>
      </c>
    </row>
    <row r="38" spans="1:8" x14ac:dyDescent="0.25">
      <c r="A38" s="1">
        <v>38</v>
      </c>
      <c r="B38" s="4">
        <v>2</v>
      </c>
      <c r="C38" s="60">
        <f>D37+1</f>
        <v>61</v>
      </c>
      <c r="D38" s="60">
        <f t="shared" ref="D38:D41" si="3">C38+24</f>
        <v>85</v>
      </c>
      <c r="E38" s="17">
        <v>6</v>
      </c>
      <c r="F38" s="9">
        <f t="shared" ref="F38:F41" si="4">MEDIAN(C38:D38)</f>
        <v>73</v>
      </c>
      <c r="G38" s="46">
        <f t="shared" ref="G38:G41" si="5">E38*F38</f>
        <v>438</v>
      </c>
      <c r="H38" s="59">
        <f t="shared" ref="H38:H41" si="6">G38*G38</f>
        <v>191844</v>
      </c>
    </row>
    <row r="39" spans="1:8" x14ac:dyDescent="0.25">
      <c r="A39" s="1">
        <v>47</v>
      </c>
      <c r="B39" s="4">
        <v>3</v>
      </c>
      <c r="C39" s="60">
        <f t="shared" ref="C39:C41" si="7">D38+1</f>
        <v>86</v>
      </c>
      <c r="D39" s="60">
        <f t="shared" si="3"/>
        <v>110</v>
      </c>
      <c r="E39" s="17">
        <v>4</v>
      </c>
      <c r="F39" s="9">
        <f t="shared" si="4"/>
        <v>98</v>
      </c>
      <c r="G39" s="46">
        <f t="shared" si="5"/>
        <v>392</v>
      </c>
      <c r="H39" s="59">
        <f t="shared" si="6"/>
        <v>153664</v>
      </c>
    </row>
    <row r="40" spans="1:8" x14ac:dyDescent="0.25">
      <c r="A40" s="1">
        <v>49</v>
      </c>
      <c r="B40" s="4">
        <v>4</v>
      </c>
      <c r="C40" s="60">
        <f t="shared" si="7"/>
        <v>111</v>
      </c>
      <c r="D40" s="60">
        <f t="shared" si="3"/>
        <v>135</v>
      </c>
      <c r="E40" s="17">
        <v>3</v>
      </c>
      <c r="F40" s="9">
        <f t="shared" si="4"/>
        <v>123</v>
      </c>
      <c r="G40" s="46">
        <f t="shared" si="5"/>
        <v>369</v>
      </c>
      <c r="H40" s="59">
        <f t="shared" si="6"/>
        <v>136161</v>
      </c>
    </row>
    <row r="41" spans="1:8" x14ac:dyDescent="0.25">
      <c r="A41" s="1">
        <v>67</v>
      </c>
      <c r="B41" s="4">
        <v>5</v>
      </c>
      <c r="C41" s="60">
        <f t="shared" si="7"/>
        <v>136</v>
      </c>
      <c r="D41" s="60">
        <f t="shared" si="3"/>
        <v>160</v>
      </c>
      <c r="E41" s="17">
        <v>2</v>
      </c>
      <c r="F41" s="9">
        <f t="shared" si="4"/>
        <v>148</v>
      </c>
      <c r="G41" s="46">
        <f t="shared" si="5"/>
        <v>296</v>
      </c>
      <c r="H41" s="59">
        <f t="shared" si="6"/>
        <v>87616</v>
      </c>
    </row>
    <row r="42" spans="1:8" x14ac:dyDescent="0.25">
      <c r="A42" s="1">
        <v>70</v>
      </c>
    </row>
    <row r="43" spans="1:8" x14ac:dyDescent="0.25">
      <c r="A43" s="1">
        <v>76</v>
      </c>
    </row>
    <row r="44" spans="1:8" x14ac:dyDescent="0.25">
      <c r="A44" s="1">
        <v>80</v>
      </c>
      <c r="B44" s="54" t="s">
        <v>15</v>
      </c>
      <c r="C44" s="54"/>
    </row>
    <row r="45" spans="1:8" x14ac:dyDescent="0.25">
      <c r="A45" s="1">
        <v>85</v>
      </c>
      <c r="B45" s="22" t="s">
        <v>27</v>
      </c>
      <c r="C45" s="23">
        <f>1+3.322*LOG(COUNT(A36:A55))</f>
        <v>5.3220216455957461</v>
      </c>
    </row>
    <row r="46" spans="1:8" x14ac:dyDescent="0.25">
      <c r="A46" s="1">
        <v>85</v>
      </c>
      <c r="B46" s="24" t="s">
        <v>29</v>
      </c>
      <c r="C46" s="45">
        <f>(A55-A36)/5</f>
        <v>24.4</v>
      </c>
    </row>
    <row r="47" spans="1:8" x14ac:dyDescent="0.25">
      <c r="A47" s="1">
        <v>89</v>
      </c>
      <c r="B47" s="18" t="s">
        <v>31</v>
      </c>
      <c r="C47" s="18">
        <f>SUM(E37:E41)</f>
        <v>20</v>
      </c>
    </row>
    <row r="48" spans="1:8" x14ac:dyDescent="0.25">
      <c r="A48" s="1">
        <v>93</v>
      </c>
      <c r="B48" s="46" t="s">
        <v>23</v>
      </c>
      <c r="C48" s="46">
        <f>SUM(G37:G41)</f>
        <v>1735</v>
      </c>
    </row>
    <row r="49" spans="1:3" ht="17.25" x14ac:dyDescent="0.25">
      <c r="A49" s="1">
        <v>95</v>
      </c>
      <c r="B49" s="59" t="s">
        <v>48</v>
      </c>
      <c r="C49" s="59">
        <f>SUM(H37:H41)</f>
        <v>626885</v>
      </c>
    </row>
    <row r="50" spans="1:3" ht="18.75" x14ac:dyDescent="0.25">
      <c r="A50" s="1">
        <v>96</v>
      </c>
      <c r="B50" s="43" t="s">
        <v>51</v>
      </c>
      <c r="C50" s="9">
        <f>C48/C47</f>
        <v>86.75</v>
      </c>
    </row>
    <row r="51" spans="1:3" x14ac:dyDescent="0.25">
      <c r="A51" s="1">
        <v>120</v>
      </c>
      <c r="B51" s="9" t="s">
        <v>40</v>
      </c>
      <c r="C51" s="9">
        <f>MODE(A36:A55)</f>
        <v>38</v>
      </c>
    </row>
    <row r="52" spans="1:3" x14ac:dyDescent="0.25">
      <c r="A52" s="1">
        <v>120</v>
      </c>
      <c r="B52" s="9" t="s">
        <v>44</v>
      </c>
      <c r="C52" s="9">
        <f>SQRT((C47*C49)/C47-1)</f>
        <v>791.76006466605781</v>
      </c>
    </row>
    <row r="53" spans="1:3" x14ac:dyDescent="0.25">
      <c r="A53" s="1">
        <v>125</v>
      </c>
      <c r="B53" s="61" t="s">
        <v>41</v>
      </c>
      <c r="C53" s="61">
        <f>(C50-C51)/C52</f>
        <v>6.1571683361627216E-2</v>
      </c>
    </row>
    <row r="54" spans="1:3" x14ac:dyDescent="0.25">
      <c r="A54" s="1">
        <v>150</v>
      </c>
    </row>
    <row r="55" spans="1:3" x14ac:dyDescent="0.25">
      <c r="A55" s="1">
        <v>158</v>
      </c>
    </row>
  </sheetData>
  <sortState xmlns:xlrd2="http://schemas.microsoft.com/office/spreadsheetml/2017/richdata2" ref="A36:A55">
    <sortCondition ref="A36:A55"/>
  </sortState>
  <mergeCells count="5">
    <mergeCell ref="A23:B23"/>
    <mergeCell ref="C36:D36"/>
    <mergeCell ref="B44:C44"/>
    <mergeCell ref="A1:D1"/>
    <mergeCell ref="A25:D25"/>
  </mergeCells>
  <hyperlinks>
    <hyperlink ref="A32" r:id="rId1" display="https://www.youtube.com/watch?v=18Msb_GYEOE" xr:uid="{E904AC61-9772-4299-B168-A5F56B85017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Ex_Pertemuan 3</vt:lpstr>
      <vt:lpstr>Ex_Pertemuan 5</vt:lpstr>
      <vt:lpstr>Ex_Pertemuan 6</vt:lpstr>
      <vt:lpstr>Ex_Pertemuan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Chevro</dc:creator>
  <cp:lastModifiedBy>Mahendra Chevro</cp:lastModifiedBy>
  <dcterms:created xsi:type="dcterms:W3CDTF">2021-11-06T14:50:32Z</dcterms:created>
  <dcterms:modified xsi:type="dcterms:W3CDTF">2021-12-10T19:19:22Z</dcterms:modified>
</cp:coreProperties>
</file>