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  <sheet state="visible" name="Secteurs" sheetId="2" r:id="rId5"/>
    <sheet state="visible" name="Résultats" sheetId="3" r:id="rId6"/>
    <sheet state="visible" name="Potentiels de réduction" sheetId="4" r:id="rId7"/>
    <sheet state="visible" name="Liens" sheetId="5" r:id="rId8"/>
  </sheets>
  <definedNames/>
  <calcPr/>
</workbook>
</file>

<file path=xl/sharedStrings.xml><?xml version="1.0" encoding="utf-8"?>
<sst xmlns="http://schemas.openxmlformats.org/spreadsheetml/2006/main" count="117" uniqueCount="89">
  <si>
    <t>Bienvenue sur l'outil BasC !</t>
  </si>
  <si>
    <t>Voici les étapes à suivre pour l'utiliser, et transformer la vie étudiante !</t>
  </si>
  <si>
    <t>1.</t>
  </si>
  <si>
    <t>Aller sur "Secteurs" via ce bouton :</t>
  </si>
  <si>
    <t>C'est parti !</t>
  </si>
  <si>
    <r>
      <rPr>
        <rFont val="Raleway, Arial"/>
        <b/>
        <color rgb="FF1A1A1A"/>
        <sz val="11.0"/>
      </rPr>
      <t>2.</t>
    </r>
    <r>
      <rPr>
        <rFont val="Raleway, Arial"/>
        <b/>
        <color rgb="FF1A1A1A"/>
        <sz val="11.0"/>
      </rPr>
      <t xml:space="preserve"> </t>
    </r>
  </si>
  <si>
    <t>Choisir le niveau de précision souhaité pour les questionnaires</t>
  </si>
  <si>
    <t>3.</t>
  </si>
  <si>
    <r>
      <rPr>
        <rFont val="Raleway, Arial"/>
        <color theme="1"/>
        <sz val="11.0"/>
      </rPr>
      <t xml:space="preserve">Compléter les questionnaires </t>
    </r>
    <r>
      <rPr>
        <rFont val="Raleway, Arial"/>
        <b/>
        <color rgb="FF0B5394"/>
        <sz val="11.0"/>
      </rPr>
      <t>"Transport"</t>
    </r>
    <r>
      <rPr>
        <rFont val="Raleway, Arial"/>
        <color theme="1"/>
        <sz val="11.0"/>
      </rPr>
      <t xml:space="preserve">, </t>
    </r>
    <r>
      <rPr>
        <rFont val="Raleway, Arial"/>
        <b/>
        <color rgb="FF990000"/>
        <sz val="11.0"/>
      </rPr>
      <t>"Alimentation"</t>
    </r>
    <r>
      <rPr>
        <rFont val="Raleway, Arial"/>
        <color theme="1"/>
        <sz val="11.0"/>
      </rPr>
      <t xml:space="preserve"> et </t>
    </r>
    <r>
      <rPr>
        <rFont val="Raleway, Arial"/>
        <b/>
        <color rgb="FFAE5D2D"/>
        <sz val="11.0"/>
      </rPr>
      <t>"Biens"</t>
    </r>
  </si>
  <si>
    <t>4.</t>
  </si>
  <si>
    <r>
      <rPr>
        <rFont val="Raleway, Arial"/>
        <color theme="1"/>
        <sz val="11.0"/>
      </rPr>
      <t xml:space="preserve">Se rendre dans l'onglet </t>
    </r>
    <r>
      <rPr>
        <rFont val="Raleway, Arial"/>
        <b/>
        <color rgb="FF674EA7"/>
        <sz val="11.0"/>
      </rPr>
      <t>"Résultats"</t>
    </r>
    <r>
      <rPr>
        <rFont val="Raleway, Arial"/>
        <color theme="1"/>
        <sz val="11.0"/>
      </rPr>
      <t xml:space="preserve"> pour avoir un aperçu des émissions</t>
    </r>
  </si>
  <si>
    <r>
      <rPr>
        <rFont val="Raleway, Arial"/>
        <b/>
        <color rgb="FF1A1A1A"/>
        <sz val="11.0"/>
      </rPr>
      <t>5.</t>
    </r>
    <r>
      <rPr>
        <rFont val="Raleway, Arial"/>
        <b/>
        <color rgb="FF1A1A1A"/>
        <sz val="11.0"/>
      </rPr>
      <t xml:space="preserve"> </t>
    </r>
  </si>
  <si>
    <r>
      <rPr>
        <rFont val="Raleway, Arial"/>
        <color theme="1"/>
        <sz val="11.0"/>
      </rPr>
      <t>À vous de jouer ! Rendez-vous dans l'onglet</t>
    </r>
    <r>
      <rPr>
        <rFont val="Raleway, Arial"/>
        <color rgb="FF38761D"/>
        <sz val="11.0"/>
      </rPr>
      <t xml:space="preserve"> </t>
    </r>
    <r>
      <rPr>
        <rFont val="Raleway, Arial"/>
        <b/>
        <color rgb="FF38761D"/>
        <sz val="11.0"/>
      </rPr>
      <t>"Potentiel de réduction</t>
    </r>
    <r>
      <rPr>
        <rFont val="Raleway, Arial"/>
        <b/>
        <color theme="1"/>
        <sz val="11.0"/>
      </rPr>
      <t>"</t>
    </r>
    <r>
      <rPr>
        <rFont val="Raleway, Arial"/>
        <color theme="1"/>
        <sz val="11.0"/>
      </rPr>
      <t xml:space="preserve"> pour réduire ces émissions</t>
    </r>
  </si>
  <si>
    <r>
      <rPr>
        <rFont val="Raleway, Arial"/>
        <b/>
        <color rgb="FF1A1A1A"/>
        <sz val="11.0"/>
      </rPr>
      <t>6.</t>
    </r>
    <r>
      <rPr>
        <rFont val="Raleway, Arial"/>
        <b/>
        <color rgb="FF1A1A1A"/>
        <sz val="11.0"/>
      </rPr>
      <t xml:space="preserve"> </t>
    </r>
  </si>
  <si>
    <t>Apprendre, comprendre, entreprendre !</t>
  </si>
  <si>
    <t>fichier de base</t>
  </si>
  <si>
    <r>
      <rPr>
        <rFont val="Raleway, Arial"/>
        <color rgb="FF000000"/>
        <sz val="11.0"/>
      </rPr>
      <t xml:space="preserve">Retrouvez </t>
    </r>
    <r>
      <rPr>
        <rFont val="Raleway, Arial"/>
        <color rgb="FF1155CC"/>
        <sz val="11.0"/>
        <u/>
      </rPr>
      <t>ici</t>
    </r>
    <r>
      <rPr>
        <rFont val="Raleway, Arial"/>
        <color rgb="FF000000"/>
        <sz val="11.0"/>
      </rPr>
      <t xml:space="preserve"> le détail de son utilisation ainsi qu'une brève histoire de sa création et de sa raison d'être.</t>
    </r>
  </si>
  <si>
    <t>Cet outil a été développé par Corentin TRAN, Mathis TALALKHOKH, Sébastien ROMERO, Bathylle DE LA GRANDIERE, Eloïse DUCREUX, Justin BEDOUET et Auguste BASSET.</t>
  </si>
  <si>
    <t>Cette œuvre est mise à disposition sous licence Attribution - Pas d’Utilisation Commerciale - Partage dans les Mêmes Conditions 4.0 International. Pour voir une copie de cette licence, visitez http://creativecommons.org/licenses/by-nc-sa/4.0/ ou écrivez à Creative Commons, PO Box 1866, Mountain View, CA 94042, USA.</t>
  </si>
  <si>
    <t>Transport</t>
  </si>
  <si>
    <t>Alimentation</t>
  </si>
  <si>
    <t>Biens</t>
  </si>
  <si>
    <t>Question T1</t>
  </si>
  <si>
    <t>Question A1</t>
  </si>
  <si>
    <t>Question B1</t>
  </si>
  <si>
    <t>Niveau de précision sélectionné</t>
  </si>
  <si>
    <t>Héroïque</t>
  </si>
  <si>
    <t>choix</t>
  </si>
  <si>
    <t xml:space="preserve">Niveau de précision sélectionné </t>
  </si>
  <si>
    <r>
      <rPr>
        <rFont val="Raleway"/>
        <i/>
        <color rgb="FF000000"/>
        <sz val="10.0"/>
      </rPr>
      <t>Lien vers le questionnaire</t>
    </r>
    <r>
      <rPr>
        <rFont val="Raleway"/>
        <i/>
        <color rgb="FFFF0000"/>
        <sz val="10.0"/>
      </rPr>
      <t xml:space="preserve"> </t>
    </r>
    <r>
      <rPr>
        <rFont val="Raleway"/>
        <i/>
        <color rgb="FF3D85C6"/>
        <sz val="10.0"/>
      </rPr>
      <t>Transport</t>
    </r>
  </si>
  <si>
    <r>
      <rPr>
        <rFont val="Raleway"/>
        <i/>
        <color rgb="FF000000"/>
        <sz val="10.0"/>
      </rPr>
      <t xml:space="preserve">Lien vers le questionnaire </t>
    </r>
    <r>
      <rPr>
        <rFont val="Raleway"/>
        <i/>
        <color rgb="FFCC0000"/>
        <sz val="10.0"/>
      </rPr>
      <t>Alimentation</t>
    </r>
  </si>
  <si>
    <r>
      <rPr>
        <rFont val="Raleway"/>
        <i/>
        <color rgb="FF000000"/>
        <sz val="10.0"/>
      </rPr>
      <t xml:space="preserve">Lien vers le questionnaire </t>
    </r>
    <r>
      <rPr>
        <rFont val="Raleway"/>
        <i/>
        <color rgb="FFAE5D2D"/>
        <sz val="10.0"/>
      </rPr>
      <t>Biens</t>
    </r>
  </si>
  <si>
    <t xml:space="preserve">Résultats par sécteurs </t>
  </si>
  <si>
    <t>Train</t>
  </si>
  <si>
    <t>Totaux</t>
  </si>
  <si>
    <t>Détail "Alimentation" par type de produit</t>
  </si>
  <si>
    <t>Potentiels de réduction</t>
  </si>
  <si>
    <t>Secteur</t>
  </si>
  <si>
    <t>Idée</t>
  </si>
  <si>
    <t>Action</t>
  </si>
  <si>
    <t>%</t>
  </si>
  <si>
    <t>Sélection</t>
  </si>
  <si>
    <r>
      <rPr>
        <rFont val="Belleza"/>
        <b/>
        <color theme="1"/>
        <sz val="14.0"/>
      </rPr>
      <t xml:space="preserve">Valeur de réduction </t>
    </r>
    <r>
      <rPr>
        <rFont val="Belleza"/>
        <b/>
        <i/>
        <color theme="1"/>
        <sz val="14.0"/>
      </rPr>
      <t xml:space="preserve">estimée </t>
    </r>
    <r>
      <rPr>
        <rFont val="Belleza"/>
        <b/>
        <color theme="1"/>
        <sz val="14.0"/>
      </rPr>
      <t>(kgCO2eq)</t>
    </r>
  </si>
  <si>
    <t>Liens utiles</t>
  </si>
  <si>
    <t>Empreinte carbone</t>
  </si>
  <si>
    <t>Faire ses livraisons en vélo cargo</t>
  </si>
  <si>
    <r>
      <rPr>
        <rFont val="Raleway"/>
        <color theme="1"/>
        <sz val="10.0"/>
      </rPr>
      <t xml:space="preserve">Remplacer la voiture par le vélo sur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 la distance totale parcourue</t>
    </r>
  </si>
  <si>
    <t>Possibilité de louer des vélos cargo ou d'en construire soit même !</t>
  </si>
  <si>
    <t>Construction autonome</t>
  </si>
  <si>
    <t>Voyager en train</t>
  </si>
  <si>
    <r>
      <rPr>
        <rFont val="Raleway"/>
        <color theme="1"/>
        <sz val="10.0"/>
      </rPr>
      <t xml:space="preserve">Préférer le train à l'avion pour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trajets</t>
    </r>
  </si>
  <si>
    <t>Papier de Science étonnante calculant les gains de consommation</t>
  </si>
  <si>
    <t>Science étonnante</t>
  </si>
  <si>
    <r>
      <rPr>
        <rFont val="Raleway"/>
        <color theme="1"/>
        <sz val="10.0"/>
      </rPr>
      <t xml:space="preserve">Préférer le train à la voiture pour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trajets</t>
    </r>
  </si>
  <si>
    <t>Parce que c'est incroyable, voici encore Mon Impact Transport !</t>
  </si>
  <si>
    <t>MonImpactTransport</t>
  </si>
  <si>
    <t>Utiliser des véhicules moins carbonés</t>
  </si>
  <si>
    <r>
      <rPr>
        <rFont val="Raleway"/>
        <color theme="1"/>
        <sz val="10.0"/>
      </rPr>
      <t>Utiliser des véhicules électriques pour</t>
    </r>
    <r>
      <rPr>
        <rFont val="Raleway"/>
        <color rgb="FF38761D"/>
        <sz val="10.0"/>
      </rPr>
      <t xml:space="preserve">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trajets en voiture ou en deux roues</t>
    </r>
  </si>
  <si>
    <t>Pratiquer l'éco-conduite</t>
  </si>
  <si>
    <r>
      <rPr>
        <rFont val="Raleway"/>
        <color theme="1"/>
        <sz val="10.0"/>
      </rPr>
      <t xml:space="preserve">Pratiquer l'écoconduite sur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trajets en voiture</t>
    </r>
  </si>
  <si>
    <t>Préférer le végétarien à la viande</t>
  </si>
  <si>
    <r>
      <rPr>
        <rFont val="Raleway"/>
        <color theme="1"/>
        <sz val="10.0"/>
      </rPr>
      <t xml:space="preserve">Préférer des repas végétariens à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repas à base de viande/poisson prévus et aucune consommation de charcuterie</t>
    </r>
  </si>
  <si>
    <t>Sites avec quelques idées de plats végétariens</t>
  </si>
  <si>
    <t>Menu-végétarien</t>
  </si>
  <si>
    <t>Préférer la viande blanche à la viande rouge</t>
  </si>
  <si>
    <r>
      <rPr>
        <rFont val="Raleway"/>
        <color theme="1"/>
        <sz val="10.0"/>
      </rPr>
      <t xml:space="preserve">Préférer des repas à base de viande blanche/poisson à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repas à base de viande rouge prévus</t>
    </r>
  </si>
  <si>
    <t>La petite Okara</t>
  </si>
  <si>
    <t>Préférer le végétalien au végétarien</t>
  </si>
  <si>
    <r>
      <rPr>
        <rFont val="Raleway"/>
        <color theme="1"/>
        <sz val="10.0"/>
      </rPr>
      <t xml:space="preserve">Préférer des repas végétaliens à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repas à base de produits laitiers prévus</t>
    </r>
  </si>
  <si>
    <t>Opter pour des vêtements plus sobres en matières premières</t>
  </si>
  <si>
    <r>
      <rPr>
        <rFont val="Raleway"/>
        <color theme="1"/>
        <sz val="10.0"/>
      </rPr>
      <t xml:space="preserve">Préférer des t-shirts ou des polos à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pulls de liste prévus</t>
    </r>
  </si>
  <si>
    <t>Liste de toutes les friperies en France</t>
  </si>
  <si>
    <t>Friperies</t>
  </si>
  <si>
    <t>Utiliser de la seconde main</t>
  </si>
  <si>
    <r>
      <rPr>
        <rFont val="Raleway"/>
        <color theme="1"/>
        <sz val="10.0"/>
      </rPr>
      <t xml:space="preserve">Opter pour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 vêtements et de déguisements de seconde main</t>
    </r>
  </si>
  <si>
    <r>
      <rPr>
        <rFont val="Raleway"/>
        <color theme="1"/>
        <sz val="10.0"/>
      </rPr>
      <t xml:space="preserve">Opter pour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des décorations de seconde main ou de récupération</t>
    </r>
  </si>
  <si>
    <t>Mutualiser la fabrication de goodies</t>
  </si>
  <si>
    <r>
      <rPr>
        <rFont val="Raleway"/>
        <color theme="1"/>
        <sz val="10.0"/>
      </rPr>
      <t xml:space="preserve">S'associer à </t>
    </r>
    <r>
      <rPr>
        <rFont val="Raleway"/>
        <b/>
        <i/>
        <color rgb="FF38761D"/>
        <sz val="10.0"/>
      </rPr>
      <t>X</t>
    </r>
    <r>
      <rPr>
        <rFont val="Raleway"/>
        <color rgb="FF38761D"/>
        <sz val="10.0"/>
      </rPr>
      <t xml:space="preserve"> </t>
    </r>
    <r>
      <rPr>
        <rFont val="Raleway"/>
        <b/>
        <color rgb="FF38761D"/>
        <sz val="10.0"/>
      </rPr>
      <t>liste(s)</t>
    </r>
    <r>
      <rPr>
        <rFont val="Raleway"/>
        <color theme="1"/>
        <sz val="10.0"/>
      </rPr>
      <t xml:space="preserve"> pour proposer des goodies inter-listes</t>
    </r>
  </si>
  <si>
    <t>Réduire la fabrication de goodies</t>
  </si>
  <si>
    <r>
      <rPr>
        <rFont val="Raleway"/>
        <color theme="1"/>
        <sz val="10.0"/>
      </rPr>
      <t xml:space="preserve">Réduire de </t>
    </r>
    <r>
      <rPr>
        <rFont val="Raleway"/>
        <b/>
        <i/>
        <color rgb="FF38761D"/>
        <sz val="10.0"/>
      </rPr>
      <t>X%</t>
    </r>
    <r>
      <rPr>
        <rFont val="Raleway"/>
        <color theme="1"/>
        <sz val="10.0"/>
      </rPr>
      <t xml:space="preserve"> les goodies fabriqués</t>
    </r>
  </si>
  <si>
    <t>💡</t>
  </si>
  <si>
    <t xml:space="preserve">À vous de jouer ! </t>
  </si>
  <si>
    <t>Laissez place à votre imagination pour vous créer un PdR sur mesure !</t>
  </si>
  <si>
    <t>Niveaux de précision renseignés</t>
  </si>
  <si>
    <t>Total</t>
  </si>
  <si>
    <t>Liste des liens</t>
  </si>
  <si>
    <t>État</t>
  </si>
  <si>
    <t xml:space="preserve"> Données</t>
  </si>
  <si>
    <t>https://docs.google.com/spreadsheets/d/1y05b1jFtICq87ub2WgjjSU64iGgICV9rAEltnNL3UHA/edit?gid=0#gid=0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</si>
</sst>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d.m"/>
  </numFmts>
  <fonts count="74">
    <font>
      <sz val="10.0"/>
      <color rgb="FF000000"/>
      <name val="Arial"/>
      <scheme val="minor"/>
    </font>
    <font>
      <sz val="10.0"/>
      <color theme="1"/>
      <name val="Calibri"/>
    </font>
    <font>
      <b/>
      <color theme="1"/>
      <name val="Calibri"/>
    </font>
    <font>
      <b/>
      <sz val="18.0"/>
      <color theme="1"/>
      <name val="Belleza"/>
    </font>
    <font>
      <sz val="18.0"/>
      <color theme="1"/>
      <name val="Belleza"/>
    </font>
    <font>
      <b/>
      <i/>
      <u/>
      <color theme="1"/>
      <name val="Arial"/>
      <scheme val="minor"/>
    </font>
    <font>
      <color theme="1"/>
      <name val="Verdana"/>
    </font>
    <font>
      <b/>
      <sz val="11.0"/>
      <color theme="1"/>
      <name val="Raleway"/>
    </font>
    <font>
      <sz val="11.0"/>
      <color theme="1"/>
      <name val="Raleway"/>
    </font>
    <font>
      <b/>
      <sz val="11.0"/>
      <color rgb="FFFFFFFF"/>
      <name val="Raleway"/>
    </font>
    <font/>
    <font>
      <color rgb="FF000000"/>
      <name val="Roboto"/>
    </font>
    <font>
      <i/>
      <sz val="10.0"/>
      <color theme="1"/>
      <name val="Calibri"/>
    </font>
    <font>
      <sz val="11.0"/>
      <color rgb="FF000000"/>
      <name val="Raleway"/>
    </font>
    <font>
      <i/>
      <color rgb="FF224400"/>
      <name val="Calibri"/>
    </font>
    <font>
      <sz val="9.0"/>
      <color rgb="FF434343"/>
      <name val="Raleway"/>
    </font>
    <font>
      <color theme="1"/>
      <name val="Arial"/>
      <scheme val="minor"/>
    </font>
    <font>
      <i/>
      <sz val="9.0"/>
      <color rgb="FF434343"/>
      <name val="Raleway"/>
    </font>
    <font>
      <i/>
      <sz val="8.0"/>
      <color rgb="FF224400"/>
      <name val="Raleway"/>
    </font>
    <font>
      <b/>
      <sz val="12.0"/>
      <color theme="1"/>
      <name val="Raleway"/>
    </font>
    <font>
      <color theme="1"/>
      <name val="Calibri"/>
    </font>
    <font>
      <b/>
      <color theme="1"/>
      <name val="Arial"/>
      <scheme val="minor"/>
    </font>
    <font>
      <b/>
      <i/>
      <color theme="1"/>
      <name val="Raleway"/>
    </font>
    <font>
      <b/>
      <sz val="12.0"/>
      <color theme="1"/>
      <name val="Arial"/>
      <scheme val="minor"/>
    </font>
    <font>
      <b/>
      <sz val="18.0"/>
      <color rgb="FF0B5394"/>
      <name val="Belleza"/>
    </font>
    <font>
      <color theme="4"/>
      <name val="Belleza"/>
    </font>
    <font>
      <b/>
      <sz val="18.0"/>
      <color rgb="FFCC0000"/>
      <name val="Belleza"/>
    </font>
    <font>
      <color theme="1"/>
      <name val="Belleza"/>
    </font>
    <font>
      <b/>
      <sz val="18.0"/>
      <color rgb="FFAE5D2D"/>
      <name val="Belleza"/>
    </font>
    <font>
      <b/>
      <i/>
      <sz val="10.0"/>
      <color rgb="FF000000"/>
      <name val="Raleway"/>
    </font>
    <font>
      <sz val="10.0"/>
      <color theme="1"/>
      <name val="Raleway"/>
    </font>
    <font>
      <sz val="10.0"/>
      <color rgb="FF000000"/>
      <name val="Raleway"/>
    </font>
    <font>
      <i/>
      <sz val="10.0"/>
      <color rgb="FF000000"/>
      <name val="Raleway"/>
    </font>
    <font>
      <u/>
      <sz val="10.0"/>
      <color rgb="FF1155CC"/>
      <name val="Raleway"/>
    </font>
    <font>
      <b/>
      <sz val="10.0"/>
      <color rgb="FF93C47D"/>
      <name val="Raleway"/>
    </font>
    <font>
      <sz val="10.0"/>
      <color rgb="FF1155CC"/>
      <name val="Raleway"/>
    </font>
    <font>
      <sz val="10.0"/>
      <color rgb="FFD9D9D9"/>
      <name val="Raleway"/>
    </font>
    <font>
      <i/>
      <u/>
      <sz val="10.0"/>
      <color rgb="FF0000FF"/>
      <name val="Raleway"/>
    </font>
    <font>
      <b/>
      <sz val="18.0"/>
      <color rgb="FF674EA7"/>
      <name val="Belleza"/>
    </font>
    <font>
      <sz val="12.0"/>
      <color rgb="FF000000"/>
      <name val="Raleway"/>
    </font>
    <font>
      <b/>
      <i/>
      <sz val="11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b/>
      <sz val="16.0"/>
      <color rgb="FF000000"/>
      <name val="Raleway"/>
    </font>
    <font>
      <color theme="1"/>
      <name val="Arial"/>
    </font>
    <font>
      <b/>
      <sz val="15.0"/>
      <color theme="1"/>
      <name val="Arial"/>
      <scheme val="minor"/>
    </font>
    <font>
      <b/>
      <color theme="1"/>
      <name val="Raleway"/>
    </font>
    <font>
      <i/>
      <color theme="1"/>
      <name val="Raleway"/>
    </font>
    <font>
      <color theme="1"/>
      <name val="Raleway"/>
    </font>
    <font>
      <b/>
      <sz val="13.0"/>
      <color theme="1"/>
      <name val="Arial"/>
      <scheme val="minor"/>
    </font>
    <font>
      <sz val="11.0"/>
      <color theme="1"/>
      <name val="Calibri"/>
    </font>
    <font>
      <b/>
      <i/>
      <sz val="10.0"/>
      <color theme="1"/>
      <name val="Raleway"/>
    </font>
    <font>
      <b/>
      <sz val="14.0"/>
      <color theme="1"/>
      <name val="Belleza"/>
    </font>
    <font>
      <sz val="14.0"/>
      <color theme="1"/>
      <name val="Belleza"/>
    </font>
    <font>
      <sz val="14.0"/>
      <color theme="1"/>
      <name val="Raleway"/>
    </font>
    <font>
      <i/>
      <sz val="10.0"/>
      <color rgb="FF666666"/>
      <name val="Raleway"/>
    </font>
    <font>
      <i/>
      <sz val="10.0"/>
      <color theme="1"/>
      <name val="Raleway"/>
    </font>
    <font>
      <i/>
      <u/>
      <sz val="10.0"/>
      <color rgb="FF0000FF"/>
      <name val="Raleway"/>
    </font>
    <font>
      <sz val="10.0"/>
      <color rgb="FF000000"/>
      <name val="Calibri"/>
    </font>
    <font>
      <i/>
      <u/>
      <sz val="10.0"/>
      <color rgb="FF0000FF"/>
      <name val="Raleway"/>
    </font>
    <font>
      <sz val="8.0"/>
      <color rgb="FF000000"/>
      <name val="Calibri"/>
    </font>
    <font>
      <i/>
      <u/>
      <sz val="10.0"/>
      <color rgb="FF0000FF"/>
      <name val="Raleway"/>
    </font>
    <font>
      <b/>
      <i/>
      <sz val="11.0"/>
      <color theme="1"/>
      <name val="Calibri"/>
    </font>
    <font>
      <b/>
      <i/>
      <color theme="1"/>
      <name val="Arial"/>
      <scheme val="minor"/>
    </font>
    <font>
      <b/>
      <sz val="10.0"/>
      <color theme="1"/>
      <name val="Raleway"/>
    </font>
    <font>
      <i/>
      <sz val="11.0"/>
      <color theme="1"/>
      <name val="Calibri"/>
    </font>
    <font>
      <b/>
      <i/>
      <sz val="18.0"/>
      <color rgb="FFFF00FF"/>
      <name val="Arial"/>
      <scheme val="minor"/>
    </font>
    <font>
      <b/>
      <sz val="11.0"/>
      <color rgb="FF000000"/>
      <name val="Inconsolata"/>
    </font>
    <font>
      <i/>
      <u/>
      <sz val="11.0"/>
      <color rgb="FFCCCCCC"/>
      <name val="Inconsolata"/>
    </font>
    <font>
      <i/>
      <color theme="1"/>
      <name val="Arial"/>
    </font>
    <font>
      <i/>
      <u/>
      <sz val="11.0"/>
      <color rgb="FF0000FF"/>
      <name val="Inconsolata"/>
    </font>
    <font>
      <u/>
      <color rgb="FF0000FF"/>
    </font>
    <font>
      <sz val="18.0"/>
      <color rgb="FFFF00FF"/>
      <name val="Arial"/>
      <scheme val="minor"/>
    </font>
    <font>
      <sz val="11.0"/>
      <color rgb="FF000000"/>
      <name val="Inconsolata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4E6D9"/>
        <bgColor rgb="FFF4E6D9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47">
    <border/>
    <border>
      <left style="double">
        <color rgb="FFFFFFFF"/>
      </left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right style="medium">
        <color rgb="FF351C75"/>
      </right>
    </border>
    <border>
      <left style="thin">
        <color rgb="FF351C75"/>
      </left>
      <top style="thin">
        <color rgb="FF351C75"/>
      </top>
      <bottom style="thin">
        <color rgb="FF351C75"/>
      </bottom>
    </border>
    <border>
      <top style="thin">
        <color rgb="FF351C75"/>
      </top>
      <bottom style="thin">
        <color rgb="FF351C75"/>
      </bottom>
    </border>
    <border>
      <right style="thin">
        <color rgb="FF351C75"/>
      </right>
      <top style="thin">
        <color rgb="FF351C75"/>
      </top>
      <bottom style="thin">
        <color rgb="FF351C75"/>
      </bottom>
    </border>
    <border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double">
        <color rgb="FF674EA7"/>
      </left>
      <top style="double">
        <color rgb="FF674EA7"/>
      </top>
      <bottom style="double">
        <color rgb="FF674EA7"/>
      </bottom>
    </border>
    <border>
      <top style="double">
        <color rgb="FF674EA7"/>
      </top>
      <bottom style="double">
        <color rgb="FF674EA7"/>
      </bottom>
    </border>
    <border>
      <right style="double">
        <color rgb="FF674EA7"/>
      </right>
      <top style="double">
        <color rgb="FF674EA7"/>
      </top>
      <bottom style="double">
        <color rgb="FF674EA7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horizontal="center" vertical="top"/>
    </xf>
    <xf borderId="0" fillId="0" fontId="8" numFmtId="0" xfId="0" applyAlignment="1" applyFont="1">
      <alignment readingOrder="0" shrinkToFit="0" vertical="bottom" wrapText="0"/>
    </xf>
    <xf borderId="1" fillId="3" fontId="9" numFmtId="0" xfId="0" applyAlignment="1" applyBorder="1" applyFill="1" applyFont="1">
      <alignment horizontal="center" readingOrder="0" vertical="bottom"/>
    </xf>
    <xf borderId="2" fillId="0" fontId="10" numFmtId="0" xfId="0" applyBorder="1" applyFont="1"/>
    <xf borderId="0" fillId="0" fontId="7" numFmtId="0" xfId="0" applyAlignment="1" applyFont="1">
      <alignment horizontal="center" vertical="top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vertical="top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6" numFmtId="0" xfId="0" applyFont="1"/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 shrinkToFit="0" wrapText="1"/>
    </xf>
    <xf borderId="0" fillId="0" fontId="18" numFmtId="0" xfId="0" applyAlignment="1" applyFont="1">
      <alignment horizontal="center" shrinkToFit="0" wrapText="1"/>
    </xf>
    <xf borderId="0" fillId="0" fontId="16" numFmtId="0" xfId="0" applyAlignment="1" applyFont="1">
      <alignment vertical="top"/>
    </xf>
    <xf borderId="0" fillId="0" fontId="1" numFmtId="0" xfId="0" applyAlignment="1" applyFont="1">
      <alignment horizontal="center" readingOrder="0" shrinkToFit="0" vertical="top" wrapText="1"/>
    </xf>
    <xf borderId="0" fillId="0" fontId="19" numFmtId="0" xfId="0" applyAlignment="1" applyFont="1">
      <alignment horizontal="center" readingOrder="0" vertical="top"/>
    </xf>
    <xf borderId="0" fillId="0" fontId="20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0" numFmtId="0" xfId="0" applyAlignment="1" applyFont="1">
      <alignment horizontal="center" readingOrder="0" shrinkToFit="0" wrapText="1"/>
    </xf>
    <xf borderId="0" fillId="0" fontId="21" numFmtId="0" xfId="0" applyAlignment="1" applyFont="1">
      <alignment readingOrder="0" vertical="top"/>
    </xf>
    <xf borderId="0" fillId="0" fontId="16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top"/>
    </xf>
    <xf borderId="0" fillId="0" fontId="22" numFmtId="0" xfId="0" applyAlignment="1" applyFont="1">
      <alignment horizontal="center" readingOrder="0" vertical="center"/>
    </xf>
    <xf borderId="0" fillId="0" fontId="21" numFmtId="0" xfId="0" applyAlignment="1" applyFont="1">
      <alignment readingOrder="0" vertical="center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horizontal="center" readingOrder="0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horizontal="center" readingOrder="0"/>
    </xf>
    <xf borderId="3" fillId="0" fontId="16" numFmtId="0" xfId="0" applyBorder="1" applyFont="1"/>
    <xf borderId="4" fillId="0" fontId="24" numFmtId="0" xfId="0" applyAlignment="1" applyBorder="1" applyFont="1">
      <alignment horizontal="center" readingOrder="0"/>
    </xf>
    <xf borderId="5" fillId="0" fontId="10" numFmtId="0" xfId="0" applyBorder="1" applyFont="1"/>
    <xf borderId="6" fillId="0" fontId="10" numFmtId="0" xfId="0" applyBorder="1" applyFont="1"/>
    <xf borderId="4" fillId="0" fontId="26" numFmtId="0" xfId="0" applyAlignment="1" applyBorder="1" applyFont="1">
      <alignment horizontal="center" readingOrder="0"/>
    </xf>
    <xf borderId="4" fillId="0" fontId="28" numFmtId="0" xfId="0" applyAlignment="1" applyBorder="1" applyFont="1">
      <alignment horizontal="center" readingOrder="0"/>
    </xf>
    <xf borderId="7" fillId="0" fontId="16" numFmtId="0" xfId="0" applyBorder="1" applyFont="1"/>
    <xf borderId="8" fillId="0" fontId="29" numFmtId="0" xfId="0" applyAlignment="1" applyBorder="1" applyFont="1">
      <alignment readingOrder="0" shrinkToFit="0" vertical="bottom" wrapText="0"/>
    </xf>
    <xf borderId="0" fillId="0" fontId="30" numFmtId="0" xfId="0" applyFont="1"/>
    <xf borderId="0" fillId="0" fontId="29" numFmtId="0" xfId="0" applyAlignment="1" applyFont="1">
      <alignment readingOrder="0" shrinkToFit="0" vertical="bottom" wrapText="0"/>
    </xf>
    <xf borderId="8" fillId="0" fontId="31" numFmtId="0" xfId="0" applyAlignment="1" applyBorder="1" applyFont="1">
      <alignment readingOrder="0" shrinkToFit="0" vertical="bottom" wrapText="0"/>
    </xf>
    <xf borderId="9" fillId="4" fontId="31" numFmtId="0" xfId="0" applyAlignment="1" applyBorder="1" applyFill="1" applyFont="1">
      <alignment horizontal="center" readingOrder="0"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9" fillId="5" fontId="31" numFmtId="0" xfId="0" applyAlignment="1" applyBorder="1" applyFill="1" applyFont="1">
      <alignment horizontal="center" readingOrder="0" shrinkToFit="0" vertical="bottom" wrapText="0"/>
    </xf>
    <xf borderId="9" fillId="6" fontId="30" numFmtId="0" xfId="0" applyAlignment="1" applyBorder="1" applyFill="1" applyFont="1">
      <alignment horizontal="center" readingOrder="0" shrinkToFit="0" vertical="bottom" wrapText="0"/>
    </xf>
    <xf borderId="8" fillId="0" fontId="30" numFmtId="0" xfId="0" applyBorder="1" applyFont="1"/>
    <xf borderId="0" fillId="0" fontId="33" numFmtId="0" xfId="0" applyAlignment="1" applyFont="1">
      <alignment readingOrder="0"/>
    </xf>
    <xf borderId="0" fillId="0" fontId="31" numFmtId="0" xfId="0" applyAlignment="1" applyFont="1">
      <alignment horizontal="center" readingOrder="0" shrinkToFit="0" wrapText="0"/>
    </xf>
    <xf borderId="0" fillId="0" fontId="34" numFmtId="0" xfId="0" applyAlignment="1" applyFont="1">
      <alignment horizontal="left" readingOrder="0" shrinkToFit="0" wrapText="0"/>
    </xf>
    <xf borderId="10" fillId="2" fontId="32" numFmtId="0" xfId="0" applyAlignment="1" applyBorder="1" applyFont="1">
      <alignment horizontal="center" readingOrder="0" shrinkToFit="0" vertical="bottom" wrapText="0"/>
    </xf>
    <xf borderId="11" fillId="0" fontId="10" numFmtId="0" xfId="0" applyBorder="1" applyFont="1"/>
    <xf borderId="12" fillId="0" fontId="10" numFmtId="0" xfId="0" applyBorder="1" applyFont="1"/>
    <xf borderId="13" fillId="2" fontId="32" numFmtId="0" xfId="0" applyAlignment="1" applyBorder="1" applyFont="1">
      <alignment horizontal="center" readingOrder="0" shrinkToFit="0" vertical="bottom" wrapText="0"/>
    </xf>
    <xf borderId="13" fillId="0" fontId="32" numFmtId="0" xfId="0" applyAlignment="1" applyBorder="1" applyFont="1">
      <alignment horizontal="center" readingOrder="0" shrinkToFit="0" vertical="bottom" wrapText="0"/>
    </xf>
    <xf borderId="10" fillId="7" fontId="35" numFmtId="0" xfId="0" applyAlignment="1" applyBorder="1" applyFill="1" applyFont="1">
      <alignment horizontal="center" readingOrder="0"/>
    </xf>
    <xf borderId="13" fillId="0" fontId="35" numFmtId="0" xfId="0" applyAlignment="1" applyBorder="1" applyFont="1">
      <alignment horizontal="center" readingOrder="0"/>
    </xf>
    <xf borderId="10" fillId="0" fontId="36" numFmtId="0" xfId="0" applyAlignment="1" applyBorder="1" applyFont="1">
      <alignment horizontal="center" readingOrder="0"/>
    </xf>
    <xf borderId="13" fillId="6" fontId="35" numFmtId="0" xfId="0" applyAlignment="1" applyBorder="1" applyFont="1">
      <alignment horizontal="center" readingOrder="0"/>
    </xf>
    <xf borderId="10" fillId="0" fontId="35" numFmtId="0" xfId="0" applyAlignment="1" applyBorder="1" applyFont="1">
      <alignment horizontal="center" readingOrder="0"/>
    </xf>
    <xf borderId="14" fillId="0" fontId="31" numFmtId="0" xfId="0" applyAlignment="1" applyBorder="1" applyFont="1">
      <alignment horizontal="right" readingOrder="0" shrinkToFit="0" vertical="bottom" wrapText="0"/>
    </xf>
    <xf borderId="0" fillId="2" fontId="37" numFmtId="0" xfId="0" applyAlignment="1" applyFont="1">
      <alignment horizontal="center" vertical="center"/>
    </xf>
    <xf borderId="15" fillId="8" fontId="38" numFmtId="0" xfId="0" applyAlignment="1" applyBorder="1" applyFill="1" applyFont="1">
      <alignment horizontal="center"/>
    </xf>
    <xf borderId="16" fillId="0" fontId="10" numFmtId="0" xfId="0" applyBorder="1" applyFont="1"/>
    <xf borderId="17" fillId="0" fontId="10" numFmtId="0" xfId="0" applyBorder="1" applyFont="1"/>
    <xf borderId="18" fillId="0" fontId="16" numFmtId="0" xfId="0" applyBorder="1" applyFont="1"/>
    <xf borderId="19" fillId="0" fontId="16" numFmtId="0" xfId="0" applyBorder="1" applyFont="1"/>
    <xf borderId="19" fillId="0" fontId="39" numFmtId="0" xfId="0" applyAlignment="1" applyBorder="1" applyFont="1">
      <alignment horizontal="center" readingOrder="0" shrinkToFit="0" wrapText="0"/>
    </xf>
    <xf borderId="20" fillId="0" fontId="16" numFmtId="0" xfId="0" applyBorder="1" applyFont="1"/>
    <xf borderId="0" fillId="0" fontId="39" numFmtId="0" xfId="0" applyAlignment="1" applyFont="1">
      <alignment horizontal="center" readingOrder="0" shrinkToFit="0" wrapText="0"/>
    </xf>
    <xf borderId="0" fillId="0" fontId="40" numFmtId="0" xfId="0" applyAlignment="1" applyFont="1">
      <alignment readingOrder="0" shrinkToFit="0" vertical="bottom" wrapText="0"/>
    </xf>
    <xf borderId="0" fillId="0" fontId="41" numFmtId="0" xfId="0" applyAlignment="1" applyFont="1">
      <alignment shrinkToFit="0" vertical="bottom" wrapText="0"/>
    </xf>
    <xf borderId="0" fillId="0" fontId="42" numFmtId="0" xfId="0" applyAlignment="1" applyFont="1">
      <alignment shrinkToFit="0" vertical="bottom" wrapText="0"/>
    </xf>
    <xf borderId="0" fillId="0" fontId="43" numFmtId="0" xfId="0" applyAlignment="1" applyFont="1">
      <alignment horizontal="center" readingOrder="0" shrinkToFit="0" wrapText="0"/>
    </xf>
    <xf borderId="0" fillId="0" fontId="41" numFmtId="0" xfId="0" applyAlignment="1" applyFont="1">
      <alignment readingOrder="0" shrinkToFit="0" vertical="bottom" wrapText="0"/>
    </xf>
    <xf borderId="0" fillId="0" fontId="41" numFmtId="0" xfId="0" applyAlignment="1" applyFont="1">
      <alignment horizontal="right" readingOrder="0" shrinkToFit="0" vertical="bottom" wrapText="0"/>
    </xf>
    <xf borderId="0" fillId="0" fontId="42" numFmtId="0" xfId="0" applyAlignment="1" applyFont="1">
      <alignment readingOrder="0" shrinkToFit="0" vertical="bottom" wrapText="0"/>
    </xf>
    <xf borderId="0" fillId="0" fontId="44" numFmtId="0" xfId="0" applyAlignment="1" applyFont="1">
      <alignment vertical="bottom"/>
    </xf>
    <xf borderId="21" fillId="9" fontId="45" numFmtId="0" xfId="0" applyAlignment="1" applyBorder="1" applyFill="1" applyFont="1">
      <alignment horizontal="center" readingOrder="0" vertical="center"/>
    </xf>
    <xf borderId="14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9" fontId="46" numFmtId="0" xfId="0" applyAlignment="1" applyBorder="1" applyFont="1">
      <alignment horizontal="center" vertical="bottom"/>
    </xf>
    <xf borderId="25" fillId="0" fontId="10" numFmtId="0" xfId="0" applyBorder="1" applyFont="1"/>
    <xf borderId="9" fillId="9" fontId="44" numFmtId="0" xfId="0" applyAlignment="1" applyBorder="1" applyFont="1">
      <alignment vertical="bottom"/>
    </xf>
    <xf borderId="9" fillId="9" fontId="46" numFmtId="0" xfId="0" applyAlignment="1" applyBorder="1" applyFont="1">
      <alignment vertical="bottom"/>
    </xf>
    <xf borderId="0" fillId="0" fontId="44" numFmtId="1" xfId="0" applyAlignment="1" applyFont="1" applyNumberFormat="1">
      <alignment vertical="bottom"/>
    </xf>
    <xf borderId="26" fillId="6" fontId="47" numFmtId="0" xfId="0" applyAlignment="1" applyBorder="1" applyFont="1">
      <alignment vertical="bottom"/>
    </xf>
    <xf borderId="27" fillId="6" fontId="48" numFmtId="1" xfId="0" applyAlignment="1" applyBorder="1" applyFont="1" applyNumberFormat="1">
      <alignment horizontal="right" vertical="bottom"/>
    </xf>
    <xf borderId="26" fillId="4" fontId="47" numFmtId="0" xfId="0" applyAlignment="1" applyBorder="1" applyFont="1">
      <alignment vertical="bottom"/>
    </xf>
    <xf borderId="28" fillId="4" fontId="48" numFmtId="1" xfId="0" applyAlignment="1" applyBorder="1" applyFont="1" applyNumberFormat="1">
      <alignment horizontal="right" vertical="bottom"/>
    </xf>
    <xf borderId="0" fillId="10" fontId="44" numFmtId="0" xfId="0" applyAlignment="1" applyFill="1" applyFont="1">
      <alignment vertical="bottom"/>
    </xf>
    <xf borderId="24" fillId="10" fontId="44" numFmtId="0" xfId="0" applyAlignment="1" applyBorder="1" applyFont="1">
      <alignment vertical="bottom"/>
    </xf>
    <xf borderId="28" fillId="6" fontId="48" numFmtId="1" xfId="0" applyAlignment="1" applyBorder="1" applyFont="1" applyNumberFormat="1">
      <alignment horizontal="right" vertical="bottom"/>
    </xf>
    <xf borderId="29" fillId="4" fontId="47" numFmtId="0" xfId="0" applyAlignment="1" applyBorder="1" applyFont="1">
      <alignment vertical="bottom"/>
    </xf>
    <xf borderId="24" fillId="4" fontId="48" numFmtId="1" xfId="0" applyAlignment="1" applyBorder="1" applyFont="1" applyNumberFormat="1">
      <alignment horizontal="right" vertical="bottom"/>
    </xf>
    <xf borderId="30" fillId="6" fontId="47" numFmtId="0" xfId="0" applyAlignment="1" applyBorder="1" applyFont="1">
      <alignment vertical="bottom"/>
    </xf>
    <xf borderId="31" fillId="6" fontId="48" numFmtId="1" xfId="0" applyAlignment="1" applyBorder="1" applyFont="1" applyNumberFormat="1">
      <alignment horizontal="right" vertical="bottom"/>
    </xf>
    <xf borderId="32" fillId="4" fontId="47" numFmtId="0" xfId="0" applyAlignment="1" applyBorder="1" applyFont="1">
      <alignment vertical="bottom"/>
    </xf>
    <xf borderId="33" fillId="4" fontId="48" numFmtId="1" xfId="0" applyAlignment="1" applyBorder="1" applyFont="1" applyNumberFormat="1">
      <alignment horizontal="right" vertical="bottom"/>
    </xf>
    <xf borderId="30" fillId="4" fontId="47" numFmtId="0" xfId="0" applyAlignment="1" applyBorder="1" applyFont="1">
      <alignment readingOrder="0" vertical="bottom"/>
    </xf>
    <xf borderId="31" fillId="4" fontId="48" numFmtId="1" xfId="0" applyAlignment="1" applyBorder="1" applyFont="1" applyNumberFormat="1">
      <alignment horizontal="right" vertical="bottom"/>
    </xf>
    <xf borderId="25" fillId="10" fontId="44" numFmtId="0" xfId="0" applyAlignment="1" applyBorder="1" applyFont="1">
      <alignment vertical="bottom"/>
    </xf>
    <xf borderId="26" fillId="5" fontId="47" numFmtId="4" xfId="0" applyAlignment="1" applyBorder="1" applyFont="1" applyNumberFormat="1">
      <alignment vertical="bottom"/>
    </xf>
    <xf borderId="28" fillId="5" fontId="48" numFmtId="1" xfId="0" applyAlignment="1" applyBorder="1" applyFont="1" applyNumberFormat="1">
      <alignment horizontal="right" vertical="bottom"/>
    </xf>
    <xf borderId="34" fillId="5" fontId="47" numFmtId="4" xfId="0" applyAlignment="1" applyBorder="1" applyFont="1" applyNumberFormat="1">
      <alignment vertical="bottom"/>
    </xf>
    <xf borderId="27" fillId="5" fontId="48" numFmtId="1" xfId="0" applyAlignment="1" applyBorder="1" applyFont="1" applyNumberFormat="1">
      <alignment horizontal="right" vertical="bottom"/>
    </xf>
    <xf borderId="31" fillId="5" fontId="48" numFmtId="1" xfId="0" applyAlignment="1" applyBorder="1" applyFont="1" applyNumberFormat="1">
      <alignment horizontal="right" vertical="bottom"/>
    </xf>
    <xf borderId="29" fillId="6" fontId="47" numFmtId="0" xfId="0" applyAlignment="1" applyBorder="1" applyFont="1">
      <alignment vertical="bottom"/>
    </xf>
    <xf borderId="24" fillId="6" fontId="48" numFmtId="1" xfId="0" applyAlignment="1" applyBorder="1" applyFont="1" applyNumberFormat="1">
      <alignment horizontal="right" vertical="bottom"/>
    </xf>
    <xf borderId="9" fillId="11" fontId="22" numFmtId="0" xfId="0" applyAlignment="1" applyBorder="1" applyFill="1" applyFont="1">
      <alignment vertical="bottom"/>
    </xf>
    <xf borderId="9" fillId="9" fontId="48" numFmtId="1" xfId="0" applyAlignment="1" applyBorder="1" applyFont="1" applyNumberFormat="1">
      <alignment horizontal="right" vertical="bottom"/>
    </xf>
    <xf borderId="29" fillId="5" fontId="47" numFmtId="4" xfId="0" applyAlignment="1" applyBorder="1" applyFont="1" applyNumberFormat="1">
      <alignment vertical="bottom"/>
    </xf>
    <xf borderId="24" fillId="5" fontId="48" numFmtId="1" xfId="0" applyAlignment="1" applyBorder="1" applyFont="1" applyNumberFormat="1">
      <alignment horizontal="right" vertical="bottom"/>
    </xf>
    <xf borderId="14" fillId="2" fontId="16" numFmtId="0" xfId="0" applyBorder="1" applyFont="1"/>
    <xf borderId="0" fillId="0" fontId="44" numFmtId="2" xfId="0" applyAlignment="1" applyFont="1" applyNumberFormat="1">
      <alignment vertical="bottom"/>
    </xf>
    <xf borderId="21" fillId="9" fontId="49" numFmtId="0" xfId="0" applyAlignment="1" applyBorder="1" applyFont="1">
      <alignment horizontal="center" readingOrder="0" shrinkToFit="0" vertical="center" wrapText="1"/>
    </xf>
    <xf borderId="0" fillId="0" fontId="44" numFmtId="164" xfId="0" applyAlignment="1" applyFont="1" applyNumberFormat="1">
      <alignment vertical="bottom"/>
    </xf>
    <xf borderId="0" fillId="0" fontId="44" numFmtId="165" xfId="0" applyAlignment="1" applyFont="1" applyNumberFormat="1">
      <alignment vertical="bottom"/>
    </xf>
    <xf borderId="35" fillId="0" fontId="10" numFmtId="0" xfId="0" applyBorder="1" applyFont="1"/>
    <xf borderId="31" fillId="0" fontId="10" numFmtId="0" xfId="0" applyBorder="1" applyFont="1"/>
    <xf borderId="35" fillId="9" fontId="46" numFmtId="0" xfId="0" applyAlignment="1" applyBorder="1" applyFont="1">
      <alignment horizontal="center" vertical="bottom"/>
    </xf>
    <xf borderId="0" fillId="0" fontId="21" numFmtId="0" xfId="0" applyFont="1"/>
    <xf borderId="30" fillId="5" fontId="47" numFmtId="4" xfId="0" applyAlignment="1" applyBorder="1" applyFont="1" applyNumberFormat="1">
      <alignment vertical="bottom"/>
    </xf>
    <xf borderId="0" fillId="0" fontId="44" numFmtId="0" xfId="0" applyAlignment="1" applyFont="1">
      <alignment vertical="bottom"/>
    </xf>
    <xf borderId="4" fillId="12" fontId="3" numFmtId="0" xfId="0" applyAlignment="1" applyBorder="1" applyFill="1" applyFont="1">
      <alignment horizontal="center" readingOrder="0" shrinkToFit="0" wrapText="0"/>
    </xf>
    <xf borderId="0" fillId="0" fontId="50" numFmtId="0" xfId="0" applyFont="1"/>
    <xf borderId="0" fillId="0" fontId="1" numFmtId="0" xfId="0" applyFont="1"/>
    <xf borderId="0" fillId="0" fontId="51" numFmtId="0" xfId="0" applyAlignment="1" applyFont="1">
      <alignment horizontal="center" readingOrder="0" vertical="center"/>
    </xf>
    <xf borderId="0" fillId="0" fontId="51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7" fillId="0" fontId="30" numFmtId="0" xfId="0" applyAlignment="1" applyBorder="1" applyFont="1">
      <alignment readingOrder="0" shrinkToFit="0" vertical="center" wrapText="1"/>
    </xf>
    <xf borderId="36" fillId="11" fontId="52" numFmtId="0" xfId="0" applyAlignment="1" applyBorder="1" applyFont="1">
      <alignment horizontal="center" readingOrder="0" vertical="center"/>
    </xf>
    <xf borderId="21" fillId="11" fontId="52" numFmtId="0" xfId="0" applyAlignment="1" applyBorder="1" applyFont="1">
      <alignment horizontal="center" readingOrder="0" shrinkToFit="0" vertical="center" wrapText="1"/>
    </xf>
    <xf borderId="21" fillId="11" fontId="52" numFmtId="0" xfId="0" applyAlignment="1" applyBorder="1" applyFont="1">
      <alignment horizontal="center" readingOrder="0" vertical="center"/>
    </xf>
    <xf borderId="37" fillId="0" fontId="10" numFmtId="0" xfId="0" applyBorder="1" applyFont="1"/>
    <xf borderId="0" fillId="0" fontId="53" numFmtId="0" xfId="0" applyFont="1"/>
    <xf borderId="38" fillId="0" fontId="10" numFmtId="0" xfId="0" applyBorder="1" applyFont="1"/>
    <xf borderId="39" fillId="0" fontId="10" numFmtId="0" xfId="0" applyBorder="1" applyFont="1"/>
    <xf borderId="40" fillId="0" fontId="10" numFmtId="0" xfId="0" applyBorder="1" applyFont="1"/>
    <xf borderId="20" fillId="0" fontId="10" numFmtId="0" xfId="0" applyBorder="1" applyFont="1"/>
    <xf borderId="21" fillId="13" fontId="1" numFmtId="0" xfId="0" applyBorder="1" applyFill="1" applyFont="1"/>
    <xf borderId="14" fillId="14" fontId="54" numFmtId="0" xfId="0" applyAlignment="1" applyBorder="1" applyFill="1" applyFont="1">
      <alignment horizontal="center" readingOrder="0"/>
    </xf>
    <xf borderId="29" fillId="4" fontId="53" numFmtId="0" xfId="0" applyAlignment="1" applyBorder="1" applyFont="1">
      <alignment horizontal="center" readingOrder="0" shrinkToFit="0" vertical="center" wrapText="1"/>
    </xf>
    <xf borderId="29" fillId="0" fontId="30" numFmtId="0" xfId="0" applyAlignment="1" applyBorder="1" applyFont="1">
      <alignment horizontal="center" readingOrder="0" shrinkToFit="0" vertical="center" wrapText="1"/>
    </xf>
    <xf borderId="29" fillId="0" fontId="55" numFmtId="9" xfId="0" applyAlignment="1" applyBorder="1" applyFont="1" applyNumberFormat="1">
      <alignment horizontal="center" readingOrder="0" shrinkToFit="0" vertical="center" wrapText="1"/>
    </xf>
    <xf borderId="29" fillId="0" fontId="30" numFmtId="0" xfId="0" applyAlignment="1" applyBorder="1" applyFont="1">
      <alignment readingOrder="0" shrinkToFit="0" vertical="center" wrapText="1"/>
    </xf>
    <xf borderId="23" fillId="0" fontId="56" numFmtId="1" xfId="0" applyAlignment="1" applyBorder="1" applyFont="1" applyNumberFormat="1">
      <alignment horizontal="center" readingOrder="0" shrinkToFit="0" vertical="center" wrapText="1"/>
    </xf>
    <xf borderId="23" fillId="0" fontId="56" numFmtId="0" xfId="0" applyAlignment="1" applyBorder="1" applyFont="1">
      <alignment horizontal="center" readingOrder="0" shrinkToFit="0" vertical="center" wrapText="1"/>
    </xf>
    <xf borderId="7" fillId="0" fontId="57" numFmtId="0" xfId="0" applyAlignment="1" applyBorder="1" applyFont="1">
      <alignment horizontal="center" readingOrder="0" vertical="center"/>
    </xf>
    <xf borderId="0" fillId="0" fontId="50" numFmtId="0" xfId="0" applyAlignment="1" applyFont="1">
      <alignment horizontal="center" readingOrder="0" vertical="center"/>
    </xf>
    <xf borderId="23" fillId="4" fontId="1" numFmtId="0" xfId="0" applyAlignment="1" applyBorder="1" applyFont="1">
      <alignment horizontal="center" readingOrder="0" vertical="center"/>
    </xf>
    <xf borderId="21" fillId="2" fontId="58" numFmtId="0" xfId="0" applyBorder="1" applyFont="1"/>
    <xf borderId="14" fillId="0" fontId="1" numFmtId="1" xfId="0" applyBorder="1" applyFont="1" applyNumberFormat="1"/>
    <xf borderId="22" fillId="0" fontId="1" numFmtId="0" xfId="0" applyBorder="1" applyFont="1"/>
    <xf borderId="29" fillId="0" fontId="10" numFmtId="0" xfId="0" applyBorder="1" applyFont="1"/>
    <xf borderId="30" fillId="0" fontId="10" numFmtId="0" xfId="0" applyBorder="1" applyFont="1"/>
    <xf borderId="7" fillId="0" fontId="10" numFmtId="0" xfId="0" applyBorder="1" applyFont="1"/>
    <xf borderId="23" fillId="0" fontId="1" numFmtId="0" xfId="0" applyBorder="1" applyFont="1"/>
    <xf borderId="0" fillId="0" fontId="1" numFmtId="1" xfId="0" applyFont="1" applyNumberFormat="1"/>
    <xf borderId="24" fillId="0" fontId="1" numFmtId="0" xfId="0" applyBorder="1" applyFont="1"/>
    <xf borderId="36" fillId="0" fontId="30" numFmtId="0" xfId="0" applyAlignment="1" applyBorder="1" applyFont="1">
      <alignment horizontal="center" readingOrder="0" shrinkToFit="0" vertical="center" wrapText="1"/>
    </xf>
    <xf borderId="36" fillId="0" fontId="55" numFmtId="9" xfId="0" applyAlignment="1" applyBorder="1" applyFont="1" applyNumberFormat="1">
      <alignment horizontal="center" readingOrder="0" shrinkToFit="0" vertical="center" wrapText="1"/>
    </xf>
    <xf borderId="36" fillId="0" fontId="30" numFmtId="0" xfId="0" applyAlignment="1" applyBorder="1" applyFont="1">
      <alignment readingOrder="0" shrinkToFit="0" vertical="center" wrapText="1"/>
    </xf>
    <xf borderId="21" fillId="0" fontId="56" numFmtId="1" xfId="0" applyAlignment="1" applyBorder="1" applyFont="1" applyNumberFormat="1">
      <alignment horizontal="center" readingOrder="0" shrinkToFit="0" vertical="center" wrapText="1"/>
    </xf>
    <xf borderId="21" fillId="0" fontId="56" numFmtId="0" xfId="0" applyAlignment="1" applyBorder="1" applyFont="1">
      <alignment horizontal="center" readingOrder="0" shrinkToFit="0" vertical="center" wrapText="1"/>
    </xf>
    <xf borderId="37" fillId="0" fontId="59" numFmtId="0" xfId="0" applyAlignment="1" applyBorder="1" applyFont="1">
      <alignment horizontal="center" readingOrder="0" vertical="center"/>
    </xf>
    <xf borderId="41" fillId="0" fontId="10" numFmtId="0" xfId="0" applyBorder="1" applyFont="1"/>
    <xf borderId="0" fillId="2" fontId="60" numFmtId="0" xfId="0" applyAlignment="1" applyFont="1">
      <alignment horizontal="left" readingOrder="0" shrinkToFit="0" vertical="center" wrapText="0"/>
    </xf>
    <xf borderId="0" fillId="2" fontId="60" numFmtId="0" xfId="0" applyAlignment="1" applyFont="1">
      <alignment horizontal="center" readingOrder="0" shrinkToFit="0" vertical="center" wrapText="1"/>
    </xf>
    <xf borderId="23" fillId="5" fontId="1" numFmtId="0" xfId="0" applyAlignment="1" applyBorder="1" applyFont="1">
      <alignment horizontal="center" readingOrder="0" vertical="center"/>
    </xf>
    <xf borderId="23" fillId="2" fontId="58" numFmtId="4" xfId="0" applyBorder="1" applyFont="1" applyNumberFormat="1"/>
    <xf borderId="0" fillId="0" fontId="1" numFmtId="4" xfId="0" applyFont="1" applyNumberFormat="1"/>
    <xf borderId="23" fillId="0" fontId="1" numFmtId="4" xfId="0" applyBorder="1" applyFont="1" applyNumberFormat="1"/>
    <xf borderId="0" fillId="0" fontId="56" numFmtId="1" xfId="0" applyAlignment="1" applyFont="1" applyNumberFormat="1">
      <alignment horizontal="center" readingOrder="0" shrinkToFit="0" vertical="center" wrapText="1"/>
    </xf>
    <xf borderId="19" fillId="0" fontId="10" numFmtId="0" xfId="0" applyBorder="1" applyFont="1"/>
    <xf borderId="29" fillId="5" fontId="53" numFmtId="0" xfId="0" applyAlignment="1" applyBorder="1" applyFont="1">
      <alignment horizontal="center" readingOrder="0" shrinkToFit="0" vertical="center" wrapText="1"/>
    </xf>
    <xf borderId="14" fillId="0" fontId="30" numFmtId="0" xfId="0" applyAlignment="1" applyBorder="1" applyFont="1">
      <alignment horizontal="center" readingOrder="0" shrinkToFit="0" vertical="center" wrapText="1"/>
    </xf>
    <xf borderId="14" fillId="0" fontId="55" numFmtId="9" xfId="0" applyAlignment="1" applyBorder="1" applyFont="1" applyNumberFormat="1">
      <alignment horizontal="center" readingOrder="0" shrinkToFit="0" vertical="center" wrapText="1"/>
    </xf>
    <xf borderId="14" fillId="0" fontId="56" numFmtId="1" xfId="0" applyAlignment="1" applyBorder="1" applyFont="1" applyNumberFormat="1">
      <alignment horizontal="center" readingOrder="0" shrinkToFit="0" vertical="center" wrapText="1"/>
    </xf>
    <xf borderId="7" fillId="0" fontId="61" numFmtId="0" xfId="0" applyAlignment="1" applyBorder="1" applyFont="1">
      <alignment horizontal="center" readingOrder="0" vertical="top"/>
    </xf>
    <xf borderId="23" fillId="6" fontId="1" numFmtId="0" xfId="0" applyAlignment="1" applyBorder="1" applyFont="1">
      <alignment horizontal="center" readingOrder="0" vertical="center"/>
    </xf>
    <xf borderId="23" fillId="2" fontId="58" numFmtId="0" xfId="0" applyBorder="1" applyFont="1"/>
    <xf borderId="29" fillId="6" fontId="53" numFmtId="0" xfId="0" applyAlignment="1" applyBorder="1" applyFont="1">
      <alignment horizontal="center" readingOrder="0" shrinkToFit="0" vertical="center" wrapText="1"/>
    </xf>
    <xf borderId="42" fillId="0" fontId="30" numFmtId="0" xfId="0" applyAlignment="1" applyBorder="1" applyFont="1">
      <alignment horizontal="center" readingOrder="0" shrinkToFit="0" vertical="center" wrapText="1"/>
    </xf>
    <xf borderId="21" fillId="0" fontId="56" numFmtId="0" xfId="0" applyAlignment="1" applyBorder="1" applyFont="1">
      <alignment horizontal="center" readingOrder="0" shrinkToFit="0" vertical="center" wrapText="1"/>
    </xf>
    <xf borderId="35" fillId="0" fontId="1" numFmtId="0" xfId="0" applyBorder="1" applyFont="1"/>
    <xf borderId="25" fillId="0" fontId="1" numFmtId="1" xfId="0" applyBorder="1" applyFont="1" applyNumberFormat="1"/>
    <xf borderId="31" fillId="0" fontId="1" numFmtId="0" xfId="0" applyBorder="1" applyFont="1"/>
    <xf borderId="0" fillId="2" fontId="41" numFmtId="0" xfId="0" applyFont="1"/>
    <xf borderId="0" fillId="0" fontId="1" numFmtId="0" xfId="0" applyAlignment="1" applyFont="1">
      <alignment horizontal="center" readingOrder="0" vertical="center"/>
    </xf>
    <xf borderId="0" fillId="0" fontId="62" numFmtId="0" xfId="0" applyAlignment="1" applyFont="1">
      <alignment readingOrder="0"/>
    </xf>
    <xf borderId="0" fillId="0" fontId="63" numFmtId="2" xfId="0" applyAlignment="1" applyFont="1" applyNumberFormat="1">
      <alignment readingOrder="0"/>
    </xf>
    <xf borderId="0" fillId="0" fontId="63" numFmtId="0" xfId="0" applyAlignment="1" applyFont="1">
      <alignment readingOrder="0"/>
    </xf>
    <xf borderId="0" fillId="0" fontId="63" numFmtId="2" xfId="0" applyFont="1" applyNumberFormat="1"/>
    <xf borderId="0" fillId="0" fontId="50" numFmtId="0" xfId="0" applyAlignment="1" applyFont="1">
      <alignment readingOrder="0"/>
    </xf>
    <xf borderId="0" fillId="0" fontId="16" numFmtId="2" xfId="0" applyFont="1" applyNumberFormat="1"/>
    <xf borderId="0" fillId="0" fontId="50" numFmtId="164" xfId="0" applyFont="1" applyNumberFormat="1"/>
    <xf borderId="0" fillId="0" fontId="50" numFmtId="165" xfId="0" applyFont="1" applyNumberFormat="1"/>
    <xf borderId="14" fillId="14" fontId="1" numFmtId="0" xfId="0" applyAlignment="1" applyBorder="1" applyFont="1">
      <alignment readingOrder="0"/>
    </xf>
    <xf borderId="22" fillId="14" fontId="1" numFmtId="0" xfId="0" applyAlignment="1" applyBorder="1" applyFont="1">
      <alignment readingOrder="0"/>
    </xf>
    <xf borderId="0" fillId="0" fontId="50" numFmtId="2" xfId="0" applyFont="1" applyNumberFormat="1"/>
    <xf borderId="36" fillId="0" fontId="55" numFmtId="3" xfId="0" applyAlignment="1" applyBorder="1" applyFont="1" applyNumberFormat="1">
      <alignment horizontal="center" readingOrder="0" shrinkToFit="0" vertical="center" wrapText="1"/>
    </xf>
    <xf borderId="23" fillId="14" fontId="58" numFmtId="0" xfId="0" applyBorder="1" applyFont="1"/>
    <xf borderId="36" fillId="4" fontId="58" numFmtId="1" xfId="0" applyBorder="1" applyFont="1" applyNumberFormat="1"/>
    <xf borderId="14" fillId="0" fontId="1" numFmtId="0" xfId="0" applyBorder="1" applyFont="1"/>
    <xf borderId="29" fillId="4" fontId="1" numFmtId="1" xfId="0" applyBorder="1" applyFont="1" applyNumberFormat="1"/>
    <xf borderId="0" fillId="2" fontId="58" numFmtId="0" xfId="0" applyFont="1"/>
    <xf borderId="30" fillId="4" fontId="1" numFmtId="1" xfId="0" applyBorder="1" applyFont="1" applyNumberFormat="1"/>
    <xf borderId="24" fillId="0" fontId="16" numFmtId="0" xfId="0" applyBorder="1" applyFont="1"/>
    <xf borderId="0" fillId="0" fontId="30" numFmtId="1" xfId="0" applyFont="1" applyNumberFormat="1"/>
    <xf borderId="0" fillId="0" fontId="56" numFmtId="0" xfId="0" applyAlignment="1" applyFont="1">
      <alignment vertical="center"/>
    </xf>
    <xf borderId="7" fillId="0" fontId="56" numFmtId="0" xfId="0" applyAlignment="1" applyBorder="1" applyFont="1">
      <alignment vertical="center"/>
    </xf>
    <xf borderId="23" fillId="14" fontId="58" numFmtId="4" xfId="0" applyBorder="1" applyFont="1" applyNumberFormat="1"/>
    <xf borderId="36" fillId="5" fontId="58" numFmtId="4" xfId="0" applyBorder="1" applyFont="1" applyNumberFormat="1"/>
    <xf borderId="42" fillId="15" fontId="64" numFmtId="0" xfId="0" applyAlignment="1" applyBorder="1" applyFill="1" applyFont="1">
      <alignment horizontal="center" readingOrder="0" shrinkToFit="0" vertical="center" wrapText="1"/>
    </xf>
    <xf borderId="42" fillId="0" fontId="55" numFmtId="10" xfId="0" applyAlignment="1" applyBorder="1" applyFont="1" applyNumberFormat="1">
      <alignment horizontal="center" readingOrder="0" shrinkToFit="0" vertical="center" wrapText="1"/>
    </xf>
    <xf borderId="42" fillId="0" fontId="30" numFmtId="0" xfId="0" applyAlignment="1" applyBorder="1" applyFont="1">
      <alignment readingOrder="0" shrinkToFit="0" vertical="center" wrapText="1"/>
    </xf>
    <xf borderId="43" fillId="0" fontId="56" numFmtId="1" xfId="0" applyAlignment="1" applyBorder="1" applyFont="1" applyNumberFormat="1">
      <alignment horizontal="center" readingOrder="0" shrinkToFit="0" vertical="center" wrapText="1"/>
    </xf>
    <xf borderId="44" fillId="0" fontId="10" numFmtId="0" xfId="0" applyBorder="1" applyFont="1"/>
    <xf borderId="45" fillId="0" fontId="56" numFmtId="0" xfId="0" applyAlignment="1" applyBorder="1" applyFont="1">
      <alignment vertical="center"/>
    </xf>
    <xf borderId="46" fillId="0" fontId="56" numFmtId="0" xfId="0" applyAlignment="1" applyBorder="1" applyFont="1">
      <alignment vertical="center"/>
    </xf>
    <xf borderId="23" fillId="14" fontId="1" numFmtId="4" xfId="0" applyBorder="1" applyFont="1" applyNumberFormat="1"/>
    <xf borderId="29" fillId="5" fontId="1" numFmtId="4" xfId="0" applyBorder="1" applyFont="1" applyNumberFormat="1"/>
    <xf borderId="39" fillId="0" fontId="56" numFmtId="0" xfId="0" applyAlignment="1" applyBorder="1" applyFont="1">
      <alignment readingOrder="0" vertical="center"/>
    </xf>
    <xf borderId="20" fillId="0" fontId="30" numFmtId="0" xfId="0" applyAlignment="1" applyBorder="1" applyFont="1">
      <alignment readingOrder="0"/>
    </xf>
    <xf borderId="7" fillId="0" fontId="30" numFmtId="0" xfId="0" applyBorder="1" applyFont="1"/>
    <xf borderId="23" fillId="14" fontId="20" numFmtId="4" xfId="0" applyAlignment="1" applyBorder="1" applyFont="1" applyNumberFormat="1">
      <alignment vertical="bottom"/>
    </xf>
    <xf borderId="0" fillId="9" fontId="51" numFmtId="0" xfId="0" applyAlignment="1" applyFont="1">
      <alignment horizontal="center" vertical="bottom"/>
    </xf>
    <xf borderId="0" fillId="9" fontId="64" numFmtId="0" xfId="0" applyAlignment="1" applyFont="1">
      <alignment vertical="bottom"/>
    </xf>
    <xf borderId="0" fillId="4" fontId="56" numFmtId="0" xfId="0" applyAlignment="1" applyFont="1">
      <alignment vertical="bottom"/>
    </xf>
    <xf borderId="0" fillId="9" fontId="64" numFmtId="166" xfId="0" applyAlignment="1" applyFont="1" applyNumberFormat="1">
      <alignment vertical="bottom"/>
    </xf>
    <xf borderId="0" fillId="5" fontId="56" numFmtId="0" xfId="0" applyAlignment="1" applyFont="1">
      <alignment vertical="bottom"/>
    </xf>
    <xf borderId="0" fillId="9" fontId="64" numFmtId="0" xfId="0" applyAlignment="1" applyFont="1">
      <alignment vertical="bottom"/>
    </xf>
    <xf borderId="0" fillId="6" fontId="56" numFmtId="0" xfId="0" applyAlignment="1" applyFont="1">
      <alignment vertical="bottom"/>
    </xf>
    <xf borderId="23" fillId="14" fontId="20" numFmtId="0" xfId="0" applyAlignment="1" applyBorder="1" applyFont="1">
      <alignment vertical="bottom"/>
    </xf>
    <xf borderId="23" fillId="14" fontId="20" numFmtId="0" xfId="0" applyAlignment="1" applyBorder="1" applyFont="1">
      <alignment vertical="bottom"/>
    </xf>
    <xf borderId="30" fillId="5" fontId="1" numFmtId="0" xfId="0" applyBorder="1" applyFont="1"/>
    <xf borderId="7" fillId="0" fontId="50" numFmtId="0" xfId="0" applyBorder="1" applyFont="1"/>
    <xf borderId="36" fillId="6" fontId="58" numFmtId="1" xfId="0" applyBorder="1" applyFont="1" applyNumberFormat="1"/>
    <xf borderId="7" fillId="2" fontId="41" numFmtId="0" xfId="0" applyBorder="1" applyFont="1"/>
    <xf borderId="23" fillId="14" fontId="1" numFmtId="0" xfId="0" applyBorder="1" applyFont="1"/>
    <xf borderId="29" fillId="6" fontId="1" numFmtId="1" xfId="0" applyBorder="1" applyFont="1" applyNumberFormat="1"/>
    <xf borderId="35" fillId="14" fontId="1" numFmtId="0" xfId="0" applyBorder="1" applyFont="1"/>
    <xf borderId="25" fillId="0" fontId="1" numFmtId="0" xfId="0" applyBorder="1" applyFont="1"/>
    <xf borderId="30" fillId="6" fontId="1" numFmtId="1" xfId="0" applyBorder="1" applyFont="1" applyNumberFormat="1"/>
    <xf borderId="0" fillId="0" fontId="1" numFmtId="0" xfId="0" applyAlignment="1" applyFont="1">
      <alignment readingOrder="0"/>
    </xf>
    <xf borderId="0" fillId="2" fontId="58" numFmtId="4" xfId="0" applyFont="1" applyNumberFormat="1"/>
    <xf borderId="0" fillId="4" fontId="1" numFmtId="0" xfId="0" applyFont="1"/>
    <xf borderId="0" fillId="4" fontId="1" numFmtId="1" xfId="0" applyFont="1" applyNumberFormat="1"/>
    <xf borderId="7" fillId="0" fontId="50" numFmtId="0" xfId="0" applyAlignment="1" applyBorder="1" applyFont="1">
      <alignment readingOrder="0"/>
    </xf>
    <xf borderId="0" fillId="2" fontId="58" numFmtId="1" xfId="0" applyFont="1" applyNumberFormat="1"/>
    <xf borderId="0" fillId="5" fontId="1" numFmtId="4" xfId="0" applyFont="1" applyNumberFormat="1"/>
    <xf borderId="0" fillId="5" fontId="1" numFmtId="1" xfId="0" applyFont="1" applyNumberFormat="1"/>
    <xf borderId="0" fillId="0" fontId="20" numFmtId="1" xfId="0" applyFont="1" applyNumberFormat="1"/>
    <xf borderId="0" fillId="0" fontId="50" numFmtId="0" xfId="0" applyAlignment="1" applyFont="1">
      <alignment readingOrder="0" shrinkToFit="0" vertical="center" wrapText="1"/>
    </xf>
    <xf borderId="0" fillId="0" fontId="65" numFmtId="2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readingOrder="0"/>
    </xf>
    <xf borderId="0" fillId="5" fontId="1" numFmtId="0" xfId="0" applyFont="1"/>
    <xf borderId="0" fillId="6" fontId="1" numFmtId="0" xfId="0" applyFont="1"/>
    <xf borderId="0" fillId="6" fontId="1" numFmtId="1" xfId="0" applyFont="1" applyNumberFormat="1"/>
    <xf borderId="19" fillId="0" fontId="50" numFmtId="0" xfId="0" applyBorder="1" applyFont="1"/>
    <xf borderId="20" fillId="0" fontId="50" numFmtId="0" xfId="0" applyBorder="1" applyFont="1"/>
    <xf borderId="13" fillId="0" fontId="66" numFmtId="0" xfId="0" applyAlignment="1" applyBorder="1" applyFont="1">
      <alignment horizontal="center" readingOrder="0"/>
    </xf>
    <xf borderId="0" fillId="2" fontId="67" numFmtId="0" xfId="0" applyFont="1"/>
    <xf borderId="0" fillId="0" fontId="21" numFmtId="0" xfId="0" applyAlignment="1" applyFont="1">
      <alignment readingOrder="0"/>
    </xf>
    <xf borderId="0" fillId="0" fontId="68" numFmtId="0" xfId="0" applyAlignment="1" applyFont="1">
      <alignment readingOrder="0"/>
    </xf>
    <xf borderId="0" fillId="16" fontId="44" numFmtId="0" xfId="0" applyAlignment="1" applyFill="1" applyFont="1">
      <alignment vertical="bottom"/>
    </xf>
    <xf borderId="0" fillId="0" fontId="69" numFmtId="0" xfId="0" applyAlignment="1" applyFont="1">
      <alignment vertical="bottom"/>
    </xf>
    <xf borderId="0" fillId="5" fontId="44" numFmtId="0" xfId="0" applyAlignment="1" applyFont="1">
      <alignment vertical="bottom"/>
    </xf>
    <xf borderId="0" fillId="0" fontId="70" numFmtId="0" xfId="0" applyAlignment="1" applyFont="1">
      <alignment readingOrder="0"/>
    </xf>
    <xf borderId="0" fillId="12" fontId="44" numFmtId="0" xfId="0" applyAlignment="1" applyFont="1">
      <alignment vertical="bottom"/>
    </xf>
    <xf borderId="0" fillId="2" fontId="16" numFmtId="0" xfId="0" applyFont="1"/>
    <xf borderId="0" fillId="0" fontId="16" numFmtId="0" xfId="0" applyFont="1"/>
    <xf borderId="0" fillId="2" fontId="71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72" numFmtId="0" xfId="0" applyAlignment="1" applyFont="1">
      <alignment horizontal="center" readingOrder="0"/>
    </xf>
    <xf borderId="0" fillId="0" fontId="73" numFmtId="0" xfId="0" applyFont="1"/>
  </cellXfs>
  <cellStyles count="1">
    <cellStyle xfId="0" name="Normal" builtinId="0"/>
  </cellStyles>
  <dxfs count="14">
    <dxf>
      <font>
        <b/>
        <u/>
        <color rgb="FFAE5D2D"/>
      </font>
      <fill>
        <patternFill patternType="solid">
          <fgColor rgb="FFF4E6D9"/>
          <bgColor rgb="FFF4E6D9"/>
        </patternFill>
      </fill>
      <border/>
    </dxf>
    <dxf>
      <font>
        <b/>
        <u/>
        <color rgb="FF0B5394"/>
      </font>
      <fill>
        <patternFill patternType="solid">
          <fgColor rgb="FFCFE2F3"/>
          <bgColor rgb="FFCFE2F3"/>
        </patternFill>
      </fill>
      <border/>
    </dxf>
    <dxf>
      <font>
        <b/>
        <u/>
        <color rgb="FFCC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i/>
        <color rgb="FF999999"/>
      </font>
      <fill>
        <patternFill patternType="solid">
          <fgColor rgb="FFD9D9D9"/>
          <bgColor rgb="FFD9D9D9"/>
        </patternFill>
      </fill>
      <border/>
    </dxf>
    <dxf>
      <font>
        <b/>
        <color rgb="FF0B5394"/>
      </font>
      <fill>
        <patternFill patternType="solid">
          <fgColor rgb="FFCFE2F3"/>
          <bgColor rgb="FFCFE2F3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99999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D966"/>
      </font>
      <fill>
        <patternFill patternType="solid">
          <fgColor rgb="FF1C4587"/>
          <bgColor rgb="FF1C4587"/>
        </patternFill>
      </fill>
      <border/>
    </dxf>
    <dxf>
      <font/>
      <fill>
        <patternFill patternType="solid">
          <fgColor rgb="FFF4E6D9"/>
          <bgColor rgb="FFF4E6D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666666"/>
                </a:solidFill>
                <a:latin typeface="Roboto"/>
              </a:defRPr>
            </a:pPr>
            <a:r>
              <a:rPr b="1" i="0">
                <a:solidFill>
                  <a:srgbClr val="666666"/>
                </a:solidFill>
                <a:latin typeface="Roboto"/>
              </a:rPr>
              <a:t>Émissions, réparties par secteur</a:t>
            </a:r>
          </a:p>
        </c:rich>
      </c:tx>
      <c:layout>
        <c:manualLayout>
          <c:xMode val="edge"/>
          <c:yMode val="edge"/>
          <c:x val="0.029320990506118517"/>
          <c:y val="0.04790794979079498"/>
        </c:manualLayout>
      </c:layout>
      <c:overlay val="0"/>
    </c:title>
    <c:plotArea>
      <c:layout>
        <c:manualLayout>
          <c:xMode val="edge"/>
          <c:yMode val="edge"/>
          <c:x val="0.1148197796698967"/>
          <c:y val="0.16522988505747127"/>
          <c:w val="0.6026583755405696"/>
          <c:h val="0.7701149425287356"/>
        </c:manualLayout>
      </c:layout>
      <c:barChart>
        <c:barDir val="col"/>
        <c:grouping val="stacked"/>
        <c:ser>
          <c:idx val="0"/>
          <c:order val="0"/>
          <c:tx>
            <c:strRef>
              <c:f>'Résultats'!$B$7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'Résultats'!$C$7:$E$7</c:f>
              <c:numCache/>
            </c:numRef>
          </c:val>
        </c:ser>
        <c:ser>
          <c:idx val="1"/>
          <c:order val="1"/>
          <c:tx>
            <c:strRef>
              <c:f>'Résultats'!$B$8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'Résultats'!$C$8:$E$8</c:f>
              <c:numCache/>
            </c:numRef>
          </c:val>
        </c:ser>
        <c:ser>
          <c:idx val="2"/>
          <c:order val="2"/>
          <c:tx>
            <c:strRef>
              <c:f>'Résultats'!$B$9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'Résultats'!$C$9:$E$9</c:f>
              <c:numCache/>
            </c:numRef>
          </c:val>
        </c:ser>
        <c:ser>
          <c:idx val="3"/>
          <c:order val="3"/>
          <c:tx>
            <c:strRef>
              <c:f>'Résultats'!$B$10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'Résultats'!$C$10:$E$10</c:f>
              <c:numCache/>
            </c:numRef>
          </c:val>
        </c:ser>
        <c:ser>
          <c:idx val="4"/>
          <c:order val="4"/>
          <c:tx>
            <c:strRef>
              <c:f>'Résultats'!$B$11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'Résultats'!$C$11:$E$11</c:f>
              <c:numCache/>
            </c:numRef>
          </c:val>
        </c:ser>
        <c:ser>
          <c:idx val="5"/>
          <c:order val="5"/>
          <c:tx>
            <c:strRef>
              <c:f>'Résultats'!$B$12</c:f>
            </c:strRef>
          </c:tx>
          <c:spPr>
            <a:solidFill>
              <a:srgbClr val="AC0707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'Résultats'!$C$12:$E$12</c:f>
              <c:numCache/>
            </c:numRef>
          </c:val>
        </c:ser>
        <c:ser>
          <c:idx val="6"/>
          <c:order val="6"/>
          <c:tx>
            <c:strRef>
              <c:f>'Résultats'!$B$13</c:f>
            </c:strRef>
          </c:tx>
          <c:spPr>
            <a:solidFill>
              <a:srgbClr val="C2111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'Résultats'!$C$13:$E$13</c:f>
              <c:numCache/>
            </c:numRef>
          </c:val>
        </c:ser>
        <c:ser>
          <c:idx val="7"/>
          <c:order val="7"/>
          <c:tx>
            <c:strRef>
              <c:f>'Résultats'!$B$14</c:f>
            </c:strRef>
          </c:tx>
          <c:spPr>
            <a:solidFill>
              <a:srgbClr val="D04949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'Résultats'!$C$14:$E$14</c:f>
              <c:numCache/>
            </c:numRef>
          </c:val>
        </c:ser>
        <c:ser>
          <c:idx val="8"/>
          <c:order val="8"/>
          <c:tx>
            <c:strRef>
              <c:f>'Résultats'!$B$15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'Résultats'!$C$15:$E$15</c:f>
              <c:numCache/>
            </c:numRef>
          </c:val>
        </c:ser>
        <c:ser>
          <c:idx val="9"/>
          <c:order val="9"/>
          <c:tx>
            <c:strRef>
              <c:f>'Résultats'!$B$16</c:f>
            </c:strRef>
          </c:tx>
          <c:spPr>
            <a:solidFill>
              <a:srgbClr val="E68787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'Résultats'!$C$16:$E$16</c:f>
              <c:numCache/>
            </c:numRef>
          </c:val>
        </c:ser>
        <c:ser>
          <c:idx val="10"/>
          <c:order val="10"/>
          <c:tx>
            <c:strRef>
              <c:f>'Résultats'!$B$17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'Résultats'!$C$17:$E$17</c:f>
              <c:numCache/>
            </c:numRef>
          </c:val>
        </c:ser>
        <c:ser>
          <c:idx val="11"/>
          <c:order val="11"/>
          <c:tx>
            <c:strRef>
              <c:f>'Résultats'!$B$18</c:f>
            </c:strRef>
          </c:tx>
          <c:spPr>
            <a:solidFill>
              <a:srgbClr val="F2B4B4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'Résultats'!$C$18:$E$18</c:f>
              <c:numCache/>
            </c:numRef>
          </c:val>
        </c:ser>
        <c:ser>
          <c:idx val="12"/>
          <c:order val="12"/>
          <c:tx>
            <c:strRef>
              <c:f>'Résultats'!$B$19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'Résultats'!$C$19:$E$19</c:f>
              <c:numCache/>
            </c:numRef>
          </c:val>
        </c:ser>
        <c:ser>
          <c:idx val="13"/>
          <c:order val="13"/>
          <c:tx>
            <c:strRef>
              <c:f>'Résultats'!$B$20</c:f>
            </c:strRef>
          </c:tx>
          <c:spPr>
            <a:solidFill>
              <a:srgbClr val="FCDEDE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'Résultats'!$C$20:$E$20</c:f>
              <c:numCache/>
            </c:numRef>
          </c:val>
        </c:ser>
        <c:ser>
          <c:idx val="14"/>
          <c:order val="14"/>
          <c:tx>
            <c:strRef>
              <c:f>'Résultats'!$B$21</c:f>
            </c:strRef>
          </c:tx>
          <c:spPr>
            <a:solidFill>
              <a:srgbClr val="C79A72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'Résultats'!$C$6:$E$6</c:f>
            </c:strRef>
          </c:cat>
          <c:val>
            <c:numRef>
              <c:f>'Résultats'!$C$21:$E$21</c:f>
              <c:numCache/>
            </c:numRef>
          </c:val>
        </c:ser>
        <c:overlap val="100"/>
        <c:axId val="1850904841"/>
        <c:axId val="767087719"/>
      </c:barChart>
      <c:catAx>
        <c:axId val="185090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Roboto"/>
              </a:defRPr>
            </a:pPr>
          </a:p>
        </c:txPr>
        <c:crossAx val="767087719"/>
      </c:catAx>
      <c:valAx>
        <c:axId val="767087719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1">
                    <a:solidFill>
                      <a:srgbClr val="000000"/>
                    </a:solidFill>
                    <a:latin typeface="Roboto"/>
                  </a:rPr>
                  <a:t>kgCO2-éq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090484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Détail "Alimentation" par type de produits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'Résultats'!$C$33</c:f>
            </c:strRef>
          </c:tx>
          <c:dPt>
            <c:idx val="0"/>
            <c:spPr>
              <a:solidFill>
                <a:srgbClr val="B7B7B7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9FC5E8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3"/>
            <c:spPr>
              <a:solidFill>
                <a:srgbClr val="660000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4"/>
            <c:spPr>
              <a:solidFill>
                <a:srgbClr val="783F04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6"/>
            <c:spPr>
              <a:solidFill>
                <a:srgbClr val="EA9999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7"/>
            <c:spPr>
              <a:solidFill>
                <a:srgbClr val="B7B7B7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8"/>
            <c:spPr>
              <a:solidFill>
                <a:srgbClr val="BF9000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1"/>
            <c:spPr>
              <a:solidFill>
                <a:srgbClr val="38761D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2"/>
            <c:spPr>
              <a:solidFill>
                <a:srgbClr val="F1C232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3"/>
            <c:spPr>
              <a:solidFill>
                <a:srgbClr val="FFF2CC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4"/>
            <c:spPr>
              <a:solidFill>
                <a:srgbClr val="E69138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5"/>
            <c:spPr>
              <a:solidFill>
                <a:srgbClr val="F1C232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6"/>
            <c:spPr>
              <a:solidFill>
                <a:srgbClr val="45818E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7"/>
            <c:spPr>
              <a:solidFill>
                <a:srgbClr val="E06666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8"/>
            <c:spPr>
              <a:solidFill>
                <a:srgbClr val="FFE599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9"/>
            <c:spPr>
              <a:solidFill>
                <a:srgbClr val="BF9000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0"/>
            <c:spPr>
              <a:solidFill>
                <a:srgbClr val="EA9999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1"/>
            <c:spPr>
              <a:solidFill>
                <a:srgbClr val="999999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2"/>
            <c:spPr>
              <a:solidFill>
                <a:srgbClr val="6AA84F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3"/>
            <c:spPr>
              <a:solidFill>
                <a:srgbClr val="990000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'Résultats'!$B$34:$B$57</c:f>
            </c:strRef>
          </c:cat>
          <c:val>
            <c:numRef>
              <c:f>'Résultats'!$C$34:$C$57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21</xdr:row>
      <xdr:rowOff>66675</xdr:rowOff>
    </xdr:from>
    <xdr:ext cx="838200" cy="295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371475</xdr:colOff>
      <xdr:row>0</xdr:row>
      <xdr:rowOff>209550</xdr:rowOff>
    </xdr:from>
    <xdr:ext cx="1885950" cy="7524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0</xdr:row>
      <xdr:rowOff>180975</xdr:rowOff>
    </xdr:from>
    <xdr:ext cx="1247775" cy="8191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2</xdr:row>
      <xdr:rowOff>123825</xdr:rowOff>
    </xdr:from>
    <xdr:ext cx="7743825" cy="48863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29</xdr:row>
      <xdr:rowOff>123825</xdr:rowOff>
    </xdr:from>
    <xdr:ext cx="6486525" cy="40100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DYfTTQyQ1KEDybYgxn4LYSQGFhOzUVL3ZN1S3G-g1vU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lowtechlab.org/wiki/Remorque_v%C3%A9lo_pour_tous_les_jours" TargetMode="External"/><Relationship Id="rId2" Type="http://schemas.openxmlformats.org/officeDocument/2006/relationships/hyperlink" Target="https://scienceetonnante.com/2022/08/07/autoroute-110-au-lieu-de-130/" TargetMode="External"/><Relationship Id="rId3" Type="http://schemas.openxmlformats.org/officeDocument/2006/relationships/hyperlink" Target="https://monimpacttransport.fr/" TargetMode="External"/><Relationship Id="rId4" Type="http://schemas.openxmlformats.org/officeDocument/2006/relationships/hyperlink" Target="https://menu-vegetarien.com/recettes-vegetariennes/" TargetMode="External"/><Relationship Id="rId5" Type="http://schemas.openxmlformats.org/officeDocument/2006/relationships/hyperlink" Target="https://www.lapetiteokara.fr/category/plats-principaux/" TargetMode="External"/><Relationship Id="rId6" Type="http://schemas.openxmlformats.org/officeDocument/2006/relationships/hyperlink" Target="https://theplacetofrip.com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3XHdaHfcrUZXEePQN1vZEF3Bhkd1T2Qs2R-gkVLxIT8/edit?gid=1363334816" TargetMode="External"/><Relationship Id="rId2" Type="http://schemas.openxmlformats.org/officeDocument/2006/relationships/hyperlink" Target="https://docs.google.com/spreadsheets/d/1yrA5QxN33N4jCcmIS55Qr_L45pwmz1_xr35U-UWypDo/edit?gid=0" TargetMode="External"/><Relationship Id="rId3" Type="http://schemas.openxmlformats.org/officeDocument/2006/relationships/hyperlink" Target="https://docs.google.com/spreadsheets/d/1cNVYQcSMy_8H9CpD5lrx1nWiN6BnfP7rVsXbP1oxKVA/edit?gid=0" TargetMode="External"/><Relationship Id="rId4" Type="http://schemas.openxmlformats.org/officeDocument/2006/relationships/hyperlink" Target="https://docs.google.com/spreadsheets/d/155nTNLgmh69EIjinzdMqfG7eKfLnYJNEGhqNvcyypOM/edit?gid=0" TargetMode="External"/><Relationship Id="rId5" Type="http://schemas.openxmlformats.org/officeDocument/2006/relationships/hyperlink" Target="https://docs.google.com/spreadsheets/d/1y05b1jFtICq87ub2WgjjSU64iGgICV9rAEltnNL3UHA/edit?gid=0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3.88"/>
    <col customWidth="1" min="10" max="10" width="23.25"/>
    <col customWidth="1" min="13" max="13" width="13.25"/>
  </cols>
  <sheetData>
    <row r="1">
      <c r="A1" s="1"/>
      <c r="B1" s="1"/>
      <c r="C1" s="2"/>
      <c r="D1" s="3" t="s">
        <v>0</v>
      </c>
    </row>
    <row r="2">
      <c r="A2" s="1"/>
      <c r="B2" s="1"/>
      <c r="D2" s="4" t="s">
        <v>1</v>
      </c>
    </row>
    <row r="3">
      <c r="A3" s="1"/>
      <c r="B3" s="1"/>
      <c r="C3" s="5"/>
      <c r="D3" s="6"/>
      <c r="E3" s="6"/>
      <c r="F3" s="6"/>
      <c r="G3" s="6"/>
      <c r="H3" s="6"/>
      <c r="I3" s="6"/>
      <c r="J3" s="6"/>
    </row>
    <row r="4">
      <c r="A4" s="1"/>
      <c r="B4" s="1"/>
      <c r="D4" s="6"/>
      <c r="E4" s="7"/>
      <c r="F4" s="7"/>
      <c r="G4" s="8"/>
      <c r="H4" s="8"/>
      <c r="I4" s="6"/>
      <c r="J4" s="6"/>
    </row>
    <row r="5">
      <c r="A5" s="1"/>
      <c r="B5" s="1"/>
      <c r="D5" s="9" t="s">
        <v>2</v>
      </c>
      <c r="E5" s="10" t="s">
        <v>3</v>
      </c>
      <c r="F5" s="6"/>
      <c r="H5" s="11" t="s">
        <v>4</v>
      </c>
      <c r="I5" s="12"/>
    </row>
    <row r="6">
      <c r="A6" s="1"/>
      <c r="B6" s="1"/>
      <c r="D6" s="13" t="s">
        <v>5</v>
      </c>
      <c r="E6" s="14" t="s">
        <v>6</v>
      </c>
    </row>
    <row r="7">
      <c r="A7" s="1"/>
      <c r="B7" s="1"/>
      <c r="D7" s="9" t="s">
        <v>7</v>
      </c>
      <c r="E7" s="15" t="s">
        <v>8</v>
      </c>
    </row>
    <row r="8">
      <c r="A8" s="1"/>
      <c r="B8" s="1"/>
      <c r="D8" s="9" t="s">
        <v>9</v>
      </c>
      <c r="E8" s="15" t="s">
        <v>10</v>
      </c>
      <c r="J8" s="6"/>
    </row>
    <row r="9">
      <c r="A9" s="1"/>
      <c r="B9" s="1"/>
      <c r="D9" s="13" t="s">
        <v>11</v>
      </c>
      <c r="E9" s="16" t="s">
        <v>12</v>
      </c>
      <c r="K9" s="15"/>
    </row>
    <row r="10">
      <c r="A10" s="1"/>
      <c r="B10" s="1"/>
      <c r="C10" s="1"/>
      <c r="D10" s="17" t="s">
        <v>13</v>
      </c>
      <c r="E10" s="18" t="s">
        <v>14</v>
      </c>
      <c r="H10" s="19"/>
      <c r="I10" s="19"/>
      <c r="J10" s="19"/>
      <c r="K10" s="1"/>
      <c r="L10" s="1"/>
      <c r="M10" s="1"/>
    </row>
    <row r="11">
      <c r="A11" s="20"/>
      <c r="B11" s="1"/>
      <c r="C11" s="1"/>
      <c r="D11" s="19"/>
      <c r="E11" s="21"/>
      <c r="F11" s="21"/>
      <c r="G11" s="21"/>
      <c r="H11" s="21"/>
      <c r="I11" s="21"/>
      <c r="J11" s="21"/>
      <c r="K11" s="1"/>
      <c r="L11" s="1"/>
      <c r="M11" s="1"/>
    </row>
    <row r="12">
      <c r="A12" s="1"/>
      <c r="B12" s="1"/>
      <c r="C12" s="1"/>
      <c r="K12" s="1"/>
      <c r="L12" s="1"/>
      <c r="M12" s="1"/>
    </row>
    <row r="13">
      <c r="A13" s="1"/>
      <c r="B13" s="1"/>
      <c r="C13" s="22"/>
      <c r="K13" s="1"/>
      <c r="L13" s="1"/>
      <c r="M13" s="1"/>
    </row>
    <row r="14">
      <c r="A14" s="1" t="s">
        <v>15</v>
      </c>
      <c r="B14" s="1"/>
      <c r="C14" s="22"/>
      <c r="K14" s="1"/>
      <c r="L14" s="1"/>
      <c r="M14" s="1"/>
    </row>
    <row r="15">
      <c r="D15" s="23" t="s">
        <v>16</v>
      </c>
      <c r="K15" s="22"/>
      <c r="L15" s="22"/>
      <c r="M15" s="22"/>
      <c r="N15" s="22"/>
    </row>
    <row r="16">
      <c r="C16" s="24"/>
      <c r="D16" s="25"/>
      <c r="E16" s="25"/>
      <c r="F16" s="25"/>
      <c r="G16" s="25"/>
      <c r="H16" s="25"/>
      <c r="I16" s="25"/>
      <c r="J16" s="25"/>
      <c r="K16" s="26"/>
      <c r="L16" s="26"/>
      <c r="M16" s="26"/>
    </row>
    <row r="17">
      <c r="B17" s="27"/>
      <c r="C17" s="24"/>
      <c r="K17" s="26"/>
      <c r="L17" s="26"/>
      <c r="M17" s="26"/>
    </row>
    <row r="18">
      <c r="D18" s="28" t="s">
        <v>17</v>
      </c>
      <c r="K18" s="26"/>
      <c r="L18" s="26"/>
      <c r="M18" s="26"/>
    </row>
    <row r="19">
      <c r="D19" s="29" t="s">
        <v>18</v>
      </c>
      <c r="K19" s="26"/>
      <c r="L19" s="26"/>
      <c r="M19" s="26"/>
    </row>
    <row r="20">
      <c r="M20" s="26"/>
    </row>
    <row r="21">
      <c r="M21" s="26"/>
    </row>
    <row r="22">
      <c r="A22" s="1"/>
      <c r="B22" s="1"/>
      <c r="C22" s="26"/>
      <c r="D22" s="6"/>
      <c r="E22" s="6"/>
      <c r="F22" s="6"/>
      <c r="G22" s="6"/>
      <c r="H22" s="6"/>
      <c r="I22" s="6"/>
      <c r="J22" s="6"/>
      <c r="M22" s="26"/>
    </row>
    <row r="23">
      <c r="A23" s="1"/>
      <c r="B23" s="1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C27" s="30"/>
      <c r="D27" s="31"/>
      <c r="E27" s="31"/>
      <c r="F27" s="31"/>
      <c r="G27" s="32"/>
      <c r="J27" s="31"/>
      <c r="K27" s="31"/>
      <c r="L27" s="31"/>
      <c r="M27" s="31"/>
    </row>
    <row r="28">
      <c r="A28" s="33"/>
      <c r="B28" s="33"/>
      <c r="C28" s="26"/>
    </row>
    <row r="29">
      <c r="A29" s="33"/>
      <c r="B29" s="33"/>
    </row>
    <row r="30">
      <c r="A30" s="33"/>
      <c r="B30" s="33"/>
    </row>
    <row r="31">
      <c r="A31" s="33"/>
      <c r="B31" s="33"/>
    </row>
    <row r="32">
      <c r="A32" s="33"/>
      <c r="B32" s="33"/>
    </row>
    <row r="33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>
      <c r="A34" s="34"/>
      <c r="B34" s="34"/>
      <c r="C34" s="2"/>
      <c r="D34" s="30"/>
      <c r="E34" s="30"/>
      <c r="F34" s="30"/>
      <c r="G34" s="32"/>
      <c r="J34" s="30"/>
      <c r="K34" s="30"/>
      <c r="L34" s="30"/>
      <c r="M34" s="30"/>
    </row>
    <row r="35">
      <c r="A35" s="35"/>
      <c r="B35" s="35"/>
      <c r="C35" s="26"/>
    </row>
    <row r="36">
      <c r="A36" s="35"/>
      <c r="B36" s="35"/>
    </row>
    <row r="37">
      <c r="A37" s="35"/>
      <c r="B37" s="35"/>
    </row>
    <row r="38">
      <c r="A38" s="35"/>
      <c r="B38" s="35"/>
    </row>
    <row r="39">
      <c r="A39" s="35"/>
      <c r="B39" s="35"/>
    </row>
    <row r="40">
      <c r="A40" s="35"/>
      <c r="B40" s="35"/>
    </row>
    <row r="41">
      <c r="A41" s="35"/>
      <c r="B41" s="35"/>
    </row>
    <row r="42">
      <c r="A42" s="35"/>
      <c r="B42" s="35"/>
    </row>
    <row r="43">
      <c r="A43" s="35"/>
      <c r="B43" s="35"/>
    </row>
    <row r="44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>
      <c r="A45" s="34"/>
      <c r="B45" s="34"/>
      <c r="C45" s="2"/>
      <c r="D45" s="30"/>
      <c r="E45" s="30"/>
      <c r="F45" s="30"/>
      <c r="G45" s="32"/>
      <c r="J45" s="30"/>
      <c r="K45" s="30"/>
      <c r="L45" s="30"/>
      <c r="M45" s="30"/>
    </row>
    <row r="46">
      <c r="A46" s="33"/>
      <c r="B46" s="33"/>
      <c r="C46" s="26"/>
    </row>
    <row r="47">
      <c r="A47" s="33"/>
      <c r="B47" s="33"/>
    </row>
    <row r="48">
      <c r="A48" s="33"/>
      <c r="B48" s="33"/>
    </row>
    <row r="49">
      <c r="A49" s="33"/>
      <c r="B49" s="33"/>
    </row>
    <row r="50">
      <c r="A50" s="33"/>
      <c r="B50" s="33"/>
    </row>
    <row r="51">
      <c r="C51" s="30"/>
      <c r="D51" s="30"/>
      <c r="E51" s="36"/>
      <c r="F51" s="36"/>
      <c r="G51" s="30"/>
      <c r="H51" s="30"/>
      <c r="I51" s="30"/>
      <c r="J51" s="30"/>
      <c r="K51" s="30"/>
      <c r="L51" s="30"/>
      <c r="M51" s="30"/>
    </row>
    <row r="52">
      <c r="A52" s="34"/>
      <c r="B52" s="34"/>
      <c r="C52" s="30"/>
      <c r="D52" s="30"/>
      <c r="E52" s="36"/>
      <c r="F52" s="30"/>
      <c r="G52" s="32"/>
      <c r="J52" s="30"/>
      <c r="K52" s="30"/>
      <c r="L52" s="30"/>
      <c r="M52" s="30"/>
    </row>
    <row r="53">
      <c r="A53" s="37"/>
      <c r="B53" s="37"/>
      <c r="C53" s="38"/>
    </row>
    <row r="54">
      <c r="A54" s="37"/>
      <c r="B54" s="37"/>
    </row>
    <row r="55">
      <c r="A55" s="37"/>
      <c r="B55" s="37"/>
    </row>
    <row r="56">
      <c r="A56" s="37"/>
      <c r="B56" s="37"/>
      <c r="E56" s="39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4">
      <c r="A64" s="5"/>
      <c r="B64" s="5"/>
    </row>
    <row r="65">
      <c r="A65" s="27"/>
      <c r="B65" s="27"/>
    </row>
    <row r="66">
      <c r="A66" s="27"/>
      <c r="B66" s="27"/>
    </row>
    <row r="67">
      <c r="A67" s="27"/>
      <c r="B67" s="27"/>
    </row>
    <row r="68">
      <c r="A68" s="27"/>
      <c r="B68" s="27"/>
    </row>
    <row r="69">
      <c r="A69" s="27"/>
      <c r="B69" s="27"/>
    </row>
    <row r="70">
      <c r="A70" s="27"/>
      <c r="B70" s="27"/>
    </row>
    <row r="72">
      <c r="D72" s="40"/>
      <c r="E72" s="40"/>
      <c r="F72" s="40"/>
      <c r="G72" s="40"/>
      <c r="H72" s="40"/>
      <c r="I72" s="40"/>
      <c r="J72" s="40"/>
    </row>
    <row r="73">
      <c r="D73" s="40"/>
      <c r="E73" s="40"/>
      <c r="F73" s="40"/>
      <c r="G73" s="40"/>
      <c r="H73" s="40"/>
      <c r="I73" s="40"/>
      <c r="J73" s="40"/>
    </row>
    <row r="82">
      <c r="J82" s="41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</row>
  </sheetData>
  <mergeCells count="20">
    <mergeCell ref="D1:J1"/>
    <mergeCell ref="D2:J2"/>
    <mergeCell ref="H5:I5"/>
    <mergeCell ref="E6:J6"/>
    <mergeCell ref="E7:J7"/>
    <mergeCell ref="E8:I8"/>
    <mergeCell ref="E9:J9"/>
    <mergeCell ref="C35:M43"/>
    <mergeCell ref="G45:I45"/>
    <mergeCell ref="C46:M50"/>
    <mergeCell ref="G52:I52"/>
    <mergeCell ref="C53:M53"/>
    <mergeCell ref="E56:K56"/>
    <mergeCell ref="E10:G10"/>
    <mergeCell ref="D15:J15"/>
    <mergeCell ref="D18:J18"/>
    <mergeCell ref="D19:J21"/>
    <mergeCell ref="G27:I27"/>
    <mergeCell ref="C28:M32"/>
    <mergeCell ref="G34:I34"/>
  </mergeCells>
  <hyperlinks>
    <hyperlink display="C'est parti !" location="Secteurs!A1" ref="H5"/>
    <hyperlink r:id="rId1" ref="D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5"/>
    <col customWidth="1" min="3" max="4" width="6.38"/>
    <col customWidth="1" min="5" max="5" width="3.88"/>
    <col customWidth="1" min="6" max="6" width="29.5"/>
    <col customWidth="1" min="8" max="9" width="6.38"/>
    <col customWidth="1" min="10" max="10" width="3.88"/>
    <col customWidth="1" min="11" max="11" width="29.5"/>
    <col customWidth="1" min="13" max="14" width="6.38"/>
    <col customWidth="1" min="15" max="15" width="3.88"/>
  </cols>
  <sheetData>
    <row r="1">
      <c r="A1" s="42"/>
      <c r="B1" s="42"/>
      <c r="C1" s="42"/>
      <c r="D1" s="42"/>
      <c r="E1" s="43"/>
      <c r="F1" s="44"/>
      <c r="G1" s="44"/>
      <c r="H1" s="44"/>
      <c r="I1" s="44"/>
      <c r="J1" s="45"/>
      <c r="K1" s="46"/>
      <c r="L1" s="46"/>
      <c r="M1" s="46"/>
      <c r="N1" s="46"/>
      <c r="O1" s="47"/>
    </row>
    <row r="2">
      <c r="A2" s="48" t="s">
        <v>19</v>
      </c>
      <c r="B2" s="49"/>
      <c r="C2" s="49"/>
      <c r="D2" s="50"/>
      <c r="E2" s="43"/>
      <c r="F2" s="51" t="s">
        <v>20</v>
      </c>
      <c r="G2" s="49"/>
      <c r="H2" s="49"/>
      <c r="I2" s="50"/>
      <c r="J2" s="45"/>
      <c r="K2" s="52" t="s">
        <v>21</v>
      </c>
      <c r="L2" s="49"/>
      <c r="M2" s="49"/>
      <c r="N2" s="50"/>
      <c r="O2" s="53"/>
    </row>
    <row r="3">
      <c r="A3" s="54" t="s">
        <v>22</v>
      </c>
      <c r="B3" s="55"/>
      <c r="C3" s="55"/>
      <c r="D3" s="55"/>
      <c r="E3" s="55"/>
      <c r="F3" s="56" t="s">
        <v>23</v>
      </c>
      <c r="G3" s="55"/>
      <c r="H3" s="55"/>
      <c r="I3" s="55"/>
      <c r="J3" s="55"/>
      <c r="K3" s="56" t="s">
        <v>24</v>
      </c>
      <c r="L3" s="55"/>
      <c r="M3" s="55"/>
      <c r="N3" s="55"/>
      <c r="O3" s="53"/>
    </row>
    <row r="4">
      <c r="A4" s="57" t="s">
        <v>25</v>
      </c>
      <c r="B4" s="58" t="s">
        <v>26</v>
      </c>
      <c r="C4" s="59" t="s">
        <v>27</v>
      </c>
      <c r="D4" s="55"/>
      <c r="E4" s="55"/>
      <c r="F4" s="60" t="s">
        <v>28</v>
      </c>
      <c r="G4" s="61" t="s">
        <v>26</v>
      </c>
      <c r="H4" s="59" t="s">
        <v>27</v>
      </c>
      <c r="I4" s="55"/>
      <c r="J4" s="55"/>
      <c r="K4" s="60" t="s">
        <v>25</v>
      </c>
      <c r="L4" s="62" t="s">
        <v>26</v>
      </c>
      <c r="M4" s="59" t="s">
        <v>27</v>
      </c>
      <c r="N4" s="55"/>
      <c r="O4" s="53"/>
    </row>
    <row r="5">
      <c r="A5" s="63"/>
      <c r="B5" s="55"/>
      <c r="C5" s="55"/>
      <c r="D5" s="55"/>
      <c r="E5" s="55"/>
      <c r="F5" s="55"/>
      <c r="G5" s="55"/>
      <c r="H5" s="55"/>
      <c r="I5" s="55"/>
      <c r="J5" s="55"/>
      <c r="K5" s="55"/>
      <c r="L5" s="64"/>
      <c r="M5" s="55"/>
      <c r="N5" s="55"/>
      <c r="O5" s="53"/>
    </row>
    <row r="6">
      <c r="A6" s="63"/>
      <c r="B6" s="55"/>
      <c r="C6" s="55"/>
      <c r="D6" s="55"/>
      <c r="E6" s="55"/>
      <c r="F6" s="65"/>
      <c r="G6" s="55"/>
      <c r="H6" s="65"/>
      <c r="I6" s="65"/>
      <c r="J6" s="55"/>
      <c r="K6" s="66"/>
      <c r="L6" s="55"/>
      <c r="M6" s="55"/>
      <c r="N6" s="55"/>
      <c r="O6" s="53"/>
    </row>
    <row r="7">
      <c r="A7" s="67" t="s">
        <v>29</v>
      </c>
      <c r="B7" s="68"/>
      <c r="C7" s="68"/>
      <c r="D7" s="69"/>
      <c r="E7" s="55"/>
      <c r="F7" s="70" t="s">
        <v>30</v>
      </c>
      <c r="G7" s="68"/>
      <c r="H7" s="68"/>
      <c r="I7" s="69"/>
      <c r="J7" s="55"/>
      <c r="K7" s="71" t="s">
        <v>31</v>
      </c>
      <c r="L7" s="68"/>
      <c r="M7" s="68"/>
      <c r="N7" s="69"/>
      <c r="O7" s="53"/>
    </row>
    <row r="8">
      <c r="A8" s="72" t="str">
        <f>"Pas de questionnaire « Basique »"</f>
        <v>Pas de questionnaire « Basique »</v>
      </c>
      <c r="B8" s="68"/>
      <c r="C8" s="68"/>
      <c r="D8" s="69"/>
      <c r="E8" s="55"/>
      <c r="F8" s="73" t="str">
        <f>IF(G$4="Basique",HYPERLINK(#REF!,"Basique"),"Basique")</f>
        <v>Basique</v>
      </c>
      <c r="G8" s="68"/>
      <c r="H8" s="68"/>
      <c r="I8" s="69"/>
      <c r="J8" s="55"/>
      <c r="K8" s="73" t="str">
        <f>"Pas de questionnaire « Basique »"</f>
        <v>Pas de questionnaire « Basique »</v>
      </c>
      <c r="L8" s="68"/>
      <c r="M8" s="68"/>
      <c r="N8" s="69"/>
      <c r="O8" s="53"/>
    </row>
    <row r="9">
      <c r="A9" s="74" t="str">
        <f>IF(B$4="Éclairé",HYPERLINK(#REF!,"Éclairé"),"Éclairé")</f>
        <v>Éclairé</v>
      </c>
      <c r="B9" s="68"/>
      <c r="C9" s="68"/>
      <c r="D9" s="69"/>
      <c r="E9" s="55"/>
      <c r="F9" s="73" t="str">
        <f>IF(G$4="Éclairé",HYPERLINK(#REF!,"Éclairé"),"Éclairé")</f>
        <v>Éclairé</v>
      </c>
      <c r="G9" s="68"/>
      <c r="H9" s="68"/>
      <c r="I9" s="69"/>
      <c r="J9" s="55"/>
      <c r="K9" s="75" t="str">
        <f>IF(L$4="Éclairé",HYPERLINK(#REF!,"Éclairé"),"Éclairé")</f>
        <v>Éclairé</v>
      </c>
      <c r="L9" s="68"/>
      <c r="M9" s="68"/>
      <c r="N9" s="69"/>
      <c r="O9" s="53"/>
    </row>
    <row r="10">
      <c r="A10" s="76" t="str">
        <f>IF(B$4="Héroïque",HYPERLINK(Liens!C5,"Héroïque"),"Héroïque")</f>
        <v>Héroïque</v>
      </c>
      <c r="B10" s="68"/>
      <c r="C10" s="68"/>
      <c r="D10" s="69"/>
      <c r="E10" s="55"/>
      <c r="F10" s="73" t="str">
        <f>IF(G$4="Héroïque",HYPERLINK(Liens!C4,"Héroïque"),"Héroïque")</f>
        <v>Héroïque</v>
      </c>
      <c r="G10" s="68"/>
      <c r="H10" s="68"/>
      <c r="I10" s="69"/>
      <c r="J10" s="55"/>
      <c r="K10" s="73" t="str">
        <f>IF(L$4="Héroïque",HYPERLINK(Liens!C6,"Héroïque"),"Héroïque")</f>
        <v>Héroïque</v>
      </c>
      <c r="L10" s="68"/>
      <c r="M10" s="68"/>
      <c r="N10" s="69"/>
      <c r="O10" s="53"/>
    </row>
    <row r="11">
      <c r="A11" s="55"/>
      <c r="B11" s="55"/>
      <c r="C11" s="55"/>
      <c r="D11" s="55"/>
      <c r="E11" s="55"/>
      <c r="F11" s="60"/>
      <c r="G11" s="77"/>
      <c r="H11" s="59"/>
      <c r="I11" s="65"/>
      <c r="J11" s="55"/>
      <c r="K11" s="55"/>
      <c r="L11" s="55"/>
      <c r="M11" s="55"/>
      <c r="N11" s="55"/>
      <c r="O11" s="53"/>
    </row>
    <row r="12">
      <c r="A12" s="63"/>
      <c r="B12" s="55"/>
      <c r="C12" s="55"/>
      <c r="D12" s="55"/>
      <c r="E12" s="55"/>
      <c r="F12" s="55"/>
      <c r="G12" s="55"/>
      <c r="H12" s="55"/>
      <c r="I12" s="55"/>
      <c r="J12" s="55"/>
      <c r="K12" s="78"/>
      <c r="L12" s="78"/>
      <c r="M12" s="78"/>
      <c r="N12" s="78"/>
      <c r="O12" s="53"/>
    </row>
    <row r="13">
      <c r="A13" s="55"/>
      <c r="B13" s="55"/>
      <c r="C13" s="55"/>
      <c r="D13" s="55"/>
      <c r="E13" s="55"/>
      <c r="F13" s="79" t="str">
        <f>IF(AND(B4 &lt;&gt; "", G4 &lt;&gt; "", L4 &lt;&gt; ""),HYPERLINK(Liens!C10,"Vers les résultats"),"Questionnaire incomplet")</f>
        <v>Vers les résultats</v>
      </c>
      <c r="G13" s="80"/>
      <c r="H13" s="80"/>
      <c r="I13" s="81"/>
      <c r="J13" s="55"/>
      <c r="K13" s="78"/>
      <c r="L13" s="78"/>
      <c r="M13" s="78"/>
      <c r="N13" s="78"/>
      <c r="O13" s="53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78"/>
      <c r="L14" s="78"/>
      <c r="M14" s="78"/>
      <c r="N14" s="78"/>
      <c r="O14" s="53"/>
    </row>
    <row r="15">
      <c r="A15" s="82"/>
      <c r="B15" s="83"/>
      <c r="C15" s="83"/>
      <c r="D15" s="83"/>
      <c r="E15" s="83"/>
      <c r="F15" s="84"/>
      <c r="G15" s="84"/>
      <c r="H15" s="84"/>
      <c r="I15" s="84"/>
      <c r="J15" s="83"/>
      <c r="K15" s="83"/>
      <c r="L15" s="83"/>
      <c r="M15" s="83"/>
      <c r="N15" s="83"/>
      <c r="O15" s="85"/>
    </row>
    <row r="16">
      <c r="F16" s="86"/>
      <c r="G16" s="86"/>
      <c r="H16" s="86"/>
      <c r="I16" s="86"/>
    </row>
    <row r="17">
      <c r="F17" s="86"/>
      <c r="G17" s="86"/>
      <c r="H17" s="86"/>
      <c r="I17" s="86"/>
    </row>
    <row r="26">
      <c r="F26" s="87"/>
      <c r="G26" s="88"/>
      <c r="H26" s="89"/>
      <c r="I26" s="90"/>
    </row>
    <row r="27">
      <c r="F27" s="91"/>
      <c r="G27" s="92"/>
      <c r="H27" s="93"/>
      <c r="I27" s="88"/>
    </row>
    <row r="29">
      <c r="F29" s="87"/>
      <c r="G29" s="88"/>
      <c r="H29" s="89"/>
    </row>
    <row r="30">
      <c r="F30" s="91"/>
      <c r="G30" s="92"/>
      <c r="H30" s="93"/>
    </row>
  </sheetData>
  <mergeCells count="16">
    <mergeCell ref="K7:N7"/>
    <mergeCell ref="K8:N8"/>
    <mergeCell ref="K10:N10"/>
    <mergeCell ref="F8:I8"/>
    <mergeCell ref="F9:I9"/>
    <mergeCell ref="F10:I10"/>
    <mergeCell ref="F13:I13"/>
    <mergeCell ref="A9:D9"/>
    <mergeCell ref="A10:D10"/>
    <mergeCell ref="A2:D2"/>
    <mergeCell ref="F2:I2"/>
    <mergeCell ref="K2:N2"/>
    <mergeCell ref="A7:D7"/>
    <mergeCell ref="F7:I7"/>
    <mergeCell ref="A8:D8"/>
    <mergeCell ref="K9:N9"/>
  </mergeCells>
  <conditionalFormatting sqref="A8">
    <cfRule type="expression" dxfId="0" priority="1">
      <formula>#REF!="Faible"</formula>
    </cfRule>
  </conditionalFormatting>
  <conditionalFormatting sqref="A9:D9">
    <cfRule type="expression" dxfId="1" priority="2">
      <formula>B4="Éclairé"</formula>
    </cfRule>
  </conditionalFormatting>
  <conditionalFormatting sqref="F8:I8">
    <cfRule type="expression" dxfId="2" priority="3">
      <formula>G4="Basique"</formula>
    </cfRule>
  </conditionalFormatting>
  <conditionalFormatting sqref="K9:N9">
    <cfRule type="expression" dxfId="0" priority="4">
      <formula>L4="Éclairé"</formula>
    </cfRule>
  </conditionalFormatting>
  <conditionalFormatting sqref="B4 G4 L4">
    <cfRule type="containsBlanks" dxfId="3" priority="5">
      <formula>LEN(TRIM(B4))=0</formula>
    </cfRule>
  </conditionalFormatting>
  <conditionalFormatting sqref="A10:D10">
    <cfRule type="expression" dxfId="4" priority="6">
      <formula>B4&lt;&gt;"Héroïque"</formula>
    </cfRule>
  </conditionalFormatting>
  <conditionalFormatting sqref="A10:D10">
    <cfRule type="expression" dxfId="1" priority="7">
      <formula>B4="Héroïque"</formula>
    </cfRule>
  </conditionalFormatting>
  <conditionalFormatting sqref="A9:D9">
    <cfRule type="expression" dxfId="4" priority="8">
      <formula>B4&lt;&gt;"Éclairé"</formula>
    </cfRule>
  </conditionalFormatting>
  <conditionalFormatting sqref="F9:I9">
    <cfRule type="expression" dxfId="2" priority="9">
      <formula>G4="Éclairé"</formula>
    </cfRule>
  </conditionalFormatting>
  <conditionalFormatting sqref="F10:I10">
    <cfRule type="expression" dxfId="2" priority="10">
      <formula>G4="Héroïque"</formula>
    </cfRule>
  </conditionalFormatting>
  <conditionalFormatting sqref="F9:I9">
    <cfRule type="expression" dxfId="4" priority="11">
      <formula>G4&lt;&gt;"Éclairé"</formula>
    </cfRule>
  </conditionalFormatting>
  <conditionalFormatting sqref="F10:I10">
    <cfRule type="expression" dxfId="4" priority="12">
      <formula>G4&lt;&gt;"Héroïque"</formula>
    </cfRule>
  </conditionalFormatting>
  <conditionalFormatting sqref="F8:I8">
    <cfRule type="expression" dxfId="4" priority="13">
      <formula>G4&lt;&gt;"Faible"</formula>
    </cfRule>
  </conditionalFormatting>
  <conditionalFormatting sqref="K9:N9">
    <cfRule type="expression" dxfId="4" priority="14">
      <formula>L4&lt;&gt;"Éclairé"</formula>
    </cfRule>
  </conditionalFormatting>
  <conditionalFormatting sqref="K10:N10">
    <cfRule type="expression" dxfId="4" priority="15">
      <formula>L4&lt;&gt;"Héroïque"</formula>
    </cfRule>
  </conditionalFormatting>
  <conditionalFormatting sqref="K10:N10">
    <cfRule type="expression" dxfId="0" priority="16">
      <formula>L4="Héroïque"</formula>
    </cfRule>
  </conditionalFormatting>
  <conditionalFormatting sqref="A8:D8">
    <cfRule type="expression" dxfId="5" priority="17">
      <formula>B4="Faible"</formula>
    </cfRule>
  </conditionalFormatting>
  <conditionalFormatting sqref="K8:N8">
    <cfRule type="expression" dxfId="0" priority="18">
      <formula>L4="Faible"</formula>
    </cfRule>
  </conditionalFormatting>
  <conditionalFormatting sqref="K7:N10 A8:D8">
    <cfRule type="containsText" dxfId="4" priority="19" operator="containsText" text="Pas de questionnaire « Basique »">
      <formula>NOT(ISERROR(SEARCH(("Pas de questionnaire « Basique »"),(K7))))</formula>
    </cfRule>
  </conditionalFormatting>
  <conditionalFormatting sqref="K12:N12">
    <cfRule type="containsText" dxfId="6" priority="20" operator="containsText" text="Lien vers les potentiels de réduction">
      <formula>NOT(ISERROR(SEARCH(("Lien vers les potentiels de réduction"),(K12))))</formula>
    </cfRule>
  </conditionalFormatting>
  <conditionalFormatting sqref="K12:N12">
    <cfRule type="containsText" dxfId="7" priority="21" operator="containsText" text="Questionnaire incomplet">
      <formula>NOT(ISERROR(SEARCH(("Questionnaire incomplet"),(K12))))</formula>
    </cfRule>
  </conditionalFormatting>
  <conditionalFormatting sqref="O14">
    <cfRule type="notContainsBlanks" dxfId="8" priority="22">
      <formula>LEN(TRIM(O14))&gt;0</formula>
    </cfRule>
  </conditionalFormatting>
  <dataValidations>
    <dataValidation type="decimal" operator="greaterThanOrEqual" allowBlank="1" showDropDown="1" showErrorMessage="1" sqref="G11 G27 G30">
      <formula1>0.0</formula1>
    </dataValidation>
    <dataValidation type="list" allowBlank="1" showErrorMessage="1" sqref="G4">
      <formula1>"Basique,Éclairé,Héroïque"</formula1>
    </dataValidation>
    <dataValidation type="list" allowBlank="1" showErrorMessage="1" sqref="B4 L4">
      <formula1>"Éclairé,Héroïque"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75"/>
    <col customWidth="1" min="2" max="2" width="21.5"/>
    <col customWidth="1" min="3" max="4" width="12.63"/>
    <col customWidth="1" min="5" max="5" width="17.0"/>
  </cols>
  <sheetData>
    <row r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E2" s="94"/>
      <c r="H2" s="94"/>
      <c r="I2" s="94"/>
      <c r="J2" s="94"/>
      <c r="K2" s="94"/>
      <c r="L2" s="94"/>
      <c r="M2" s="94"/>
      <c r="N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E3" s="94"/>
      <c r="H3" s="94"/>
      <c r="I3" s="94"/>
      <c r="J3" s="94"/>
      <c r="K3" s="94"/>
      <c r="L3" s="94"/>
      <c r="M3" s="94"/>
      <c r="N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B4" s="95" t="s">
        <v>32</v>
      </c>
      <c r="C4" s="96"/>
      <c r="D4" s="96"/>
      <c r="E4" s="97"/>
      <c r="H4" s="94"/>
      <c r="I4" s="94"/>
      <c r="J4" s="94"/>
      <c r="K4" s="94"/>
      <c r="L4" s="94"/>
      <c r="M4" s="94"/>
      <c r="N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>
      <c r="B5" s="98"/>
      <c r="E5" s="99"/>
      <c r="H5" s="94"/>
      <c r="I5" s="94"/>
      <c r="J5" s="94"/>
      <c r="K5" s="94"/>
      <c r="L5" s="94"/>
      <c r="M5" s="94"/>
      <c r="N5" s="94"/>
      <c r="Q5" s="94"/>
      <c r="R5" s="94"/>
      <c r="S5" s="94"/>
      <c r="T5" s="94"/>
      <c r="U5" s="94"/>
      <c r="V5" s="94"/>
      <c r="W5" s="94"/>
      <c r="X5" s="100" t="s">
        <v>21</v>
      </c>
      <c r="Y5" s="101"/>
      <c r="Z5" s="94"/>
    </row>
    <row r="6">
      <c r="B6" s="102"/>
      <c r="C6" s="103" t="s">
        <v>19</v>
      </c>
      <c r="D6" s="103" t="s">
        <v>20</v>
      </c>
      <c r="E6" s="103" t="s">
        <v>21</v>
      </c>
      <c r="F6" s="104"/>
      <c r="G6" s="94"/>
      <c r="H6" s="94"/>
      <c r="I6" s="94"/>
      <c r="J6" s="104"/>
      <c r="K6" s="94"/>
      <c r="L6" s="94"/>
      <c r="M6" s="94"/>
      <c r="N6" s="94"/>
      <c r="Q6" s="94"/>
      <c r="R6" s="94"/>
      <c r="S6" s="94"/>
      <c r="T6" s="94"/>
      <c r="U6" s="94"/>
      <c r="V6" s="94"/>
      <c r="W6" s="94"/>
      <c r="X6" s="105" t="str">
        <f>IFERROR(__xludf.DUMMYFUNCTION("IMPORTRANGE(Liens!$C$8, ""Résultats!K4:K6"")"),"Goodies")</f>
        <v>Goodies</v>
      </c>
      <c r="Y6" s="106">
        <f>IFERROR(__xludf.DUMMYFUNCTION("IMPORTRANGE(Liens!$C$8, ""Résultats!L4:L6"")"),27.00857512)</f>
        <v>27.00857512</v>
      </c>
      <c r="Z6" s="94"/>
    </row>
    <row r="7">
      <c r="B7" s="107" t="str">
        <f>IFERROR(__xludf.DUMMYFUNCTION("IMPORTRANGE(Liens!$C$8, ""Résultats!A4:A6"")"),"Avion")</f>
        <v>Avion</v>
      </c>
      <c r="C7" s="108">
        <f>IFERROR(__xludf.DUMMYFUNCTION("IMPORTRANGE(Liens!$C$8, ""Résultats!B4:B7"")"),0.0)</f>
        <v>0</v>
      </c>
      <c r="D7" s="109"/>
      <c r="E7" s="110"/>
      <c r="F7" s="104"/>
      <c r="G7" s="94"/>
      <c r="H7" s="94"/>
      <c r="I7" s="94"/>
      <c r="J7" s="104"/>
      <c r="K7" s="94"/>
      <c r="L7" s="94"/>
      <c r="M7" s="94"/>
      <c r="N7" s="94"/>
      <c r="Q7" s="94"/>
      <c r="R7" s="94"/>
      <c r="S7" s="94"/>
      <c r="T7" s="94"/>
      <c r="U7" s="94"/>
      <c r="V7" s="94"/>
      <c r="W7" s="94"/>
      <c r="X7" s="105" t="str">
        <f>IFERROR(__xludf.DUMMYFUNCTION("""COMPUTED_VALUE"""),"Vêtements de liste")</f>
        <v>Vêtements de liste</v>
      </c>
      <c r="Y7" s="111">
        <f>IFERROR(__xludf.DUMMYFUNCTION("""COMPUTED_VALUE"""),0.0)</f>
        <v>0</v>
      </c>
      <c r="Z7" s="94"/>
    </row>
    <row r="8">
      <c r="B8" s="112" t="str">
        <f>IFERROR(__xludf.DUMMYFUNCTION("""COMPUTED_VALUE"""),"Voiture et deux-roues")</f>
        <v>Voiture et deux-roues</v>
      </c>
      <c r="C8" s="113">
        <f>IFERROR(__xludf.DUMMYFUNCTION("""COMPUTED_VALUE"""),84.52)</f>
        <v>84.52</v>
      </c>
      <c r="D8" s="109"/>
      <c r="E8" s="110"/>
      <c r="F8" s="104"/>
      <c r="G8" s="94"/>
      <c r="H8" s="94"/>
      <c r="I8" s="94"/>
      <c r="J8" s="104"/>
      <c r="K8" s="94"/>
      <c r="L8" s="94"/>
      <c r="M8" s="94"/>
      <c r="N8" s="94"/>
      <c r="Q8" s="94"/>
      <c r="R8" s="94"/>
      <c r="S8" s="94"/>
      <c r="T8" s="94"/>
      <c r="U8" s="94"/>
      <c r="V8" s="94"/>
      <c r="W8" s="94"/>
      <c r="X8" s="114" t="str">
        <f>IFERROR(__xludf.DUMMYFUNCTION("""COMPUTED_VALUE"""),"Décoration &amp; déguisement")</f>
        <v>Décoration &amp; déguisement</v>
      </c>
      <c r="Y8" s="115">
        <f>IFERROR(__xludf.DUMMYFUNCTION("""COMPUTED_VALUE"""),120.11365)</f>
        <v>120.11365</v>
      </c>
      <c r="Z8" s="94"/>
    </row>
    <row r="9">
      <c r="B9" s="116" t="str">
        <f>IFERROR(__xludf.DUMMYFUNCTION("""COMPUTED_VALUE"""),"Transports en commun")</f>
        <v>Transports en commun</v>
      </c>
      <c r="C9" s="117">
        <f>IFERROR(__xludf.DUMMYFUNCTION("""COMPUTED_VALUE"""),0.0)</f>
        <v>0</v>
      </c>
      <c r="D9" s="109"/>
      <c r="E9" s="110"/>
      <c r="F9" s="104"/>
      <c r="G9" s="94"/>
      <c r="H9" s="94"/>
      <c r="I9" s="94"/>
      <c r="J9" s="104"/>
      <c r="K9" s="94"/>
      <c r="L9" s="94"/>
      <c r="M9" s="94"/>
      <c r="N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B10" s="118" t="s">
        <v>33</v>
      </c>
      <c r="C10" s="119">
        <f>IFERROR(__xludf.DUMMYFUNCTION("""COMPUTED_VALUE"""),0.0)</f>
        <v>0</v>
      </c>
      <c r="D10" s="120"/>
      <c r="E10" s="110"/>
      <c r="F10" s="94"/>
      <c r="G10" s="94"/>
      <c r="H10" s="94"/>
      <c r="I10" s="94"/>
      <c r="J10" s="94"/>
      <c r="K10" s="94"/>
      <c r="L10" s="94"/>
      <c r="M10" s="94"/>
      <c r="N10" s="94"/>
      <c r="Q10" s="94"/>
      <c r="R10" s="94"/>
      <c r="S10" s="94"/>
      <c r="T10" s="94"/>
      <c r="U10" s="94"/>
      <c r="V10" s="94"/>
      <c r="W10" s="94"/>
      <c r="X10" s="100" t="s">
        <v>19</v>
      </c>
      <c r="Y10" s="101"/>
      <c r="Z10" s="94"/>
    </row>
    <row r="11">
      <c r="B11" s="121" t="str">
        <f>IFERROR(__xludf.DUMMYFUNCTION("IMPORTRANGE(Liens!$C$8, ""Résultats!F4:F11"")"),"Petit-dej 1")</f>
        <v>Petit-dej 1</v>
      </c>
      <c r="C11" s="110"/>
      <c r="D11" s="122">
        <f>IFERROR(__xludf.DUMMYFUNCTION("IMPORTRANGE(Liens!$C$8, ""Résultats!G4:G11"")"),38.7068195)</f>
        <v>38.7068195</v>
      </c>
      <c r="E11" s="110"/>
      <c r="F11" s="94"/>
      <c r="G11" s="94"/>
      <c r="H11" s="94"/>
      <c r="I11" s="94"/>
      <c r="J11" s="94"/>
      <c r="K11" s="94"/>
      <c r="L11" s="94"/>
      <c r="M11" s="94"/>
      <c r="N11" s="94"/>
      <c r="Q11" s="94"/>
      <c r="R11" s="94"/>
      <c r="S11" s="94"/>
      <c r="T11" s="94"/>
      <c r="U11" s="94"/>
      <c r="V11" s="94"/>
      <c r="W11" s="94"/>
      <c r="X11" s="107" t="str">
        <f>IFERROR(__xludf.DUMMYFUNCTION("IMPORTRANGE(Liens!$C$8, ""Résultats!A4:A6"")"),"Avion")</f>
        <v>Avion</v>
      </c>
      <c r="Y11" s="108">
        <f>IFERROR(__xludf.DUMMYFUNCTION("IMPORTRANGE(Liens!$C$8, ""Résultats!B4:B7"")"),0.0)</f>
        <v>0</v>
      </c>
      <c r="Z11" s="94"/>
    </row>
    <row r="12">
      <c r="B12" s="121" t="str">
        <f>IFERROR(__xludf.DUMMYFUNCTION("""COMPUTED_VALUE"""),"Petit-dej 2")</f>
        <v>Petit-dej 2</v>
      </c>
      <c r="C12" s="110"/>
      <c r="D12" s="122">
        <f>IFERROR(__xludf.DUMMYFUNCTION("""COMPUTED_VALUE"""),34.836137550000004)</f>
        <v>34.83613755</v>
      </c>
      <c r="E12" s="110"/>
      <c r="F12" s="94"/>
      <c r="G12" s="94"/>
      <c r="H12" s="94"/>
      <c r="I12" s="94"/>
      <c r="J12" s="94"/>
      <c r="K12" s="94"/>
      <c r="L12" s="94"/>
      <c r="M12" s="94"/>
      <c r="N12" s="94"/>
      <c r="Q12" s="94"/>
      <c r="R12" s="94"/>
      <c r="S12" s="94"/>
      <c r="T12" s="94"/>
      <c r="U12" s="94"/>
      <c r="V12" s="94"/>
      <c r="W12" s="94"/>
      <c r="X12" s="112" t="str">
        <f>IFERROR(__xludf.DUMMYFUNCTION("""COMPUTED_VALUE"""),"Voiture et deux-roues")</f>
        <v>Voiture et deux-roues</v>
      </c>
      <c r="Y12" s="113">
        <f>IFERROR(__xludf.DUMMYFUNCTION("""COMPUTED_VALUE"""),84.52)</f>
        <v>84.52</v>
      </c>
      <c r="Z12" s="94"/>
    </row>
    <row r="13">
      <c r="B13" s="121" t="str">
        <f>IFERROR(__xludf.DUMMYFUNCTION("""COMPUTED_VALUE"""),"Repas 1")</f>
        <v>Repas 1</v>
      </c>
      <c r="C13" s="110"/>
      <c r="D13" s="122">
        <f>IFERROR(__xludf.DUMMYFUNCTION("""COMPUTED_VALUE"""),167.63332448)</f>
        <v>167.6333245</v>
      </c>
      <c r="E13" s="110"/>
      <c r="F13" s="94"/>
      <c r="G13" s="94"/>
      <c r="H13" s="94"/>
      <c r="I13" s="94"/>
      <c r="J13" s="94"/>
      <c r="K13" s="94"/>
      <c r="L13" s="94"/>
      <c r="M13" s="94"/>
      <c r="N13" s="94"/>
      <c r="Q13" s="94"/>
      <c r="R13" s="94"/>
      <c r="S13" s="94"/>
      <c r="T13" s="94"/>
      <c r="U13" s="94"/>
      <c r="V13" s="94"/>
      <c r="W13" s="94"/>
      <c r="X13" s="116" t="str">
        <f>IFERROR(__xludf.DUMMYFUNCTION("""COMPUTED_VALUE"""),"Transports en commun")</f>
        <v>Transports en commun</v>
      </c>
      <c r="Y13" s="117">
        <f>IFERROR(__xludf.DUMMYFUNCTION("""COMPUTED_VALUE"""),0.0)</f>
        <v>0</v>
      </c>
      <c r="Z13" s="94"/>
    </row>
    <row r="14">
      <c r="B14" s="121" t="str">
        <f>IFERROR(__xludf.DUMMYFUNCTION("""COMPUTED_VALUE"""),"Repas 2")</f>
        <v>Repas 2</v>
      </c>
      <c r="C14" s="110"/>
      <c r="D14" s="122">
        <f>IFERROR(__xludf.DUMMYFUNCTION("""COMPUTED_VALUE"""),46.05492421)</f>
        <v>46.05492421</v>
      </c>
      <c r="E14" s="110"/>
      <c r="F14" s="94"/>
      <c r="G14" s="94"/>
      <c r="H14" s="94"/>
      <c r="I14" s="94"/>
      <c r="J14" s="94"/>
      <c r="K14" s="94"/>
      <c r="L14" s="94"/>
      <c r="M14" s="94"/>
      <c r="N14" s="94"/>
      <c r="Q14" s="94"/>
      <c r="R14" s="94"/>
      <c r="S14" s="94"/>
      <c r="T14" s="94"/>
      <c r="U14" s="94"/>
      <c r="V14" s="94"/>
      <c r="W14" s="94"/>
      <c r="X14" s="118" t="s">
        <v>33</v>
      </c>
      <c r="Y14" s="119">
        <f>IFERROR(__xludf.DUMMYFUNCTION("""COMPUTED_VALUE"""),0.0)</f>
        <v>0</v>
      </c>
      <c r="Z14" s="94"/>
    </row>
    <row r="15">
      <c r="B15" s="121" t="str">
        <f>IFERROR(__xludf.DUMMYFUNCTION("""COMPUTED_VALUE"""),"Repas 3")</f>
        <v>Repas 3</v>
      </c>
      <c r="C15" s="110"/>
      <c r="D15" s="122">
        <f>IFERROR(__xludf.DUMMYFUNCTION("""COMPUTED_VALUE"""),139.47730513)</f>
        <v>139.4773051</v>
      </c>
      <c r="E15" s="110"/>
      <c r="F15" s="94"/>
      <c r="G15" s="94"/>
      <c r="H15" s="94"/>
      <c r="I15" s="94"/>
      <c r="J15" s="94"/>
      <c r="K15" s="94"/>
      <c r="L15" s="94"/>
      <c r="M15" s="94"/>
      <c r="N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B16" s="121" t="str">
        <f>IFERROR(__xludf.DUMMYFUNCTION("""COMPUTED_VALUE"""),"Repas 4")</f>
        <v>Repas 4</v>
      </c>
      <c r="C16" s="110"/>
      <c r="D16" s="122">
        <f>IFERROR(__xludf.DUMMYFUNCTION("""COMPUTED_VALUE"""),0.0)</f>
        <v>0</v>
      </c>
      <c r="E16" s="110"/>
      <c r="F16" s="94"/>
      <c r="G16" s="94"/>
      <c r="H16" s="94"/>
      <c r="I16" s="94"/>
      <c r="J16" s="94"/>
      <c r="K16" s="94"/>
      <c r="L16" s="94"/>
      <c r="M16" s="94"/>
      <c r="N16" s="94"/>
      <c r="Q16" s="94"/>
      <c r="R16" s="94"/>
      <c r="S16" s="94"/>
      <c r="T16" s="94"/>
      <c r="U16" s="94"/>
      <c r="V16" s="94"/>
      <c r="W16" s="94"/>
      <c r="X16" s="100" t="s">
        <v>20</v>
      </c>
      <c r="Y16" s="101"/>
      <c r="Z16" s="94"/>
    </row>
    <row r="17">
      <c r="B17" s="121" t="str">
        <f>IFERROR(__xludf.DUMMYFUNCTION("""COMPUTED_VALUE"""),"Allos")</f>
        <v>Allos</v>
      </c>
      <c r="C17" s="110"/>
      <c r="D17" s="122">
        <f>IFERROR(__xludf.DUMMYFUNCTION("""COMPUTED_VALUE"""),670.8878283900001)</f>
        <v>670.8878284</v>
      </c>
      <c r="E17" s="110"/>
      <c r="F17" s="94"/>
      <c r="G17" s="94"/>
      <c r="H17" s="94"/>
      <c r="I17" s="94"/>
      <c r="J17" s="94"/>
      <c r="K17" s="94"/>
      <c r="L17" s="94"/>
      <c r="M17" s="94"/>
      <c r="N17" s="94"/>
      <c r="Q17" s="94"/>
      <c r="R17" s="94"/>
      <c r="S17" s="94"/>
      <c r="T17" s="94"/>
      <c r="U17" s="94"/>
      <c r="V17" s="94"/>
      <c r="W17" s="94"/>
      <c r="X17" s="123" t="str">
        <f>IFERROR(__xludf.DUMMYFUNCTION("IMPORTRANGE(Liens!$C$8, ""Résultats!F4:F11"")"),"Petit-dej 1")</f>
        <v>Petit-dej 1</v>
      </c>
      <c r="Y17" s="124">
        <f>IFERROR(__xludf.DUMMYFUNCTION("IMPORTRANGE(Liens!$C$8, ""Résultats!G4:G11"")"),38.7068195)</f>
        <v>38.7068195</v>
      </c>
      <c r="Z17" s="94"/>
    </row>
    <row r="18">
      <c r="B18" s="121" t="str">
        <f>IFERROR(__xludf.DUMMYFUNCTION("""COMPUTED_VALUE"""),"Soirée")</f>
        <v>Soirée</v>
      </c>
      <c r="C18" s="110"/>
      <c r="D18" s="125">
        <f>IFERROR(__xludf.DUMMYFUNCTION("""COMPUTED_VALUE"""),244.300150405)</f>
        <v>244.3001504</v>
      </c>
      <c r="E18" s="110"/>
      <c r="F18" s="94"/>
      <c r="G18" s="94"/>
      <c r="H18" s="94"/>
      <c r="I18" s="94"/>
      <c r="J18" s="94"/>
      <c r="K18" s="94"/>
      <c r="L18" s="94"/>
      <c r="M18" s="104"/>
      <c r="N18" s="94"/>
      <c r="Q18" s="94"/>
      <c r="R18" s="94"/>
      <c r="S18" s="94"/>
      <c r="T18" s="94"/>
      <c r="U18" s="94"/>
      <c r="V18" s="94"/>
      <c r="W18" s="94"/>
      <c r="X18" s="121" t="str">
        <f>IFERROR(__xludf.DUMMYFUNCTION("""COMPUTED_VALUE"""),"Petit-dej 2")</f>
        <v>Petit-dej 2</v>
      </c>
      <c r="Y18" s="122">
        <f>IFERROR(__xludf.DUMMYFUNCTION("""COMPUTED_VALUE"""),34.836137550000004)</f>
        <v>34.83613755</v>
      </c>
      <c r="Z18" s="94"/>
    </row>
    <row r="19">
      <c r="B19" s="105" t="str">
        <f>IFERROR(__xludf.DUMMYFUNCTION("IMPORTRANGE(Liens!$C$8, ""Résultats!K4:K6"")"),"Goodies")</f>
        <v>Goodies</v>
      </c>
      <c r="C19" s="109"/>
      <c r="D19" s="110"/>
      <c r="E19" s="106">
        <f>IFERROR(__xludf.DUMMYFUNCTION("IMPORTRANGE(Liens!$C$8, ""Résultats!L4:L6"")"),27.00857512)</f>
        <v>27.00857512</v>
      </c>
      <c r="F19" s="94"/>
      <c r="G19" s="94"/>
      <c r="H19" s="94"/>
      <c r="I19" s="94"/>
      <c r="J19" s="94"/>
      <c r="K19" s="94"/>
      <c r="L19" s="94"/>
      <c r="M19" s="104"/>
      <c r="N19" s="94"/>
      <c r="Q19" s="94"/>
      <c r="R19" s="94"/>
      <c r="S19" s="94"/>
      <c r="T19" s="94"/>
      <c r="U19" s="94"/>
      <c r="V19" s="94"/>
      <c r="W19" s="94"/>
      <c r="X19" s="121" t="str">
        <f>IFERROR(__xludf.DUMMYFUNCTION("""COMPUTED_VALUE"""),"Repas 1")</f>
        <v>Repas 1</v>
      </c>
      <c r="Y19" s="122">
        <f>IFERROR(__xludf.DUMMYFUNCTION("""COMPUTED_VALUE"""),167.63332448)</f>
        <v>167.6333245</v>
      </c>
      <c r="Z19" s="94"/>
    </row>
    <row r="20">
      <c r="B20" s="105" t="str">
        <f>IFERROR(__xludf.DUMMYFUNCTION("""COMPUTED_VALUE"""),"Vêtements de liste")</f>
        <v>Vêtements de liste</v>
      </c>
      <c r="C20" s="109"/>
      <c r="D20" s="110"/>
      <c r="E20" s="111">
        <f>IFERROR(__xludf.DUMMYFUNCTION("""COMPUTED_VALUE"""),0.0)</f>
        <v>0</v>
      </c>
      <c r="F20" s="94"/>
      <c r="G20" s="94"/>
      <c r="H20" s="94"/>
      <c r="I20" s="94"/>
      <c r="J20" s="94"/>
      <c r="K20" s="94"/>
      <c r="L20" s="94"/>
      <c r="M20" s="104"/>
      <c r="N20" s="94"/>
      <c r="Q20" s="94"/>
      <c r="R20" s="94"/>
      <c r="S20" s="94"/>
      <c r="T20" s="94"/>
      <c r="U20" s="94"/>
      <c r="V20" s="94"/>
      <c r="W20" s="94"/>
      <c r="X20" s="121" t="str">
        <f>IFERROR(__xludf.DUMMYFUNCTION("""COMPUTED_VALUE"""),"Repas 2")</f>
        <v>Repas 2</v>
      </c>
      <c r="Y20" s="122">
        <f>IFERROR(__xludf.DUMMYFUNCTION("""COMPUTED_VALUE"""),46.05492421)</f>
        <v>46.05492421</v>
      </c>
      <c r="Z20" s="94"/>
    </row>
    <row r="21">
      <c r="B21" s="126" t="str">
        <f>IFERROR(__xludf.DUMMYFUNCTION("""COMPUTED_VALUE"""),"Décoration &amp; déguisement")</f>
        <v>Décoration &amp; déguisement</v>
      </c>
      <c r="C21" s="109"/>
      <c r="D21" s="110"/>
      <c r="E21" s="127">
        <f>IFERROR(__xludf.DUMMYFUNCTION("""COMPUTED_VALUE"""),120.11365)</f>
        <v>120.11365</v>
      </c>
      <c r="F21" s="94"/>
      <c r="G21" s="94"/>
      <c r="H21" s="94"/>
      <c r="I21" s="94"/>
      <c r="J21" s="94"/>
      <c r="K21" s="94"/>
      <c r="L21" s="94"/>
      <c r="M21" s="104"/>
      <c r="N21" s="94"/>
      <c r="Q21" s="94"/>
      <c r="R21" s="94"/>
      <c r="S21" s="94"/>
      <c r="T21" s="94"/>
      <c r="U21" s="94"/>
      <c r="V21" s="94"/>
      <c r="W21" s="94"/>
      <c r="X21" s="121" t="str">
        <f>IFERROR(__xludf.DUMMYFUNCTION("""COMPUTED_VALUE"""),"Repas 3")</f>
        <v>Repas 3</v>
      </c>
      <c r="Y21" s="122">
        <f>IFERROR(__xludf.DUMMYFUNCTION("""COMPUTED_VALUE"""),139.47730513)</f>
        <v>139.4773051</v>
      </c>
      <c r="Z21" s="94"/>
    </row>
    <row r="22">
      <c r="B22" s="128" t="s">
        <v>34</v>
      </c>
      <c r="C22" s="129">
        <f>SUM(C7:C10)</f>
        <v>84.52</v>
      </c>
      <c r="D22" s="129">
        <f t="shared" ref="D22:E22" si="1">SUM(D7:D21)</f>
        <v>1341.89649</v>
      </c>
      <c r="E22" s="129">
        <f t="shared" si="1"/>
        <v>147.1222251</v>
      </c>
      <c r="F22" s="94"/>
      <c r="G22" s="94"/>
      <c r="H22" s="94"/>
      <c r="I22" s="94"/>
      <c r="J22" s="94"/>
      <c r="K22" s="94"/>
      <c r="L22" s="94"/>
      <c r="M22" s="104"/>
      <c r="N22" s="94"/>
      <c r="Q22" s="94"/>
      <c r="R22" s="94"/>
      <c r="S22" s="94"/>
      <c r="T22" s="94"/>
      <c r="U22" s="94"/>
      <c r="V22" s="94"/>
      <c r="W22" s="94"/>
      <c r="X22" s="121" t="str">
        <f>IFERROR(__xludf.DUMMYFUNCTION("""COMPUTED_VALUE"""),"Repas 4")</f>
        <v>Repas 4</v>
      </c>
      <c r="Y22" s="122">
        <f>IFERROR(__xludf.DUMMYFUNCTION("""COMPUTED_VALUE"""),0.0)</f>
        <v>0</v>
      </c>
      <c r="Z22" s="94"/>
    </row>
    <row r="23">
      <c r="E23" s="104">
        <f>SUM(C22:E22)</f>
        <v>1573.538715</v>
      </c>
      <c r="F23" s="94"/>
      <c r="G23" s="94"/>
      <c r="H23" s="94"/>
      <c r="I23" s="94"/>
      <c r="J23" s="94"/>
      <c r="K23" s="94"/>
      <c r="L23" s="94"/>
      <c r="M23" s="104"/>
      <c r="N23" s="94"/>
      <c r="Q23" s="94"/>
      <c r="R23" s="94"/>
      <c r="S23" s="94"/>
      <c r="T23" s="94"/>
      <c r="U23" s="94"/>
      <c r="V23" s="94"/>
      <c r="W23" s="94"/>
      <c r="X23" s="121" t="str">
        <f>IFERROR(__xludf.DUMMYFUNCTION("""COMPUTED_VALUE"""),"Allos")</f>
        <v>Allos</v>
      </c>
      <c r="Y23" s="122">
        <f>IFERROR(__xludf.DUMMYFUNCTION("""COMPUTED_VALUE"""),670.8878283900001)</f>
        <v>670.8878284</v>
      </c>
      <c r="Z23" s="94"/>
    </row>
    <row r="24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104"/>
      <c r="N24" s="94"/>
      <c r="Q24" s="94"/>
      <c r="R24" s="94"/>
      <c r="S24" s="94"/>
      <c r="T24" s="94"/>
      <c r="U24" s="94"/>
      <c r="V24" s="94"/>
      <c r="W24" s="94"/>
      <c r="X24" s="130" t="str">
        <f>IFERROR(__xludf.DUMMYFUNCTION("""COMPUTED_VALUE"""),"Soirée")</f>
        <v>Soirée</v>
      </c>
      <c r="Y24" s="131">
        <f>IFERROR(__xludf.DUMMYFUNCTION("""COMPUTED_VALUE"""),244.300150405)</f>
        <v>244.3001504</v>
      </c>
      <c r="Z24" s="94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104"/>
      <c r="N25" s="94"/>
      <c r="Q25" s="94"/>
      <c r="R25" s="94"/>
      <c r="S25" s="94"/>
      <c r="T25" s="94"/>
      <c r="U25" s="94"/>
      <c r="V25" s="94"/>
      <c r="W25" s="94"/>
      <c r="X25" s="132"/>
      <c r="Y25" s="132"/>
      <c r="Z25" s="94"/>
    </row>
    <row r="26"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104"/>
      <c r="N26" s="94"/>
      <c r="Q26" s="94"/>
      <c r="R26" s="94"/>
      <c r="S26" s="94"/>
      <c r="T26" s="94"/>
      <c r="U26" s="94"/>
      <c r="V26" s="94"/>
      <c r="W26" s="94"/>
      <c r="Z26" s="94"/>
    </row>
    <row r="27">
      <c r="E27" s="94"/>
      <c r="F27" s="94"/>
      <c r="G27" s="94"/>
      <c r="H27" s="94"/>
      <c r="I27" s="94"/>
      <c r="J27" s="94"/>
      <c r="K27" s="94"/>
      <c r="L27" s="94"/>
      <c r="M27" s="104"/>
      <c r="N27" s="94"/>
      <c r="Q27" s="94"/>
      <c r="R27" s="94"/>
      <c r="S27" s="94"/>
      <c r="T27" s="94"/>
      <c r="U27" s="94"/>
      <c r="V27" s="94"/>
      <c r="W27" s="94"/>
      <c r="Z27" s="94"/>
    </row>
    <row r="28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Q28" s="94"/>
      <c r="R28" s="94"/>
      <c r="S28" s="94"/>
      <c r="T28" s="94"/>
      <c r="U28" s="94"/>
      <c r="V28" s="94"/>
      <c r="W28" s="94"/>
      <c r="Z28" s="94"/>
    </row>
    <row r="29"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Q29" s="94"/>
      <c r="R29" s="94"/>
      <c r="S29" s="94"/>
      <c r="T29" s="133"/>
      <c r="U29" s="94"/>
      <c r="V29" s="133"/>
      <c r="W29" s="94"/>
      <c r="X29" s="94"/>
      <c r="Y29" s="94"/>
      <c r="Z29" s="94"/>
    </row>
    <row r="30"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Q30" s="94"/>
      <c r="R30" s="94"/>
      <c r="S30" s="94"/>
      <c r="T30" s="133"/>
      <c r="U30" s="94"/>
      <c r="V30" s="94"/>
      <c r="W30" s="94"/>
      <c r="X30" s="94"/>
      <c r="Y30" s="94"/>
      <c r="Z30" s="94"/>
    </row>
    <row r="31">
      <c r="B31" s="134" t="s">
        <v>35</v>
      </c>
      <c r="C31" s="97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Q31" s="94"/>
      <c r="R31" s="94"/>
      <c r="S31" s="94"/>
      <c r="T31" s="135"/>
      <c r="U31" s="94"/>
      <c r="V31" s="136"/>
      <c r="W31" s="94"/>
      <c r="X31" s="94"/>
      <c r="Y31" s="94"/>
      <c r="Z31" s="94"/>
    </row>
    <row r="32">
      <c r="B32" s="137"/>
      <c r="C32" s="138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Q32" s="94"/>
      <c r="R32" s="94"/>
      <c r="S32" s="94"/>
      <c r="T32" s="133"/>
      <c r="U32" s="94"/>
      <c r="V32" s="133"/>
      <c r="W32" s="94"/>
      <c r="X32" s="94"/>
      <c r="Y32" s="94"/>
      <c r="Z32" s="94"/>
    </row>
    <row r="33">
      <c r="B33" s="139" t="s">
        <v>20</v>
      </c>
      <c r="C33" s="138"/>
      <c r="F33" s="94"/>
      <c r="G33" s="94"/>
      <c r="H33" s="94"/>
      <c r="I33" s="94"/>
      <c r="J33" s="94"/>
      <c r="K33" s="94"/>
      <c r="L33" s="104"/>
      <c r="M33" s="94"/>
      <c r="N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>
      <c r="B34" s="123" t="str">
        <f>IFERROR(__xludf.DUMMYFUNCTION("IMPORTRANGE(Liens!$C$8, ""EC - Alimentation!A15:A38"")"),"aides culinaires")</f>
        <v>aides culinaires</v>
      </c>
      <c r="C34" s="124">
        <f>IFERROR(__xludf.DUMMYFUNCTION("IMPORTRANGE(Liens!$C$8, ""EC - Alimentation!B15:B38"")"),10.433535014999999)</f>
        <v>10.43353502</v>
      </c>
      <c r="F34" s="94"/>
      <c r="G34" s="94"/>
      <c r="H34" s="94"/>
      <c r="I34" s="94"/>
      <c r="J34" s="94"/>
      <c r="K34" s="94"/>
      <c r="L34" s="104"/>
      <c r="M34" s="94"/>
      <c r="N34" s="94"/>
      <c r="Q34" s="94"/>
      <c r="R34" s="94"/>
      <c r="S34" s="94"/>
      <c r="T34" s="94"/>
      <c r="U34" s="94"/>
      <c r="V34" s="136"/>
      <c r="W34" s="94"/>
      <c r="X34" s="94"/>
      <c r="Y34" s="94"/>
      <c r="Z34" s="94"/>
    </row>
    <row r="35">
      <c r="B35" s="121" t="str">
        <f>IFERROR(__xludf.DUMMYFUNCTION("""COMPUTED_VALUE"""),"boissons non alcoolisées")</f>
        <v>boissons non alcoolisées</v>
      </c>
      <c r="C35" s="122">
        <f>IFERROR(__xludf.DUMMYFUNCTION("""COMPUTED_VALUE"""),161.14336642000004)</f>
        <v>161.1433664</v>
      </c>
      <c r="F35" s="94"/>
      <c r="G35" s="94"/>
      <c r="H35" s="94"/>
      <c r="I35" s="94"/>
      <c r="J35" s="94"/>
      <c r="K35" s="94"/>
      <c r="L35" s="104"/>
      <c r="M35" s="94"/>
      <c r="N35" s="94"/>
      <c r="Q35" s="94"/>
      <c r="R35" s="94"/>
      <c r="S35" s="94"/>
      <c r="T35" s="94"/>
      <c r="U35" s="94"/>
      <c r="V35" s="133"/>
      <c r="W35" s="94"/>
      <c r="X35" s="94"/>
      <c r="Y35" s="94"/>
      <c r="Z35" s="94"/>
    </row>
    <row r="36">
      <c r="B36" s="121" t="str">
        <f>IFERROR(__xludf.DUMMYFUNCTION("""COMPUTED_VALUE"""),"boissons alcoolisées")</f>
        <v>boissons alcoolisées</v>
      </c>
      <c r="C36" s="122">
        <f>IFERROR(__xludf.DUMMYFUNCTION("""COMPUTED_VALUE"""),163.427801)</f>
        <v>163.427801</v>
      </c>
      <c r="F36" s="94"/>
      <c r="G36" s="94"/>
      <c r="H36" s="94"/>
      <c r="I36" s="94"/>
      <c r="J36" s="94"/>
      <c r="K36" s="94"/>
      <c r="L36" s="94"/>
      <c r="M36" s="104"/>
      <c r="N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>
      <c r="B37" s="121" t="str">
        <f>IFERROR(__xludf.DUMMYFUNCTION("""COMPUTED_VALUE"""),"charcuteries")</f>
        <v>charcuteries</v>
      </c>
      <c r="C37" s="122">
        <f>IFERROR(__xludf.DUMMYFUNCTION("""COMPUTED_VALUE"""),0.0)</f>
        <v>0</v>
      </c>
      <c r="F37" s="94"/>
      <c r="G37" s="94"/>
      <c r="H37" s="94"/>
      <c r="I37" s="94"/>
      <c r="J37" s="94"/>
      <c r="K37" s="94"/>
      <c r="L37" s="94"/>
      <c r="M37" s="104"/>
      <c r="N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>
      <c r="B38" s="121" t="str">
        <f>IFERROR(__xludf.DUMMYFUNCTION("""COMPUTED_VALUE"""),"chocolats")</f>
        <v>chocolats</v>
      </c>
      <c r="C38" s="122">
        <f>IFERROR(__xludf.DUMMYFUNCTION("""COMPUTED_VALUE"""),127.09533648000001)</f>
        <v>127.0953365</v>
      </c>
      <c r="D38" s="140"/>
      <c r="F38" s="94"/>
      <c r="G38" s="94"/>
      <c r="H38" s="94"/>
      <c r="I38" s="94"/>
      <c r="J38" s="94"/>
      <c r="K38" s="94"/>
      <c r="L38" s="94"/>
      <c r="M38" s="104"/>
      <c r="N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>
      <c r="B39" s="121" t="str">
        <f>IFERROR(__xludf.DUMMYFUNCTION("""COMPUTED_VALUE"""),"condiments")</f>
        <v>condiments</v>
      </c>
      <c r="C39" s="122">
        <f>IFERROR(__xludf.DUMMYFUNCTION("""COMPUTED_VALUE"""),0.0)</f>
        <v>0</v>
      </c>
      <c r="F39" s="94"/>
      <c r="G39" s="94"/>
      <c r="H39" s="94"/>
      <c r="I39" s="94"/>
      <c r="J39" s="94"/>
      <c r="K39" s="94"/>
      <c r="L39" s="94"/>
      <c r="M39" s="104"/>
      <c r="N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>
      <c r="B40" s="121" t="str">
        <f>IFERROR(__xludf.DUMMYFUNCTION("""COMPUTED_VALUE"""),"desserts")</f>
        <v>desserts</v>
      </c>
      <c r="C40" s="122">
        <f>IFERROR(__xludf.DUMMYFUNCTION("""COMPUTED_VALUE"""),0.0)</f>
        <v>0</v>
      </c>
      <c r="F40" s="94"/>
      <c r="G40" s="94"/>
      <c r="H40" s="94"/>
      <c r="I40" s="94"/>
      <c r="J40" s="94"/>
      <c r="K40" s="94"/>
      <c r="L40" s="94"/>
      <c r="M40" s="94"/>
      <c r="N40" s="10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>
      <c r="B41" s="121" t="str">
        <f>IFERROR(__xludf.DUMMYFUNCTION("""COMPUTED_VALUE"""),"farines &amp; pâtes à tarte")</f>
        <v>farines &amp; pâtes à tarte</v>
      </c>
      <c r="C41" s="122">
        <f>IFERROR(__xludf.DUMMYFUNCTION("""COMPUTED_VALUE"""),46.720824799999995)</f>
        <v>46.7208248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10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>
      <c r="B42" s="121" t="str">
        <f>IFERROR(__xludf.DUMMYFUNCTION("""COMPUTED_VALUE"""),"fromages")</f>
        <v>fromages</v>
      </c>
      <c r="C42" s="122">
        <f>IFERROR(__xludf.DUMMYFUNCTION("""COMPUTED_VALUE"""),49.2449992)</f>
        <v>49.2449992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10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>
      <c r="B43" s="121" t="str">
        <f>IFERROR(__xludf.DUMMYFUNCTION("""COMPUTED_VALUE"""),"fruits")</f>
        <v>fruits</v>
      </c>
      <c r="C43" s="122">
        <f>IFERROR(__xludf.DUMMYFUNCTION("""COMPUTED_VALUE"""),0.0)</f>
        <v>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>
      <c r="B44" s="121" t="str">
        <f>IFERROR(__xludf.DUMMYFUNCTION("""COMPUTED_VALUE"""),"laits")</f>
        <v>laits</v>
      </c>
      <c r="C44" s="122">
        <f>IFERROR(__xludf.DUMMYFUNCTION("""COMPUTED_VALUE"""),195.93223500000002)</f>
        <v>195.932235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>
      <c r="B45" s="121" t="str">
        <f>IFERROR(__xludf.DUMMYFUNCTION("""COMPUTED_VALUE"""),"légumes")</f>
        <v>légumes</v>
      </c>
      <c r="C45" s="122">
        <f>IFERROR(__xludf.DUMMYFUNCTION("""COMPUTED_VALUE"""),101.48825006)</f>
        <v>101.4882501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>
      <c r="B46" s="121" t="str">
        <f>IFERROR(__xludf.DUMMYFUNCTION("""COMPUTED_VALUE"""),"matières grasses")</f>
        <v>matières grasses</v>
      </c>
      <c r="C46" s="122">
        <f>IFERROR(__xludf.DUMMYFUNCTION("""COMPUTED_VALUE"""),27.208965749999997)</f>
        <v>27.20896575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>
      <c r="B47" s="121" t="str">
        <f>IFERROR(__xludf.DUMMYFUNCTION("""COMPUTED_VALUE"""),"œufs")</f>
        <v>œufs</v>
      </c>
      <c r="C47" s="122">
        <f>IFERROR(__xludf.DUMMYFUNCTION("""COMPUTED_VALUE"""),140.67058416)</f>
        <v>140.6705842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>
      <c r="B48" s="121" t="str">
        <f>IFERROR(__xludf.DUMMYFUNCTION("""COMPUTED_VALUE"""),"pains et viennoiseries")</f>
        <v>pains et viennoiseries</v>
      </c>
      <c r="C48" s="122">
        <f>IFERROR(__xludf.DUMMYFUNCTION("""COMPUTED_VALUE"""),95.94281230000001)</f>
        <v>95.9428123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>
      <c r="B49" s="121" t="str">
        <f>IFERROR(__xludf.DUMMYFUNCTION("""COMPUTED_VALUE"""),"pâtes, riz et céréales")</f>
        <v>pâtes, riz et céréales</v>
      </c>
      <c r="C49" s="122">
        <f>IFERROR(__xludf.DUMMYFUNCTION("""COMPUTED_VALUE"""),123.9434145)</f>
        <v>123.9434145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>
      <c r="B50" s="121" t="str">
        <f>IFERROR(__xludf.DUMMYFUNCTION("""COMPUTED_VALUE"""),"plats composés")</f>
        <v>plats composés</v>
      </c>
      <c r="C50" s="122">
        <f>IFERROR(__xludf.DUMMYFUNCTION("""COMPUTED_VALUE"""),0.0)</f>
        <v>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>
      <c r="B51" s="121" t="str">
        <f>IFERROR(__xludf.DUMMYFUNCTION("""COMPUTED_VALUE"""),"poissons")</f>
        <v>poissons</v>
      </c>
      <c r="C51" s="122">
        <f>IFERROR(__xludf.DUMMYFUNCTION("""COMPUTED_VALUE"""),0.0)</f>
        <v>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>
      <c r="B52" s="121" t="str">
        <f>IFERROR(__xludf.DUMMYFUNCTION("""COMPUTED_VALUE"""),"produits céréaliers")</f>
        <v>produits céréaliers</v>
      </c>
      <c r="C52" s="122">
        <f>IFERROR(__xludf.DUMMYFUNCTION("""COMPUTED_VALUE"""),0.0)</f>
        <v>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>
      <c r="B53" s="121" t="str">
        <f>IFERROR(__xludf.DUMMYFUNCTION("""COMPUTED_VALUE"""),"produits laitiers")</f>
        <v>produits laitiers</v>
      </c>
      <c r="C53" s="122">
        <f>IFERROR(__xludf.DUMMYFUNCTION("""COMPUTED_VALUE"""),0.0)</f>
        <v>0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>
      <c r="B54" s="121" t="str">
        <f>IFERROR(__xludf.DUMMYFUNCTION("""COMPUTED_VALUE"""),"produits sucrés")</f>
        <v>produits sucrés</v>
      </c>
      <c r="C54" s="122">
        <f>IFERROR(__xludf.DUMMYFUNCTION("""COMPUTED_VALUE"""),87.7678777)</f>
        <v>87.7678777</v>
      </c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>
      <c r="B55" s="121" t="str">
        <f>IFERROR(__xludf.DUMMYFUNCTION("""COMPUTED_VALUE"""),"sauces")</f>
        <v>sauces</v>
      </c>
      <c r="C55" s="122">
        <f>IFERROR(__xludf.DUMMYFUNCTION("""COMPUTED_VALUE"""),10.876487280000001)</f>
        <v>10.87648728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>
      <c r="B56" s="121" t="str">
        <f>IFERROR(__xludf.DUMMYFUNCTION("""COMPUTED_VALUE"""),"tubercules")</f>
        <v>tubercules</v>
      </c>
      <c r="C56" s="122">
        <f>IFERROR(__xludf.DUMMYFUNCTION("""COMPUTED_VALUE"""),0.0)</f>
        <v>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>
      <c r="B57" s="141" t="str">
        <f>IFERROR(__xludf.DUMMYFUNCTION("""COMPUTED_VALUE"""),"viandes")</f>
        <v>viandes</v>
      </c>
      <c r="C57" s="125">
        <f>IFERROR(__xludf.DUMMYFUNCTION("""COMPUTED_VALUE"""),0.0)</f>
        <v>0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>
      <c r="A74" s="94"/>
      <c r="B74" s="142"/>
      <c r="C74" s="142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>
      <c r="A75" s="142"/>
      <c r="B75" s="10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>
      <c r="A76" s="142"/>
      <c r="B76" s="10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>
      <c r="A77" s="142"/>
      <c r="B77" s="10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>
      <c r="A78" s="142"/>
      <c r="B78" s="94"/>
      <c r="C78" s="10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>
      <c r="A79" s="142"/>
      <c r="B79" s="94"/>
      <c r="C79" s="10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>
      <c r="A80" s="142"/>
      <c r="B80" s="94"/>
      <c r="C80" s="10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>
      <c r="A81" s="142"/>
      <c r="B81" s="94"/>
      <c r="C81" s="10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>
      <c r="A82" s="142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>
      <c r="A83" s="142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>
      <c r="A84" s="142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</row>
  </sheetData>
  <mergeCells count="6">
    <mergeCell ref="B4:E5"/>
    <mergeCell ref="X5:Y5"/>
    <mergeCell ref="X10:Y10"/>
    <mergeCell ref="X16:Y16"/>
    <mergeCell ref="B31:C32"/>
    <mergeCell ref="B33:C33"/>
  </mergeCells>
  <conditionalFormatting sqref="H20:K20">
    <cfRule type="containsText" dxfId="6" priority="1" operator="containsText" text="Lien vers les potentiels de réduction">
      <formula>NOT(ISERROR(SEARCH(("Lien vers les potentiels de réduction"),(H20))))</formula>
    </cfRule>
  </conditionalFormatting>
  <conditionalFormatting sqref="H20:K20">
    <cfRule type="containsText" dxfId="7" priority="2" operator="containsText" text="Questionnaire incomplet">
      <formula>NOT(ISERROR(SEARCH(("Questionnaire incomplet"),(H20))))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13"/>
    <col customWidth="1" min="2" max="2" width="25.5"/>
    <col customWidth="1" min="3" max="3" width="42.0"/>
    <col customWidth="1" min="6" max="7" width="12.63"/>
    <col customWidth="1" min="8" max="8" width="30.25"/>
    <col customWidth="1" min="9" max="9" width="19.38"/>
    <col customWidth="1" min="14" max="14" width="19.13"/>
    <col customWidth="1" min="15" max="15" width="21.0"/>
    <col customWidth="1" min="16" max="16" width="13.88"/>
    <col customWidth="1" min="17" max="17" width="19.38"/>
    <col customWidth="1" min="23" max="23" width="7.88"/>
    <col customWidth="1" min="24" max="24" width="23.63"/>
  </cols>
  <sheetData>
    <row r="1">
      <c r="A1" s="143" t="s">
        <v>36</v>
      </c>
      <c r="B1" s="49"/>
      <c r="C1" s="49"/>
      <c r="D1" s="49"/>
      <c r="E1" s="49"/>
      <c r="F1" s="49"/>
      <c r="G1" s="49"/>
      <c r="H1" s="49"/>
      <c r="I1" s="50"/>
      <c r="J1" s="144"/>
      <c r="K1" s="144"/>
      <c r="L1" s="144"/>
      <c r="M1" s="144"/>
      <c r="N1" s="145"/>
      <c r="O1" s="145"/>
      <c r="P1" s="145"/>
      <c r="Q1" s="145"/>
      <c r="R1" s="145"/>
      <c r="S1" s="145"/>
      <c r="T1" s="145"/>
      <c r="U1" s="145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</row>
    <row r="2">
      <c r="A2" s="146"/>
      <c r="B2" s="146"/>
      <c r="C2" s="146"/>
      <c r="D2" s="146"/>
      <c r="E2" s="146"/>
      <c r="F2" s="147"/>
      <c r="G2" s="147"/>
      <c r="H2" s="148"/>
      <c r="I2" s="149"/>
      <c r="J2" s="144"/>
      <c r="K2" s="144"/>
      <c r="L2" s="144"/>
      <c r="M2" s="144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>
      <c r="A3" s="150" t="s">
        <v>37</v>
      </c>
      <c r="B3" s="150" t="s">
        <v>38</v>
      </c>
      <c r="C3" s="150" t="s">
        <v>39</v>
      </c>
      <c r="D3" s="150" t="s">
        <v>40</v>
      </c>
      <c r="E3" s="150" t="s">
        <v>41</v>
      </c>
      <c r="F3" s="151" t="s">
        <v>42</v>
      </c>
      <c r="G3" s="97"/>
      <c r="H3" s="152" t="s">
        <v>43</v>
      </c>
      <c r="I3" s="153"/>
      <c r="J3" s="154"/>
      <c r="K3" s="154"/>
      <c r="L3" s="154"/>
      <c r="M3" s="154"/>
      <c r="N3" s="145"/>
      <c r="O3" s="145"/>
      <c r="P3" s="145"/>
      <c r="Q3" s="145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</row>
    <row r="4" ht="21.0" customHeight="1">
      <c r="A4" s="155"/>
      <c r="B4" s="155"/>
      <c r="C4" s="155"/>
      <c r="D4" s="155"/>
      <c r="E4" s="155"/>
      <c r="F4" s="156"/>
      <c r="G4" s="157"/>
      <c r="H4" s="156"/>
      <c r="I4" s="158"/>
      <c r="J4" s="154"/>
      <c r="K4" s="154"/>
      <c r="L4" s="154"/>
      <c r="M4" s="154"/>
      <c r="N4" s="159"/>
      <c r="O4" s="160" t="s">
        <v>44</v>
      </c>
      <c r="P4" s="96"/>
      <c r="Q4" s="97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</row>
    <row r="5">
      <c r="A5" s="161" t="s">
        <v>19</v>
      </c>
      <c r="B5" s="162" t="s">
        <v>45</v>
      </c>
      <c r="C5" s="162" t="s">
        <v>46</v>
      </c>
      <c r="D5" s="163">
        <v>0.3</v>
      </c>
      <c r="E5" s="164" t="b">
        <v>1</v>
      </c>
      <c r="F5" s="165">
        <f>IFERROR(__xludf.DUMMYFUNCTION("IF(E5,1,0)*IMPORTRANGE(Liens!C8,""Potentiels de réduction!F3"")"),-25.356)</f>
        <v>-25.356</v>
      </c>
      <c r="G5" s="99"/>
      <c r="H5" s="166" t="s">
        <v>47</v>
      </c>
      <c r="I5" s="167" t="s">
        <v>48</v>
      </c>
      <c r="J5" s="168"/>
      <c r="L5" s="168"/>
      <c r="M5" s="168"/>
      <c r="N5" s="169" t="s">
        <v>19</v>
      </c>
      <c r="O5" s="170" t="str">
        <f>IFERROR(__xludf.DUMMYFUNCTION("IMPORTRANGE(Liens!$C$8, ""Résultats!A4:C7"")"),"Avion")</f>
        <v>Avion</v>
      </c>
      <c r="P5" s="171">
        <f>IFERROR(__xludf.DUMMYFUNCTION("""COMPUTED_VALUE"""),0.0)</f>
        <v>0</v>
      </c>
      <c r="Q5" s="172" t="str">
        <f>IFERROR(__xludf.DUMMYFUNCTION("""COMPUTED_VALUE"""),"kgCO2eq")</f>
        <v>kgCO2eq</v>
      </c>
      <c r="R5" s="145"/>
      <c r="S5" s="145"/>
      <c r="T5" s="145"/>
      <c r="U5" s="14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</row>
    <row r="6">
      <c r="A6" s="173"/>
      <c r="B6" s="174"/>
      <c r="C6" s="174"/>
      <c r="D6" s="174"/>
      <c r="E6" s="174"/>
      <c r="F6" s="137"/>
      <c r="G6" s="138"/>
      <c r="H6" s="137"/>
      <c r="I6" s="175"/>
      <c r="J6" s="168"/>
      <c r="L6" s="168"/>
      <c r="M6" s="168"/>
      <c r="N6" s="98"/>
      <c r="O6" s="176" t="str">
        <f>IFERROR(__xludf.DUMMYFUNCTION("""COMPUTED_VALUE"""),"Voiture et deux-roues")</f>
        <v>Voiture et deux-roues</v>
      </c>
      <c r="P6" s="177">
        <f>IFERROR(__xludf.DUMMYFUNCTION("""COMPUTED_VALUE"""),84.52)</f>
        <v>84.52</v>
      </c>
      <c r="Q6" s="178" t="str">
        <f>IFERROR(__xludf.DUMMYFUNCTION("""COMPUTED_VALUE"""),"kgCO2eq")</f>
        <v>kgCO2eq</v>
      </c>
      <c r="R6" s="145"/>
      <c r="S6" s="145"/>
      <c r="T6" s="145"/>
      <c r="U6" s="145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</row>
    <row r="7">
      <c r="A7" s="173"/>
      <c r="B7" s="179" t="s">
        <v>49</v>
      </c>
      <c r="C7" s="179" t="s">
        <v>50</v>
      </c>
      <c r="D7" s="180">
        <v>1.0</v>
      </c>
      <c r="E7" s="181" t="b">
        <v>1</v>
      </c>
      <c r="F7" s="182">
        <f>IFERROR(__xludf.DUMMYFUNCTION("IF(E7,1,0)*IMPORTRANGE(Liens!C8,""Potentiels de réduction!F5"")"),0.0)</f>
        <v>0</v>
      </c>
      <c r="G7" s="97"/>
      <c r="H7" s="183" t="s">
        <v>51</v>
      </c>
      <c r="I7" s="184" t="s">
        <v>52</v>
      </c>
      <c r="J7" s="168"/>
      <c r="L7" s="168"/>
      <c r="M7" s="168"/>
      <c r="N7" s="98"/>
      <c r="O7" s="176" t="str">
        <f>IFERROR(__xludf.DUMMYFUNCTION("""COMPUTED_VALUE"""),"Transports en commun")</f>
        <v>Transports en commun</v>
      </c>
      <c r="P7" s="177">
        <f>IFERROR(__xludf.DUMMYFUNCTION("""COMPUTED_VALUE"""),0.0)</f>
        <v>0</v>
      </c>
      <c r="Q7" s="178" t="str">
        <f>IFERROR(__xludf.DUMMYFUNCTION("""COMPUTED_VALUE"""),"kgCO2eq")</f>
        <v>kgCO2eq</v>
      </c>
      <c r="R7" s="145"/>
      <c r="S7" s="145"/>
      <c r="T7" s="145"/>
      <c r="U7" s="145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</row>
    <row r="8">
      <c r="A8" s="173"/>
      <c r="B8" s="173"/>
      <c r="C8" s="174"/>
      <c r="D8" s="174"/>
      <c r="E8" s="174"/>
      <c r="F8" s="137"/>
      <c r="G8" s="138"/>
      <c r="H8" s="137"/>
      <c r="I8" s="185"/>
      <c r="J8" s="168"/>
      <c r="K8" s="186"/>
      <c r="L8" s="168"/>
      <c r="M8" s="168"/>
      <c r="N8" s="98"/>
      <c r="O8" s="176" t="str">
        <f>IFERROR(__xludf.DUMMYFUNCTION("""COMPUTED_VALUE"""),"Train")</f>
        <v>Train</v>
      </c>
      <c r="P8" s="177">
        <f>IFERROR(__xludf.DUMMYFUNCTION("""COMPUTED_VALUE"""),0.0)</f>
        <v>0</v>
      </c>
      <c r="Q8" s="178" t="str">
        <f>IFERROR(__xludf.DUMMYFUNCTION("""COMPUTED_VALUE"""),"kgCO2eq")</f>
        <v>kgCO2eq</v>
      </c>
      <c r="R8" s="145"/>
      <c r="S8" s="145"/>
      <c r="T8" s="145"/>
      <c r="U8" s="145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>
      <c r="A9" s="173"/>
      <c r="B9" s="173"/>
      <c r="C9" s="179" t="s">
        <v>53</v>
      </c>
      <c r="D9" s="180">
        <v>0.5</v>
      </c>
      <c r="E9" s="181" t="b">
        <v>1</v>
      </c>
      <c r="F9" s="182">
        <f>IFERROR(__xludf.DUMMYFUNCTION("IF(E9,1,0)*IMPORTRANGE(Liens!$C$8,""Potentiels de réduction!F7"")"),-28.75133333333333)</f>
        <v>-28.75133333</v>
      </c>
      <c r="G9" s="97"/>
      <c r="H9" s="183" t="s">
        <v>54</v>
      </c>
      <c r="I9" s="184" t="s">
        <v>55</v>
      </c>
      <c r="J9" s="168"/>
      <c r="K9" s="187"/>
      <c r="L9" s="168"/>
      <c r="M9" s="168"/>
      <c r="N9" s="188" t="s">
        <v>20</v>
      </c>
      <c r="O9" s="189" t="str">
        <f>IFERROR(__xludf.DUMMYFUNCTION("IMPORTRANGE(Liens!$C$8, ""Résultats!F4:H13"")"),"Petit-dej 1")</f>
        <v>Petit-dej 1</v>
      </c>
      <c r="P9" s="190">
        <f>IFERROR(__xludf.DUMMYFUNCTION("""COMPUTED_VALUE"""),38.7068195)</f>
        <v>38.7068195</v>
      </c>
      <c r="Q9" s="178" t="str">
        <f>IFERROR(__xludf.DUMMYFUNCTION("""COMPUTED_VALUE"""),"kgCO2eq")</f>
        <v>kgCO2eq</v>
      </c>
      <c r="R9" s="145"/>
      <c r="S9" s="145"/>
      <c r="T9" s="145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</row>
    <row r="10">
      <c r="A10" s="173"/>
      <c r="B10" s="174"/>
      <c r="C10" s="174"/>
      <c r="D10" s="174"/>
      <c r="E10" s="174"/>
      <c r="F10" s="137"/>
      <c r="G10" s="138"/>
      <c r="H10" s="98"/>
      <c r="I10" s="175"/>
      <c r="J10" s="168"/>
      <c r="L10" s="168"/>
      <c r="M10" s="168"/>
      <c r="N10" s="98"/>
      <c r="O10" s="191" t="str">
        <f>IFERROR(__xludf.DUMMYFUNCTION("""COMPUTED_VALUE"""),"Petit-dej 2")</f>
        <v>Petit-dej 2</v>
      </c>
      <c r="P10" s="190">
        <f>IFERROR(__xludf.DUMMYFUNCTION("""COMPUTED_VALUE"""),34.836137550000004)</f>
        <v>34.83613755</v>
      </c>
      <c r="Q10" s="178" t="str">
        <f>IFERROR(__xludf.DUMMYFUNCTION("""COMPUTED_VALUE"""),"kgCO2eq")</f>
        <v>kgCO2eq</v>
      </c>
      <c r="R10" s="145"/>
      <c r="S10" s="145"/>
      <c r="T10" s="145"/>
      <c r="U10" s="145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</row>
    <row r="11">
      <c r="A11" s="173"/>
      <c r="B11" s="179" t="s">
        <v>56</v>
      </c>
      <c r="C11" s="179" t="s">
        <v>57</v>
      </c>
      <c r="D11" s="180">
        <v>1.0</v>
      </c>
      <c r="E11" s="181" t="b">
        <v>1</v>
      </c>
      <c r="F11" s="182">
        <f>IFERROR(__xludf.DUMMYFUNCTION("IF(E11,1,0)*IMPORTRANGE(Liens!$C$8,""Potentiels de réduction!F9"")"),-30.464)</f>
        <v>-30.464</v>
      </c>
      <c r="G11" s="97"/>
      <c r="H11" s="98"/>
      <c r="I11" s="175"/>
      <c r="J11" s="168"/>
      <c r="L11" s="168"/>
      <c r="M11" s="168"/>
      <c r="N11" s="98"/>
      <c r="O11" s="191" t="str">
        <f>IFERROR(__xludf.DUMMYFUNCTION("""COMPUTED_VALUE"""),"Repas 1")</f>
        <v>Repas 1</v>
      </c>
      <c r="P11" s="190">
        <f>IFERROR(__xludf.DUMMYFUNCTION("""COMPUTED_VALUE"""),167.63332448)</f>
        <v>167.6333245</v>
      </c>
      <c r="Q11" s="178" t="str">
        <f>IFERROR(__xludf.DUMMYFUNCTION("""COMPUTED_VALUE"""),"kgCO2eq")</f>
        <v>kgCO2eq</v>
      </c>
      <c r="R11" s="145"/>
      <c r="S11" s="145"/>
      <c r="T11" s="145"/>
      <c r="U11" s="145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</row>
    <row r="12">
      <c r="A12" s="173"/>
      <c r="B12" s="174"/>
      <c r="C12" s="174"/>
      <c r="D12" s="174"/>
      <c r="E12" s="174"/>
      <c r="F12" s="137"/>
      <c r="G12" s="138"/>
      <c r="H12" s="98"/>
      <c r="I12" s="175"/>
      <c r="J12" s="168"/>
      <c r="L12" s="168"/>
      <c r="M12" s="168"/>
      <c r="N12" s="98"/>
      <c r="O12" s="191" t="str">
        <f>IFERROR(__xludf.DUMMYFUNCTION("""COMPUTED_VALUE"""),"Repas 2")</f>
        <v>Repas 2</v>
      </c>
      <c r="P12" s="190">
        <f>IFERROR(__xludf.DUMMYFUNCTION("""COMPUTED_VALUE"""),46.05492421)</f>
        <v>46.05492421</v>
      </c>
      <c r="Q12" s="178" t="str">
        <f>IFERROR(__xludf.DUMMYFUNCTION("""COMPUTED_VALUE"""),"kgCO2eq")</f>
        <v>kgCO2eq</v>
      </c>
      <c r="AB12" s="144"/>
      <c r="AC12" s="144"/>
      <c r="AD12" s="144"/>
      <c r="AE12" s="144"/>
      <c r="AF12" s="144"/>
    </row>
    <row r="13" ht="15.75" customHeight="1">
      <c r="A13" s="173"/>
      <c r="B13" s="179" t="s">
        <v>58</v>
      </c>
      <c r="C13" s="179" t="s">
        <v>59</v>
      </c>
      <c r="D13" s="180">
        <v>1.0</v>
      </c>
      <c r="E13" s="181" t="b">
        <v>1</v>
      </c>
      <c r="F13" s="192">
        <f>IFERROR(__xludf.DUMMYFUNCTION("IF(E13,1,0)*IMPORTRANGE(Liens!C8,""Potentiels de réduction!F11"")"),0.0)</f>
        <v>0</v>
      </c>
      <c r="G13" s="99"/>
      <c r="H13" s="98"/>
      <c r="I13" s="175"/>
      <c r="J13" s="168"/>
      <c r="L13" s="168"/>
      <c r="M13" s="168"/>
      <c r="N13" s="98"/>
      <c r="O13" s="191" t="str">
        <f>IFERROR(__xludf.DUMMYFUNCTION("""COMPUTED_VALUE"""),"Repas 3")</f>
        <v>Repas 3</v>
      </c>
      <c r="P13" s="190">
        <f>IFERROR(__xludf.DUMMYFUNCTION("""COMPUTED_VALUE"""),139.47730513)</f>
        <v>139.4773051</v>
      </c>
      <c r="Q13" s="178" t="str">
        <f>IFERROR(__xludf.DUMMYFUNCTION("""COMPUTED_VALUE"""),"kgCO2eq")</f>
        <v>kgCO2eq</v>
      </c>
      <c r="AB13" s="144"/>
      <c r="AC13" s="144"/>
      <c r="AD13" s="144"/>
      <c r="AE13" s="144"/>
      <c r="AF13" s="144"/>
    </row>
    <row r="14" ht="15.75" customHeight="1">
      <c r="A14" s="155"/>
      <c r="B14" s="155"/>
      <c r="C14" s="155"/>
      <c r="D14" s="155"/>
      <c r="E14" s="155"/>
      <c r="F14" s="193"/>
      <c r="G14" s="157"/>
      <c r="H14" s="156"/>
      <c r="I14" s="158"/>
      <c r="J14" s="168"/>
      <c r="L14" s="168"/>
      <c r="M14" s="168"/>
      <c r="N14" s="98"/>
      <c r="O14" s="191" t="str">
        <f>IFERROR(__xludf.DUMMYFUNCTION("""COMPUTED_VALUE"""),"Repas 4")</f>
        <v>Repas 4</v>
      </c>
      <c r="P14" s="190">
        <f>IFERROR(__xludf.DUMMYFUNCTION("""COMPUTED_VALUE"""),0.0)</f>
        <v>0</v>
      </c>
      <c r="Q14" s="178" t="str">
        <f>IFERROR(__xludf.DUMMYFUNCTION("""COMPUTED_VALUE"""),"kgCO2eq")</f>
        <v>kgCO2eq</v>
      </c>
      <c r="AB14" s="144"/>
      <c r="AC14" s="144"/>
      <c r="AD14" s="144"/>
      <c r="AE14" s="144"/>
      <c r="AF14" s="144"/>
    </row>
    <row r="15" ht="21.75" customHeight="1">
      <c r="A15" s="194" t="s">
        <v>20</v>
      </c>
      <c r="B15" s="162" t="s">
        <v>60</v>
      </c>
      <c r="C15" s="162" t="s">
        <v>61</v>
      </c>
      <c r="D15" s="163">
        <v>0.2</v>
      </c>
      <c r="E15" s="164" t="b">
        <v>0</v>
      </c>
      <c r="F15" s="165">
        <f>IFERROR(__xludf.DUMMYFUNCTION("IF(E15,1,0)*IMPORTRANGE(Liens!C8,""Potentiels de réduction!F13"")"),0.0)</f>
        <v>0</v>
      </c>
      <c r="G15" s="99"/>
      <c r="H15" s="166" t="s">
        <v>62</v>
      </c>
      <c r="I15" s="167" t="s">
        <v>63</v>
      </c>
      <c r="J15" s="168"/>
      <c r="L15" s="168"/>
      <c r="M15" s="168"/>
      <c r="N15" s="98"/>
      <c r="O15" s="191" t="str">
        <f>IFERROR(__xludf.DUMMYFUNCTION("""COMPUTED_VALUE"""),"Allos")</f>
        <v>Allos</v>
      </c>
      <c r="P15" s="190">
        <f>IFERROR(__xludf.DUMMYFUNCTION("""COMPUTED_VALUE"""),670.8878283900001)</f>
        <v>670.8878284</v>
      </c>
      <c r="Q15" s="178" t="str">
        <f>IFERROR(__xludf.DUMMYFUNCTION("""COMPUTED_VALUE"""),"kgCO2eq")</f>
        <v>kgCO2eq</v>
      </c>
      <c r="AB15" s="144"/>
      <c r="AC15" s="144"/>
      <c r="AD15" s="144"/>
      <c r="AE15" s="144"/>
      <c r="AF15" s="144"/>
    </row>
    <row r="16" ht="21.75" customHeight="1">
      <c r="A16" s="173"/>
      <c r="B16" s="174"/>
      <c r="C16" s="174"/>
      <c r="D16" s="174"/>
      <c r="E16" s="174"/>
      <c r="F16" s="137"/>
      <c r="G16" s="138"/>
      <c r="H16" s="98"/>
      <c r="I16" s="175"/>
      <c r="J16" s="168"/>
      <c r="L16" s="168"/>
      <c r="M16" s="168"/>
      <c r="N16" s="98"/>
      <c r="O16" s="191" t="str">
        <f>IFERROR(__xludf.DUMMYFUNCTION("""COMPUTED_VALUE"""),"Soirée")</f>
        <v>Soirée</v>
      </c>
      <c r="P16" s="190">
        <f>IFERROR(__xludf.DUMMYFUNCTION("""COMPUTED_VALUE"""),244.300150405)</f>
        <v>244.3001504</v>
      </c>
      <c r="Q16" s="178" t="str">
        <f>IFERROR(__xludf.DUMMYFUNCTION("""COMPUTED_VALUE"""),"kgCO2eq")</f>
        <v>kgCO2eq</v>
      </c>
      <c r="AB16" s="144"/>
      <c r="AC16" s="144"/>
      <c r="AD16" s="144"/>
      <c r="AE16" s="144"/>
      <c r="AF16" s="144"/>
    </row>
    <row r="17" ht="20.25" customHeight="1">
      <c r="A17" s="173"/>
      <c r="B17" s="195" t="s">
        <v>64</v>
      </c>
      <c r="C17" s="179" t="s">
        <v>65</v>
      </c>
      <c r="D17" s="196">
        <v>1.0</v>
      </c>
      <c r="E17" s="181" t="b">
        <v>1</v>
      </c>
      <c r="F17" s="197">
        <f>IFERROR(__xludf.DUMMYFUNCTION("IF(E17,1,0)*IMPORTRANGE(Liens!C8,""Potentiels de réduction!F15"")"),0.0)</f>
        <v>0</v>
      </c>
      <c r="G17" s="97"/>
      <c r="H17" s="98"/>
      <c r="I17" s="175"/>
      <c r="J17" s="168"/>
      <c r="L17" s="168"/>
      <c r="M17" s="168"/>
      <c r="N17" s="98"/>
      <c r="O17" s="176" t="str">
        <f>IFERROR(__xludf.DUMMYFUNCTION("""COMPUTED_VALUE"""),"Total alimentation")</f>
        <v>Total alimentation</v>
      </c>
      <c r="P17" s="190">
        <f>IFERROR(__xludf.DUMMYFUNCTION("""COMPUTED_VALUE"""),1341.8964896650002)</f>
        <v>1341.89649</v>
      </c>
      <c r="Q17" s="178" t="str">
        <f>IFERROR(__xludf.DUMMYFUNCTION("""COMPUTED_VALUE"""),"kgCO2eq")</f>
        <v>kgCO2eq</v>
      </c>
      <c r="AB17" s="144"/>
      <c r="AC17" s="144"/>
      <c r="AD17" s="144"/>
      <c r="AE17" s="144"/>
      <c r="AF17" s="144"/>
    </row>
    <row r="18" ht="20.25" customHeight="1">
      <c r="A18" s="173"/>
      <c r="B18" s="101"/>
      <c r="C18" s="174"/>
      <c r="D18" s="101"/>
      <c r="E18" s="174"/>
      <c r="F18" s="101"/>
      <c r="G18" s="138"/>
      <c r="H18" s="98"/>
      <c r="I18" s="198" t="s">
        <v>66</v>
      </c>
      <c r="J18" s="144"/>
      <c r="L18" s="144"/>
      <c r="M18" s="144"/>
      <c r="N18" s="98"/>
      <c r="O18" s="176"/>
      <c r="P18" s="145"/>
      <c r="Q18" s="178"/>
      <c r="R18" s="145"/>
      <c r="S18" s="145"/>
      <c r="T18" s="145"/>
      <c r="U18" s="145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</row>
    <row r="19">
      <c r="A19" s="173"/>
      <c r="B19" s="179" t="s">
        <v>67</v>
      </c>
      <c r="C19" s="179" t="s">
        <v>68</v>
      </c>
      <c r="D19" s="180">
        <v>1.0</v>
      </c>
      <c r="E19" s="164" t="b">
        <v>0</v>
      </c>
      <c r="F19" s="182">
        <f>IFERROR(__xludf.DUMMYFUNCTION("IF(E19,1,0) * IMPORTRANGE(Liens!C8,""Potentiels de réduction!F17"")"),0.0)</f>
        <v>0</v>
      </c>
      <c r="G19" s="97"/>
      <c r="H19" s="98"/>
      <c r="I19" s="175"/>
      <c r="N19" s="199" t="s">
        <v>21</v>
      </c>
      <c r="O19" s="200" t="str">
        <f>IFERROR(__xludf.DUMMYFUNCTION("IMPORTRANGE(Liens!$C$8, ""Résultats!K4:M6"")"),"Goodies")</f>
        <v>Goodies</v>
      </c>
      <c r="P19" s="177">
        <f>IFERROR(__xludf.DUMMYFUNCTION("""COMPUTED_VALUE"""),27.00857512)</f>
        <v>27.00857512</v>
      </c>
      <c r="Q19" s="178" t="str">
        <f>IFERROR(__xludf.DUMMYFUNCTION("""COMPUTED_VALUE"""),"kgCO2eq")</f>
        <v>kgCO2eq</v>
      </c>
      <c r="R19" s="145"/>
      <c r="S19" s="145"/>
      <c r="T19" s="145"/>
      <c r="U19" s="145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</row>
    <row r="20">
      <c r="A20" s="155"/>
      <c r="B20" s="155"/>
      <c r="C20" s="155"/>
      <c r="D20" s="155"/>
      <c r="E20" s="155"/>
      <c r="F20" s="156"/>
      <c r="G20" s="157"/>
      <c r="H20" s="156"/>
      <c r="I20" s="158"/>
      <c r="J20" s="144"/>
      <c r="K20" s="144"/>
      <c r="L20" s="144"/>
      <c r="M20" s="144"/>
      <c r="N20" s="98"/>
      <c r="O20" s="176" t="str">
        <f>IFERROR(__xludf.DUMMYFUNCTION("""COMPUTED_VALUE"""),"Vêtements de liste")</f>
        <v>Vêtements de liste</v>
      </c>
      <c r="P20" s="177">
        <f>IFERROR(__xludf.DUMMYFUNCTION("""COMPUTED_VALUE"""),0.0)</f>
        <v>0</v>
      </c>
      <c r="Q20" s="178" t="str">
        <f>IFERROR(__xludf.DUMMYFUNCTION("""COMPUTED_VALUE"""),"kgCO2eq")</f>
        <v>kgCO2eq</v>
      </c>
      <c r="R20" s="145"/>
      <c r="S20" s="145"/>
      <c r="T20" s="145"/>
      <c r="U20" s="145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</row>
    <row r="21" ht="15.75" customHeight="1">
      <c r="A21" s="201" t="s">
        <v>21</v>
      </c>
      <c r="B21" s="162" t="s">
        <v>69</v>
      </c>
      <c r="C21" s="202" t="s">
        <v>70</v>
      </c>
      <c r="D21" s="163">
        <v>0.4</v>
      </c>
      <c r="E21" s="164" t="b">
        <v>0</v>
      </c>
      <c r="F21" s="165">
        <f>IFERROR(__xludf.DUMMYFUNCTION("IF(E21,1,0) * IMPORTRANGE(Liens!C8,""Potentiels de réduction!F19"")"),0.0)</f>
        <v>0</v>
      </c>
      <c r="G21" s="99"/>
      <c r="H21" s="203" t="s">
        <v>71</v>
      </c>
      <c r="I21" s="184" t="s">
        <v>72</v>
      </c>
      <c r="K21" s="144"/>
      <c r="L21" s="144"/>
      <c r="M21" s="144"/>
      <c r="N21" s="137"/>
      <c r="O21" s="204" t="str">
        <f>IFERROR(__xludf.DUMMYFUNCTION("""COMPUTED_VALUE"""),"Décoration &amp; déguisement")</f>
        <v>Décoration &amp; déguisement</v>
      </c>
      <c r="P21" s="205">
        <f>IFERROR(__xludf.DUMMYFUNCTION("""COMPUTED_VALUE"""),120.11365)</f>
        <v>120.11365</v>
      </c>
      <c r="Q21" s="206" t="str">
        <f>IFERROR(__xludf.DUMMYFUNCTION("""COMPUTED_VALUE"""),"kgCO2eq")</f>
        <v>kgCO2eq</v>
      </c>
      <c r="R21" s="145"/>
      <c r="S21" s="145"/>
      <c r="T21" s="145"/>
      <c r="U21" s="145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</row>
    <row r="22" ht="15.75" customHeight="1">
      <c r="A22" s="173"/>
      <c r="B22" s="174"/>
      <c r="C22" s="174"/>
      <c r="D22" s="174"/>
      <c r="E22" s="174"/>
      <c r="F22" s="137"/>
      <c r="G22" s="138"/>
      <c r="H22" s="98"/>
      <c r="I22" s="175"/>
      <c r="K22" s="207"/>
      <c r="L22" s="207"/>
      <c r="M22" s="207"/>
      <c r="N22" s="208"/>
      <c r="O22" s="145"/>
      <c r="P22" s="145"/>
      <c r="Q22" s="145"/>
      <c r="R22" s="145"/>
      <c r="S22" s="145"/>
      <c r="T22" s="145"/>
      <c r="U22" s="145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</row>
    <row r="23">
      <c r="A23" s="173"/>
      <c r="B23" s="179" t="s">
        <v>73</v>
      </c>
      <c r="C23" s="179" t="s">
        <v>74</v>
      </c>
      <c r="D23" s="180">
        <v>1.0</v>
      </c>
      <c r="E23" s="181" t="b">
        <v>0</v>
      </c>
      <c r="F23" s="182">
        <f>IFERROR(__xludf.DUMMYFUNCTION("IF(E23,1,0) * IMPORTRANGE(Liens!$C$8,""Potentiels de réduction!F21"")"),0.0)</f>
        <v>0</v>
      </c>
      <c r="G23" s="97"/>
      <c r="H23" s="98"/>
      <c r="I23" s="175"/>
      <c r="J23" s="207"/>
      <c r="K23" s="207"/>
      <c r="L23" s="207"/>
      <c r="M23" s="207"/>
      <c r="N23" s="208"/>
      <c r="O23" s="145"/>
      <c r="P23" s="145"/>
      <c r="Q23" s="145"/>
      <c r="R23" s="145"/>
      <c r="S23" s="145"/>
      <c r="T23" s="145"/>
      <c r="U23" s="145"/>
      <c r="V23" s="209"/>
      <c r="W23" s="210"/>
      <c r="X23" s="211"/>
      <c r="Y23" s="212"/>
      <c r="Z23" s="144"/>
      <c r="AA23" s="144"/>
      <c r="AB23" s="144"/>
      <c r="AC23" s="144"/>
      <c r="AD23" s="144"/>
      <c r="AE23" s="144"/>
      <c r="AF23" s="144"/>
    </row>
    <row r="24">
      <c r="A24" s="173"/>
      <c r="B24" s="173"/>
      <c r="C24" s="174"/>
      <c r="D24" s="174"/>
      <c r="E24" s="174"/>
      <c r="F24" s="137"/>
      <c r="G24" s="138"/>
      <c r="H24" s="98"/>
      <c r="I24" s="175"/>
      <c r="J24" s="144"/>
      <c r="K24" s="144"/>
      <c r="L24" s="144"/>
      <c r="M24" s="144"/>
      <c r="N24" s="145"/>
      <c r="O24" s="145"/>
      <c r="P24" s="145"/>
      <c r="Q24" s="145"/>
      <c r="R24" s="145"/>
      <c r="S24" s="145"/>
      <c r="T24" s="145"/>
      <c r="U24" s="145"/>
      <c r="V24" s="213"/>
      <c r="W24" s="214"/>
      <c r="X24" s="213"/>
      <c r="Y24" s="213"/>
      <c r="Z24" s="144"/>
      <c r="AA24" s="144"/>
      <c r="AB24" s="144"/>
      <c r="AC24" s="144"/>
      <c r="AD24" s="144"/>
      <c r="AE24" s="144"/>
      <c r="AF24" s="144"/>
    </row>
    <row r="25">
      <c r="A25" s="173"/>
      <c r="B25" s="173"/>
      <c r="C25" s="179" t="s">
        <v>75</v>
      </c>
      <c r="D25" s="180">
        <v>1.0</v>
      </c>
      <c r="E25" s="181" t="b">
        <v>0</v>
      </c>
      <c r="F25" s="182">
        <f>IFERROR(__xludf.DUMMYFUNCTION("IF(E25,1,0) * IMPORTRANGE(Liens!$C$8,""Potentiels de réduction!F23"")"),0.0)</f>
        <v>0</v>
      </c>
      <c r="G25" s="97"/>
      <c r="H25" s="98"/>
      <c r="I25" s="175"/>
      <c r="K25" s="144"/>
      <c r="L25" s="144"/>
      <c r="M25" s="144"/>
      <c r="N25" s="145"/>
      <c r="O25" s="145"/>
      <c r="P25" s="145"/>
      <c r="Q25" s="145"/>
      <c r="R25" s="145"/>
      <c r="S25" s="145"/>
      <c r="T25" s="145"/>
      <c r="U25" s="145"/>
      <c r="V25" s="213"/>
      <c r="W25" s="215"/>
      <c r="X25" s="213"/>
      <c r="Y25" s="216"/>
      <c r="Z25" s="144"/>
      <c r="AA25" s="144"/>
      <c r="AB25" s="144"/>
      <c r="AC25" s="144"/>
      <c r="AD25" s="144"/>
      <c r="AE25" s="144"/>
      <c r="AF25" s="144"/>
    </row>
    <row r="26">
      <c r="A26" s="173"/>
      <c r="B26" s="174"/>
      <c r="C26" s="174"/>
      <c r="D26" s="174"/>
      <c r="E26" s="174"/>
      <c r="F26" s="137"/>
      <c r="G26" s="138"/>
      <c r="H26" s="98"/>
      <c r="I26" s="175"/>
      <c r="J26" s="144"/>
      <c r="K26" s="144"/>
      <c r="L26" s="144"/>
      <c r="M26" s="144"/>
      <c r="N26" s="159"/>
      <c r="O26" s="217" t="s">
        <v>19</v>
      </c>
      <c r="P26" s="217" t="s">
        <v>20</v>
      </c>
      <c r="Q26" s="218" t="s">
        <v>21</v>
      </c>
      <c r="R26" s="145"/>
      <c r="S26" s="145"/>
      <c r="T26" s="145"/>
      <c r="U26" s="145"/>
      <c r="V26" s="213"/>
      <c r="W26" s="219"/>
      <c r="X26" s="213"/>
      <c r="Y26" s="219"/>
      <c r="Z26" s="144"/>
      <c r="AA26" s="144"/>
      <c r="AB26" s="144"/>
      <c r="AC26" s="144"/>
      <c r="AD26" s="144"/>
      <c r="AE26" s="144"/>
      <c r="AF26" s="144"/>
    </row>
    <row r="27">
      <c r="A27" s="173"/>
      <c r="B27" s="179" t="s">
        <v>76</v>
      </c>
      <c r="C27" s="179" t="s">
        <v>77</v>
      </c>
      <c r="D27" s="220">
        <v>4.0</v>
      </c>
      <c r="E27" s="181" t="b">
        <v>0</v>
      </c>
      <c r="F27" s="182">
        <f>IFERROR(__xludf.DUMMYFUNCTION("IF(E27,1,0) * IMPORTRANGE(Liens!$C$8,""Potentiels de réduction!F25"")"),0.0)</f>
        <v>0</v>
      </c>
      <c r="G27" s="97"/>
      <c r="H27" s="98"/>
      <c r="I27" s="175"/>
      <c r="J27" s="207"/>
      <c r="K27" s="144"/>
      <c r="L27" s="144"/>
      <c r="M27" s="144"/>
      <c r="N27" s="221" t="str">
        <f>IFERROR(__xludf.DUMMYFUNCTION("IMPORTRANGE(Liens!$C$8, ""Résultats!A4:A7"")"),"Avion")</f>
        <v>Avion</v>
      </c>
      <c r="O27" s="222">
        <f>IFERROR(__xludf.DUMMYFUNCTION("IMPORTRANGE(Liens!$C$8, ""Résultats!B4:B7"")"),0.0)</f>
        <v>0</v>
      </c>
      <c r="P27" s="223"/>
      <c r="Q27" s="172"/>
      <c r="R27" s="145"/>
      <c r="S27" s="145"/>
      <c r="T27" s="145"/>
      <c r="U27" s="145"/>
      <c r="V27" s="144"/>
      <c r="W27" s="144"/>
      <c r="X27" s="213"/>
      <c r="Y27" s="213"/>
      <c r="Z27" s="144"/>
      <c r="AA27" s="144"/>
      <c r="AB27" s="144"/>
      <c r="AC27" s="144"/>
      <c r="AD27" s="144"/>
      <c r="AE27" s="144"/>
      <c r="AF27" s="144"/>
    </row>
    <row r="28">
      <c r="A28" s="173"/>
      <c r="B28" s="174"/>
      <c r="C28" s="174"/>
      <c r="D28" s="174"/>
      <c r="E28" s="174"/>
      <c r="F28" s="137"/>
      <c r="G28" s="138"/>
      <c r="H28" s="98"/>
      <c r="I28" s="175"/>
      <c r="J28" s="144"/>
      <c r="K28" s="207"/>
      <c r="L28" s="207"/>
      <c r="M28" s="207"/>
      <c r="N28" s="221" t="str">
        <f>IFERROR(__xludf.DUMMYFUNCTION("""COMPUTED_VALUE"""),"Voiture et deux-roues")</f>
        <v>Voiture et deux-roues</v>
      </c>
      <c r="O28" s="224">
        <f>IFERROR(__xludf.DUMMYFUNCTION("""COMPUTED_VALUE"""),84.52)</f>
        <v>84.52</v>
      </c>
      <c r="P28" s="225"/>
      <c r="Q28" s="178"/>
      <c r="R28" s="225"/>
      <c r="S28" s="145"/>
      <c r="T28" s="145"/>
      <c r="U28" s="145"/>
      <c r="V28" s="144"/>
      <c r="W28" s="144"/>
      <c r="X28" s="213"/>
      <c r="Y28" s="216"/>
      <c r="Z28" s="144"/>
      <c r="AA28" s="144"/>
      <c r="AB28" s="144"/>
      <c r="AC28" s="144"/>
      <c r="AD28" s="144"/>
      <c r="AE28" s="144"/>
      <c r="AF28" s="144"/>
    </row>
    <row r="29">
      <c r="A29" s="173"/>
      <c r="B29" s="179" t="s">
        <v>78</v>
      </c>
      <c r="C29" s="179" t="s">
        <v>79</v>
      </c>
      <c r="D29" s="180">
        <v>1.0</v>
      </c>
      <c r="E29" s="181" t="b">
        <v>0</v>
      </c>
      <c r="F29" s="182">
        <f>IFERROR(__xludf.DUMMYFUNCTION("IF(E29,1,0) * IMPORTRANGE(Liens!$C$8,""Potentiels de réduction!F27"")"),0.0)</f>
        <v>0</v>
      </c>
      <c r="G29" s="97"/>
      <c r="H29" s="98"/>
      <c r="I29" s="175"/>
      <c r="J29" s="144"/>
      <c r="K29" s="144"/>
      <c r="L29" s="144"/>
      <c r="M29" s="144"/>
      <c r="N29" s="221" t="str">
        <f>IFERROR(__xludf.DUMMYFUNCTION("""COMPUTED_VALUE"""),"Transports en commun")</f>
        <v>Transports en commun</v>
      </c>
      <c r="O29" s="224">
        <f>IFERROR(__xludf.DUMMYFUNCTION("""COMPUTED_VALUE"""),0.0)</f>
        <v>0</v>
      </c>
      <c r="P29" s="145"/>
      <c r="Q29" s="178"/>
      <c r="R29" s="145"/>
      <c r="S29" s="145"/>
      <c r="T29" s="145"/>
      <c r="U29" s="145"/>
      <c r="V29" s="144"/>
      <c r="W29" s="144"/>
      <c r="X29" s="213"/>
      <c r="Y29" s="219"/>
      <c r="Z29" s="144"/>
      <c r="AA29" s="144"/>
      <c r="AB29" s="144"/>
      <c r="AC29" s="144"/>
      <c r="AD29" s="144"/>
      <c r="AE29" s="144"/>
      <c r="AF29" s="144"/>
    </row>
    <row r="30">
      <c r="A30" s="155"/>
      <c r="B30" s="155"/>
      <c r="C30" s="155"/>
      <c r="D30" s="155"/>
      <c r="E30" s="155"/>
      <c r="F30" s="156"/>
      <c r="G30" s="157"/>
      <c r="H30" s="156"/>
      <c r="I30" s="158"/>
      <c r="J30" s="144"/>
      <c r="K30" s="144"/>
      <c r="L30" s="144"/>
      <c r="M30" s="144"/>
      <c r="N30" s="221" t="str">
        <f>IFERROR(__xludf.DUMMYFUNCTION("""COMPUTED_VALUE"""),"Train")</f>
        <v>Train</v>
      </c>
      <c r="O30" s="226">
        <f>IFERROR(__xludf.DUMMYFUNCTION("""COMPUTED_VALUE"""),0.0)</f>
        <v>0</v>
      </c>
      <c r="Q30" s="227"/>
      <c r="R30" s="145"/>
      <c r="S30" s="145"/>
      <c r="T30" s="145"/>
      <c r="U30" s="145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</row>
    <row r="31">
      <c r="A31" s="55"/>
      <c r="B31" s="55"/>
      <c r="C31" s="55"/>
      <c r="D31" s="55"/>
      <c r="E31" s="55"/>
      <c r="F31" s="228"/>
      <c r="G31" s="228"/>
      <c r="H31" s="229"/>
      <c r="I31" s="230"/>
      <c r="J31" s="144"/>
      <c r="K31" s="144"/>
      <c r="L31" s="144"/>
      <c r="M31" s="144"/>
      <c r="N31" s="231" t="str">
        <f>IFERROR(__xludf.DUMMYFUNCTION("IMPORTRANGE(Liens!$C$8, ""Résultats!F4:F13"")"),"Petit-dej 1")</f>
        <v>Petit-dej 1</v>
      </c>
      <c r="O31" s="176"/>
      <c r="P31" s="232">
        <f>IFERROR(__xludf.DUMMYFUNCTION("IMPORTRANGE(Liens!$C$8, ""Résultats!G4:G13"")"),38.7068195)</f>
        <v>38.7068195</v>
      </c>
      <c r="Q31" s="178"/>
      <c r="R31" s="145"/>
      <c r="S31" s="145"/>
      <c r="T31" s="145"/>
      <c r="U31" s="145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</row>
    <row r="32">
      <c r="A32" s="233" t="s">
        <v>80</v>
      </c>
      <c r="B32" s="202" t="s">
        <v>81</v>
      </c>
      <c r="C32" s="202" t="s">
        <v>82</v>
      </c>
      <c r="D32" s="234">
        <v>1.0</v>
      </c>
      <c r="E32" s="235" t="b">
        <v>0</v>
      </c>
      <c r="F32" s="236">
        <f>IF(E32,"À définir",0)</f>
        <v>0</v>
      </c>
      <c r="G32" s="237"/>
      <c r="H32" s="238"/>
      <c r="I32" s="239"/>
      <c r="J32" s="213"/>
      <c r="K32" s="213"/>
      <c r="L32" s="213"/>
      <c r="M32" s="213"/>
      <c r="N32" s="240" t="str">
        <f>IFERROR(__xludf.DUMMYFUNCTION("""COMPUTED_VALUE"""),"Petit-dej 2")</f>
        <v>Petit-dej 2</v>
      </c>
      <c r="O32" s="176"/>
      <c r="P32" s="241">
        <f>IFERROR(__xludf.DUMMYFUNCTION("""COMPUTED_VALUE"""),34.836137550000004)</f>
        <v>34.83613755</v>
      </c>
      <c r="Q32" s="178"/>
      <c r="R32" s="145"/>
      <c r="S32" s="145"/>
      <c r="T32" s="145"/>
      <c r="U32" s="145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</row>
    <row r="33">
      <c r="A33" s="155"/>
      <c r="B33" s="155"/>
      <c r="C33" s="155"/>
      <c r="D33" s="155"/>
      <c r="E33" s="155"/>
      <c r="F33" s="156"/>
      <c r="G33" s="157"/>
      <c r="H33" s="242"/>
      <c r="I33" s="243"/>
      <c r="N33" s="240" t="str">
        <f>IFERROR(__xludf.DUMMYFUNCTION("""COMPUTED_VALUE"""),"Repas 1")</f>
        <v>Repas 1</v>
      </c>
      <c r="O33" s="176"/>
      <c r="P33" s="241">
        <f>IFERROR(__xludf.DUMMYFUNCTION("""COMPUTED_VALUE"""),167.63332448)</f>
        <v>167.6333245</v>
      </c>
      <c r="Q33" s="178"/>
      <c r="R33" s="145"/>
      <c r="S33" s="145"/>
      <c r="T33" s="145"/>
      <c r="U33" s="145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</row>
    <row r="34">
      <c r="A34" s="55"/>
      <c r="B34" s="55"/>
      <c r="C34" s="55"/>
      <c r="D34" s="55"/>
      <c r="E34" s="55"/>
      <c r="F34" s="55"/>
      <c r="G34" s="55"/>
      <c r="H34" s="55"/>
      <c r="I34" s="244"/>
      <c r="J34" s="144"/>
      <c r="K34" s="144"/>
      <c r="L34" s="144"/>
      <c r="M34" s="144"/>
      <c r="N34" s="240" t="str">
        <f>IFERROR(__xludf.DUMMYFUNCTION("""COMPUTED_VALUE"""),"Repas 2")</f>
        <v>Repas 2</v>
      </c>
      <c r="O34" s="176"/>
      <c r="P34" s="241">
        <f>IFERROR(__xludf.DUMMYFUNCTION("""COMPUTED_VALUE"""),46.05492421)</f>
        <v>46.05492421</v>
      </c>
      <c r="Q34" s="178"/>
      <c r="R34" s="225"/>
      <c r="S34" s="145"/>
      <c r="T34" s="145"/>
      <c r="U34" s="145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</row>
    <row r="35">
      <c r="A35" s="55"/>
      <c r="B35" s="55"/>
      <c r="C35" s="55"/>
      <c r="D35" s="55"/>
      <c r="E35" s="55"/>
      <c r="F35" s="55"/>
      <c r="G35" s="55"/>
      <c r="H35" s="55"/>
      <c r="I35" s="244"/>
      <c r="J35" s="144"/>
      <c r="K35" s="144"/>
      <c r="L35" s="144"/>
      <c r="M35" s="144"/>
      <c r="N35" s="245" t="str">
        <f>IFERROR(__xludf.DUMMYFUNCTION("""COMPUTED_VALUE"""),"Repas 3")</f>
        <v>Repas 3</v>
      </c>
      <c r="O35" s="176"/>
      <c r="P35" s="241">
        <f>IFERROR(__xludf.DUMMYFUNCTION("""COMPUTED_VALUE"""),139.47730513)</f>
        <v>139.4773051</v>
      </c>
      <c r="Q35" s="227"/>
      <c r="R35" s="145"/>
      <c r="S35" s="145"/>
      <c r="T35" s="145"/>
      <c r="U35" s="145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</row>
    <row r="36">
      <c r="A36" s="246" t="s">
        <v>83</v>
      </c>
      <c r="C36" s="55"/>
      <c r="D36" s="55"/>
      <c r="E36" s="55"/>
      <c r="F36" s="55"/>
      <c r="G36" s="55"/>
      <c r="H36" s="55"/>
      <c r="I36" s="244"/>
      <c r="J36" s="144"/>
      <c r="K36" s="144"/>
      <c r="L36" s="144"/>
      <c r="M36" s="144"/>
      <c r="N36" s="245" t="str">
        <f>IFERROR(__xludf.DUMMYFUNCTION("""COMPUTED_VALUE"""),"Repas 4")</f>
        <v>Repas 4</v>
      </c>
      <c r="O36" s="176"/>
      <c r="P36" s="241">
        <f>IFERROR(__xludf.DUMMYFUNCTION("""COMPUTED_VALUE"""),0.0)</f>
        <v>0</v>
      </c>
      <c r="Q36" s="227"/>
      <c r="R36" s="145"/>
      <c r="S36" s="145"/>
      <c r="T36" s="145"/>
      <c r="U36" s="145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</row>
    <row r="37">
      <c r="A37" s="247" t="s">
        <v>19</v>
      </c>
      <c r="B37" s="248" t="str">
        <f>Secteurs!B4</f>
        <v>Héroïque</v>
      </c>
      <c r="C37" s="55"/>
      <c r="D37" s="55"/>
      <c r="E37" s="55"/>
      <c r="F37" s="55"/>
      <c r="G37" s="55"/>
      <c r="H37" s="55"/>
      <c r="I37" s="244"/>
      <c r="J37" s="144"/>
      <c r="K37" s="144"/>
      <c r="L37" s="144"/>
      <c r="M37" s="144"/>
      <c r="N37" s="245" t="str">
        <f>IFERROR(__xludf.DUMMYFUNCTION("""COMPUTED_VALUE"""),"Allos")</f>
        <v>Allos</v>
      </c>
      <c r="O37" s="176"/>
      <c r="P37" s="241">
        <f>IFERROR(__xludf.DUMMYFUNCTION("""COMPUTED_VALUE"""),670.8878283900001)</f>
        <v>670.8878284</v>
      </c>
      <c r="Q37" s="227"/>
      <c r="R37" s="145"/>
      <c r="S37" s="145"/>
      <c r="T37" s="145"/>
      <c r="U37" s="145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</row>
    <row r="38">
      <c r="A38" s="249" t="s">
        <v>20</v>
      </c>
      <c r="B38" s="250" t="str">
        <f>Secteurs!G4</f>
        <v>Héroïque</v>
      </c>
      <c r="C38" s="55"/>
      <c r="D38" s="55"/>
      <c r="E38" s="55"/>
      <c r="F38" s="55"/>
      <c r="G38" s="55"/>
      <c r="H38" s="55"/>
      <c r="I38" s="244"/>
      <c r="J38" s="213"/>
      <c r="K38" s="213"/>
      <c r="L38" s="213"/>
      <c r="M38" s="213"/>
      <c r="N38" s="245" t="str">
        <f>IFERROR(__xludf.DUMMYFUNCTION("""COMPUTED_VALUE"""),"Soirée")</f>
        <v>Soirée</v>
      </c>
      <c r="O38" s="176"/>
      <c r="P38" s="241">
        <f>IFERROR(__xludf.DUMMYFUNCTION("""COMPUTED_VALUE"""),244.300150405)</f>
        <v>244.3001504</v>
      </c>
      <c r="Q38" s="178"/>
      <c r="R38" s="145"/>
      <c r="S38" s="145"/>
      <c r="T38" s="145"/>
      <c r="U38" s="145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</row>
    <row r="39">
      <c r="A39" s="251" t="s">
        <v>21</v>
      </c>
      <c r="B39" s="252" t="str">
        <f>Secteurs!L4</f>
        <v>Héroïque</v>
      </c>
      <c r="C39" s="55"/>
      <c r="D39" s="55"/>
      <c r="E39" s="55"/>
      <c r="F39" s="55"/>
      <c r="G39" s="55"/>
      <c r="H39" s="55"/>
      <c r="I39" s="244"/>
      <c r="J39" s="213"/>
      <c r="K39" s="213"/>
      <c r="L39" s="213"/>
      <c r="M39" s="213"/>
      <c r="N39" s="253" t="str">
        <f>IFERROR(__xludf.DUMMYFUNCTION("""COMPUTED_VALUE"""),"Total alimentation")</f>
        <v>Total alimentation</v>
      </c>
      <c r="O39" s="176"/>
      <c r="P39" s="241">
        <f>IFERROR(__xludf.DUMMYFUNCTION("""COMPUTED_VALUE"""),1341.8964896650002)</f>
        <v>1341.89649</v>
      </c>
      <c r="Q39" s="178"/>
      <c r="W39" s="144"/>
      <c r="Z39" s="144"/>
      <c r="AA39" s="144"/>
      <c r="AB39" s="144"/>
      <c r="AC39" s="144"/>
      <c r="AD39" s="144"/>
      <c r="AE39" s="144"/>
      <c r="AF39" s="144"/>
    </row>
    <row r="40">
      <c r="A40" s="55"/>
      <c r="B40" s="55"/>
      <c r="C40" s="55"/>
      <c r="D40" s="55"/>
      <c r="E40" s="55"/>
      <c r="F40" s="55"/>
      <c r="G40" s="55"/>
      <c r="H40" s="55"/>
      <c r="I40" s="244"/>
      <c r="J40" s="144"/>
      <c r="K40" s="144"/>
      <c r="L40" s="144"/>
      <c r="M40" s="144"/>
      <c r="N40" s="254"/>
      <c r="O40" s="176"/>
      <c r="P40" s="255"/>
      <c r="Q40" s="227"/>
      <c r="W40" s="144"/>
      <c r="Z40" s="144"/>
      <c r="AA40" s="144"/>
      <c r="AB40" s="144"/>
      <c r="AC40" s="144"/>
      <c r="AD40" s="144"/>
      <c r="AE40" s="144"/>
      <c r="AF40" s="144"/>
    </row>
    <row r="41">
      <c r="A41" s="144"/>
      <c r="B41" s="144"/>
      <c r="C41" s="144"/>
      <c r="D41" s="144"/>
      <c r="E41" s="144"/>
      <c r="F41" s="144"/>
      <c r="G41" s="144"/>
      <c r="H41" s="144"/>
      <c r="I41" s="256"/>
      <c r="J41" s="144"/>
      <c r="K41" s="144"/>
      <c r="L41" s="144"/>
      <c r="M41" s="144"/>
      <c r="N41" s="254" t="str">
        <f>IFERROR(__xludf.DUMMYFUNCTION("IMPORTRANGE(Liens!$C$8, ""Résultats!K4:K6"")"),"Goodies")</f>
        <v>Goodies</v>
      </c>
      <c r="O41" s="176"/>
      <c r="P41" s="145"/>
      <c r="Q41" s="257">
        <f>IFERROR(__xludf.DUMMYFUNCTION("IMPORTRANGE(Liens!$C$8, ""Résultats!L4:L6"")"),27.00857512)</f>
        <v>27.00857512</v>
      </c>
      <c r="W41" s="144"/>
      <c r="Z41" s="144"/>
      <c r="AA41" s="144"/>
      <c r="AB41" s="144"/>
      <c r="AC41" s="144"/>
      <c r="AD41" s="144"/>
      <c r="AE41" s="144"/>
      <c r="AF41" s="144"/>
    </row>
    <row r="42">
      <c r="A42" s="144"/>
      <c r="B42" s="144"/>
      <c r="C42" s="144"/>
      <c r="D42" s="144"/>
      <c r="E42" s="144"/>
      <c r="F42" s="144"/>
      <c r="G42" s="144"/>
      <c r="H42" s="207"/>
      <c r="I42" s="258"/>
      <c r="J42" s="207"/>
      <c r="K42" s="207"/>
      <c r="L42" s="207"/>
      <c r="M42" s="207"/>
      <c r="N42" s="259" t="str">
        <f>IFERROR(__xludf.DUMMYFUNCTION("""COMPUTED_VALUE"""),"Vêtements de liste")</f>
        <v>Vêtements de liste</v>
      </c>
      <c r="O42" s="176"/>
      <c r="P42" s="145"/>
      <c r="Q42" s="260">
        <f>IFERROR(__xludf.DUMMYFUNCTION("""COMPUTED_VALUE"""),0.0)</f>
        <v>0</v>
      </c>
      <c r="W42" s="144"/>
      <c r="Z42" s="144"/>
      <c r="AA42" s="144"/>
      <c r="AB42" s="144"/>
      <c r="AC42" s="144"/>
      <c r="AD42" s="144"/>
      <c r="AE42" s="144"/>
      <c r="AF42" s="144"/>
    </row>
    <row r="43">
      <c r="A43" s="144"/>
      <c r="B43" s="144"/>
      <c r="C43" s="144"/>
      <c r="D43" s="144"/>
      <c r="E43" s="144"/>
      <c r="F43" s="144"/>
      <c r="G43" s="144"/>
      <c r="H43" s="144"/>
      <c r="I43" s="256"/>
      <c r="J43" s="144"/>
      <c r="K43" s="144"/>
      <c r="L43" s="144"/>
      <c r="M43" s="144"/>
      <c r="N43" s="261" t="str">
        <f>IFERROR(__xludf.DUMMYFUNCTION("""COMPUTED_VALUE"""),"Décoration &amp; déguisement")</f>
        <v>Décoration &amp; déguisement</v>
      </c>
      <c r="O43" s="204"/>
      <c r="P43" s="262"/>
      <c r="Q43" s="263">
        <f>IFERROR(__xludf.DUMMYFUNCTION("""COMPUTED_VALUE"""),120.11365)</f>
        <v>120.11365</v>
      </c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</row>
    <row r="44">
      <c r="A44" s="144"/>
      <c r="B44" s="144"/>
      <c r="C44" s="144"/>
      <c r="D44" s="144"/>
      <c r="E44" s="144"/>
      <c r="F44" s="144"/>
      <c r="G44" s="144"/>
      <c r="H44" s="144"/>
      <c r="I44" s="256"/>
      <c r="J44" s="144"/>
      <c r="K44" s="144"/>
      <c r="L44" s="144"/>
      <c r="M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</row>
    <row r="45">
      <c r="A45" s="144"/>
      <c r="B45" s="144"/>
      <c r="C45" s="144"/>
      <c r="D45" s="144"/>
      <c r="E45" s="144"/>
      <c r="F45" s="144"/>
      <c r="G45" s="144"/>
      <c r="H45" s="144"/>
      <c r="I45" s="256"/>
      <c r="J45" s="144"/>
      <c r="K45" s="144"/>
      <c r="L45" s="144"/>
      <c r="M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</row>
    <row r="46">
      <c r="A46" s="144"/>
      <c r="B46" s="144"/>
      <c r="C46" s="144"/>
      <c r="D46" s="144"/>
      <c r="E46" s="144"/>
      <c r="F46" s="144"/>
      <c r="G46" s="144"/>
      <c r="H46" s="144"/>
      <c r="I46" s="256"/>
      <c r="J46" s="144"/>
      <c r="K46" s="144"/>
      <c r="L46" s="144"/>
      <c r="M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</row>
    <row r="47">
      <c r="A47" s="144"/>
      <c r="B47" s="144"/>
      <c r="C47" s="144"/>
      <c r="D47" s="144"/>
      <c r="E47" s="144"/>
      <c r="F47" s="144"/>
      <c r="G47" s="144"/>
      <c r="H47" s="144"/>
      <c r="I47" s="256"/>
      <c r="J47" s="144"/>
      <c r="K47" s="144"/>
      <c r="L47" s="144"/>
      <c r="M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</row>
    <row r="48">
      <c r="A48" s="144"/>
      <c r="B48" s="144"/>
      <c r="C48" s="144"/>
      <c r="D48" s="144"/>
      <c r="E48" s="144"/>
      <c r="F48" s="144"/>
      <c r="G48" s="144"/>
      <c r="H48" s="144"/>
      <c r="I48" s="256"/>
      <c r="J48" s="144"/>
      <c r="K48" s="144"/>
      <c r="L48" s="144"/>
      <c r="M48" s="144"/>
      <c r="N48" s="145"/>
      <c r="O48" s="145"/>
      <c r="P48" s="145"/>
      <c r="Q48" s="145"/>
      <c r="R48" s="145"/>
      <c r="S48" s="145"/>
      <c r="T48" s="145"/>
      <c r="U48" s="145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</row>
    <row r="49">
      <c r="H49" s="144"/>
      <c r="I49" s="256"/>
      <c r="J49" s="144"/>
      <c r="K49" s="144"/>
      <c r="L49" s="144"/>
      <c r="M49" s="144"/>
      <c r="N49" s="145"/>
      <c r="O49" s="264" t="s">
        <v>19</v>
      </c>
      <c r="P49" s="145"/>
      <c r="Q49" s="264" t="s">
        <v>20</v>
      </c>
      <c r="R49" s="145"/>
      <c r="S49" s="264" t="s">
        <v>21</v>
      </c>
      <c r="T49" s="264"/>
      <c r="U49" s="264" t="s">
        <v>84</v>
      </c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</row>
    <row r="50">
      <c r="H50" s="144"/>
      <c r="I50" s="256"/>
      <c r="J50" s="144"/>
      <c r="K50" s="144"/>
      <c r="L50" s="144"/>
      <c r="M50" s="144"/>
      <c r="N50" s="145" t="str">
        <f t="shared" ref="N50:O50" si="1">N27</f>
        <v>Avion</v>
      </c>
      <c r="O50" s="177">
        <f t="shared" si="1"/>
        <v>0</v>
      </c>
      <c r="P50" s="265" t="str">
        <f t="shared" ref="P50:P59" si="4">N31</f>
        <v>Petit-dej 1</v>
      </c>
      <c r="Q50" s="177">
        <f t="shared" ref="Q50:Q59" si="5">P31</f>
        <v>38.7068195</v>
      </c>
      <c r="R50" s="225" t="str">
        <f>IFERROR(__xludf.DUMMYFUNCTION("IMPORTRANGE(Liens!$C$8, ""Résultats!K4:K6"")"),"Goodies")</f>
        <v>Goodies</v>
      </c>
      <c r="S50" s="177">
        <f t="shared" ref="S50:S52" si="6">Q41</f>
        <v>27.00857512</v>
      </c>
      <c r="T50" s="266" t="str">
        <f t="shared" ref="T50:U50" si="2">N50</f>
        <v>Avion</v>
      </c>
      <c r="U50" s="267">
        <f t="shared" si="2"/>
        <v>0</v>
      </c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</row>
    <row r="51">
      <c r="H51" s="213"/>
      <c r="I51" s="268"/>
      <c r="J51" s="213"/>
      <c r="K51" s="213"/>
      <c r="L51" s="213"/>
      <c r="M51" s="213"/>
      <c r="N51" s="145" t="str">
        <f t="shared" ref="N51:O51" si="3">N28</f>
        <v>Voiture et deux-roues</v>
      </c>
      <c r="O51" s="177">
        <f t="shared" si="3"/>
        <v>84.52</v>
      </c>
      <c r="P51" s="265" t="str">
        <f t="shared" si="4"/>
        <v>Petit-dej 2</v>
      </c>
      <c r="Q51" s="177">
        <f t="shared" si="5"/>
        <v>34.83613755</v>
      </c>
      <c r="R51" s="145" t="str">
        <f>IFERROR(__xludf.DUMMYFUNCTION("""COMPUTED_VALUE"""),"Vêtements de liste")</f>
        <v>Vêtements de liste</v>
      </c>
      <c r="S51" s="177">
        <f t="shared" si="6"/>
        <v>0</v>
      </c>
      <c r="T51" s="266" t="str">
        <f t="shared" ref="T51:U51" si="7">N51</f>
        <v>Voiture et deux-roues</v>
      </c>
      <c r="U51" s="267">
        <f t="shared" si="7"/>
        <v>84.52</v>
      </c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</row>
    <row r="52">
      <c r="H52" s="213"/>
      <c r="I52" s="268"/>
      <c r="J52" s="213"/>
      <c r="K52" s="213"/>
      <c r="L52" s="213"/>
      <c r="M52" s="213"/>
      <c r="N52" s="145" t="str">
        <f t="shared" ref="N52:O52" si="8">N29</f>
        <v>Transports en commun</v>
      </c>
      <c r="O52" s="177">
        <f t="shared" si="8"/>
        <v>0</v>
      </c>
      <c r="P52" s="265" t="str">
        <f t="shared" si="4"/>
        <v>Repas 1</v>
      </c>
      <c r="Q52" s="177">
        <f t="shared" si="5"/>
        <v>167.6333245</v>
      </c>
      <c r="R52" s="145" t="str">
        <f>IFERROR(__xludf.DUMMYFUNCTION("""COMPUTED_VALUE"""),"Décoration &amp; déguisement")</f>
        <v>Décoration &amp; déguisement</v>
      </c>
      <c r="S52" s="177">
        <f t="shared" si="6"/>
        <v>120.11365</v>
      </c>
      <c r="T52" s="266" t="str">
        <f t="shared" ref="T52:U52" si="9">N52</f>
        <v>Transports en commun</v>
      </c>
      <c r="U52" s="267">
        <f t="shared" si="9"/>
        <v>0</v>
      </c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</row>
    <row r="53">
      <c r="A53" s="144"/>
      <c r="B53" s="144"/>
      <c r="C53" s="144"/>
      <c r="D53" s="144"/>
      <c r="E53" s="144"/>
      <c r="F53" s="144"/>
      <c r="G53" s="144"/>
      <c r="H53" s="213"/>
      <c r="I53" s="268"/>
      <c r="J53" s="213"/>
      <c r="K53" s="213"/>
      <c r="L53" s="213"/>
      <c r="M53" s="213"/>
      <c r="N53" s="145" t="str">
        <f t="shared" ref="N53:O53" si="10">N30</f>
        <v>Train</v>
      </c>
      <c r="O53" s="177">
        <f t="shared" si="10"/>
        <v>0</v>
      </c>
      <c r="P53" s="265" t="str">
        <f t="shared" si="4"/>
        <v>Repas 2</v>
      </c>
      <c r="Q53" s="177">
        <f t="shared" si="5"/>
        <v>46.05492421</v>
      </c>
      <c r="R53" s="225" t="str">
        <f>IF($E$21,"Préférer des t-shirts","")</f>
        <v/>
      </c>
      <c r="S53" s="269" t="str">
        <f>IF($E$21,$F$21,"")</f>
        <v/>
      </c>
      <c r="T53" s="266" t="str">
        <f t="shared" ref="T53:U53" si="11">N53</f>
        <v>Train</v>
      </c>
      <c r="U53" s="267">
        <f t="shared" si="11"/>
        <v>0</v>
      </c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</row>
    <row r="54">
      <c r="A54" s="144"/>
      <c r="B54" s="144"/>
      <c r="C54" s="144"/>
      <c r="D54" s="144"/>
      <c r="E54" s="144"/>
      <c r="F54" s="144"/>
      <c r="G54" s="144"/>
      <c r="H54" s="144"/>
      <c r="I54" s="256"/>
      <c r="J54" s="144"/>
      <c r="K54" s="144"/>
      <c r="L54" s="144"/>
      <c r="M54" s="144"/>
      <c r="N54" s="145" t="str">
        <f>IF($E$5,"Vélo cargo","")</f>
        <v>Vélo cargo</v>
      </c>
      <c r="O54" s="177">
        <f>IF($E$5,$F$5,"")</f>
        <v>-25.356</v>
      </c>
      <c r="P54" s="265" t="str">
        <f t="shared" si="4"/>
        <v>Repas 3</v>
      </c>
      <c r="Q54" s="177">
        <f t="shared" si="5"/>
        <v>139.4773051</v>
      </c>
      <c r="R54" s="225" t="str">
        <f>IF($E$23,"Vêtements de seconde-main","")</f>
        <v/>
      </c>
      <c r="S54" s="269" t="str">
        <f>IF($E$23,$F$23,"")</f>
        <v/>
      </c>
      <c r="T54" s="270" t="str">
        <f t="shared" ref="T54:U54" si="12">P50</f>
        <v>Petit-dej 1</v>
      </c>
      <c r="U54" s="271">
        <f t="shared" si="12"/>
        <v>38.7068195</v>
      </c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</row>
    <row r="55">
      <c r="A55" s="144"/>
      <c r="B55" s="144"/>
      <c r="C55" s="144"/>
      <c r="D55" s="144"/>
      <c r="E55" s="144"/>
      <c r="F55" s="144"/>
      <c r="G55" s="144"/>
      <c r="H55" s="144"/>
      <c r="I55" s="256"/>
      <c r="J55" s="144"/>
      <c r="K55" s="144"/>
      <c r="L55" s="144"/>
      <c r="M55" s="144"/>
      <c r="N55" s="145" t="str">
        <f>IF($E$7,"Voyager en train 1","")</f>
        <v>Voyager en train 1</v>
      </c>
      <c r="O55" s="177">
        <f>IF($E$7,$F$7,"")</f>
        <v>0</v>
      </c>
      <c r="P55" s="265" t="str">
        <f t="shared" si="4"/>
        <v>Repas 4</v>
      </c>
      <c r="Q55" s="177">
        <f t="shared" si="5"/>
        <v>0</v>
      </c>
      <c r="R55" s="225" t="str">
        <f>IF($E$25,"Décoration de seconde main","")</f>
        <v/>
      </c>
      <c r="S55" s="269" t="str">
        <f>IF($E$25,$F$25,"")</f>
        <v/>
      </c>
      <c r="T55" s="270" t="str">
        <f t="shared" ref="T55:U55" si="13">P51</f>
        <v>Petit-dej 2</v>
      </c>
      <c r="U55" s="271">
        <f t="shared" si="13"/>
        <v>34.83613755</v>
      </c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</row>
    <row r="56">
      <c r="A56" s="144"/>
      <c r="B56" s="144"/>
      <c r="C56" s="144"/>
      <c r="D56" s="144"/>
      <c r="E56" s="144"/>
      <c r="F56" s="144"/>
      <c r="G56" s="144"/>
      <c r="H56" s="144"/>
      <c r="I56" s="256"/>
      <c r="J56" s="144"/>
      <c r="K56" s="144"/>
      <c r="L56" s="144"/>
      <c r="M56" s="144"/>
      <c r="N56" s="145" t="str">
        <f>IF($E$9,"Voyager en train 2","")</f>
        <v>Voyager en train 2</v>
      </c>
      <c r="O56" s="272">
        <f>IF($E$9,$F$9,"")</f>
        <v>-28.75133333</v>
      </c>
      <c r="P56" s="265" t="str">
        <f t="shared" si="4"/>
        <v>Allos</v>
      </c>
      <c r="Q56" s="177">
        <f t="shared" si="5"/>
        <v>670.8878284</v>
      </c>
      <c r="R56" s="225" t="str">
        <f>IF($E$27,"Mutualiser les goodies","")</f>
        <v/>
      </c>
      <c r="S56" s="269" t="str">
        <f>IF($E$27,$F$27,"")</f>
        <v/>
      </c>
      <c r="T56" s="270" t="str">
        <f t="shared" ref="T56:U56" si="14">P52</f>
        <v>Repas 1</v>
      </c>
      <c r="U56" s="271">
        <f t="shared" si="14"/>
        <v>167.6333245</v>
      </c>
      <c r="V56" s="207"/>
      <c r="W56" s="207"/>
      <c r="X56" s="207"/>
      <c r="Y56" s="207"/>
      <c r="Z56" s="144"/>
      <c r="AA56" s="144"/>
      <c r="AB56" s="144"/>
      <c r="AC56" s="144"/>
      <c r="AD56" s="144"/>
      <c r="AE56" s="144"/>
      <c r="AF56" s="144"/>
    </row>
    <row r="57">
      <c r="A57" s="273"/>
      <c r="B57" s="273"/>
      <c r="C57" s="273"/>
      <c r="E57" s="273"/>
      <c r="F57" s="144"/>
      <c r="G57" s="274"/>
      <c r="H57" s="144"/>
      <c r="I57" s="256"/>
      <c r="J57" s="144"/>
      <c r="K57" s="144"/>
      <c r="L57" s="144"/>
      <c r="M57" s="144"/>
      <c r="N57" s="264" t="str">
        <f>IF($E$11,"Véhicules moins carbonés","")</f>
        <v>Véhicules moins carbonés</v>
      </c>
      <c r="O57" s="177">
        <f>IF($E$11,$F$11,"")</f>
        <v>-30.464</v>
      </c>
      <c r="P57" s="265" t="str">
        <f t="shared" si="4"/>
        <v>Soirée</v>
      </c>
      <c r="Q57" s="177">
        <f t="shared" si="5"/>
        <v>244.3001504</v>
      </c>
      <c r="R57" s="225" t="str">
        <f>IF($E$29,"Opter pour moins de goodies","")</f>
        <v/>
      </c>
      <c r="S57" s="269" t="str">
        <f>IF($E$29,$F$29,"")</f>
        <v/>
      </c>
      <c r="T57" s="270" t="str">
        <f t="shared" ref="T57:U57" si="15">P53</f>
        <v>Repas 2</v>
      </c>
      <c r="U57" s="271">
        <f t="shared" si="15"/>
        <v>46.05492421</v>
      </c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</row>
    <row r="58">
      <c r="F58" s="144"/>
      <c r="H58" s="144"/>
      <c r="I58" s="256"/>
      <c r="J58" s="144"/>
      <c r="K58" s="144"/>
      <c r="L58" s="144"/>
      <c r="M58" s="144"/>
      <c r="N58" s="145" t="str">
        <f>IF($E$13,"Éco-conduite","")</f>
        <v>Éco-conduite</v>
      </c>
      <c r="O58" s="177">
        <f>IF($E$13,$F$13,"")</f>
        <v>0</v>
      </c>
      <c r="P58" s="225" t="str">
        <f t="shared" si="4"/>
        <v>Total alimentation</v>
      </c>
      <c r="Q58" s="177">
        <f t="shared" si="5"/>
        <v>1341.89649</v>
      </c>
      <c r="T58" s="270" t="str">
        <f t="shared" ref="T58:U58" si="16">P54</f>
        <v>Repas 3</v>
      </c>
      <c r="U58" s="271">
        <f t="shared" si="16"/>
        <v>139.4773051</v>
      </c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</row>
    <row r="59">
      <c r="A59" s="144"/>
      <c r="B59" s="144"/>
      <c r="C59" s="144"/>
      <c r="D59" s="144"/>
      <c r="E59" s="144"/>
      <c r="F59" s="144"/>
      <c r="G59" s="144"/>
      <c r="H59" s="144"/>
      <c r="I59" s="256"/>
      <c r="J59" s="144"/>
      <c r="K59" s="144"/>
      <c r="L59" s="144"/>
      <c r="M59" s="144"/>
      <c r="N59" s="145"/>
      <c r="O59" s="145"/>
      <c r="P59" s="225" t="str">
        <f t="shared" si="4"/>
        <v/>
      </c>
      <c r="Q59" s="177" t="str">
        <f t="shared" si="5"/>
        <v/>
      </c>
      <c r="T59" s="270" t="str">
        <f t="shared" ref="T59:U59" si="17">P55</f>
        <v>Repas 4</v>
      </c>
      <c r="U59" s="271">
        <f t="shared" si="17"/>
        <v>0</v>
      </c>
      <c r="V59" s="207"/>
      <c r="W59" s="207"/>
      <c r="X59" s="207"/>
      <c r="Y59" s="207"/>
      <c r="Z59" s="144"/>
      <c r="AA59" s="144"/>
      <c r="AB59" s="144"/>
      <c r="AC59" s="144"/>
      <c r="AD59" s="144"/>
      <c r="AE59" s="144"/>
      <c r="AF59" s="144"/>
    </row>
    <row r="60">
      <c r="A60" s="144"/>
      <c r="B60" s="144"/>
      <c r="C60" s="144"/>
      <c r="D60" s="144"/>
      <c r="E60" s="144"/>
      <c r="F60" s="144"/>
      <c r="G60" s="144"/>
      <c r="H60" s="144"/>
      <c r="I60" s="256"/>
      <c r="J60" s="144"/>
      <c r="K60" s="144"/>
      <c r="L60" s="144"/>
      <c r="M60" s="144"/>
      <c r="N60" s="145"/>
      <c r="O60" s="145"/>
      <c r="P60" s="145" t="str">
        <f>IF($E$15,"Préférer des plats sans viande","")</f>
        <v/>
      </c>
      <c r="Q60" s="269" t="str">
        <f>IF($E$15,$F$15,"")</f>
        <v/>
      </c>
      <c r="T60" s="270" t="str">
        <f t="shared" ref="T60:U60" si="18">P56</f>
        <v>Allos</v>
      </c>
      <c r="U60" s="271">
        <f t="shared" si="18"/>
        <v>670.8878284</v>
      </c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</row>
    <row r="61">
      <c r="A61" s="144"/>
      <c r="B61" s="144"/>
      <c r="C61" s="144"/>
      <c r="D61" s="144"/>
      <c r="E61" s="144"/>
      <c r="F61" s="144"/>
      <c r="G61" s="144"/>
      <c r="H61" s="144"/>
      <c r="I61" s="256"/>
      <c r="J61" s="144"/>
      <c r="K61" s="144"/>
      <c r="L61" s="144"/>
      <c r="M61" s="144"/>
      <c r="N61" s="145"/>
      <c r="O61" s="145"/>
      <c r="P61" s="225" t="str">
        <f>IF($E$17,"Préférer la viande blanche","")</f>
        <v>Préférer la viande blanche</v>
      </c>
      <c r="Q61" s="269">
        <f>IF($E$17,$F$17,"")</f>
        <v>0</v>
      </c>
      <c r="R61" s="145"/>
      <c r="S61" s="145"/>
      <c r="T61" s="270" t="str">
        <f t="shared" ref="T61:U61" si="19">P57</f>
        <v>Soirée</v>
      </c>
      <c r="U61" s="271">
        <f t="shared" si="19"/>
        <v>244.3001504</v>
      </c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</row>
    <row r="62">
      <c r="A62" s="144"/>
      <c r="B62" s="144"/>
      <c r="C62" s="144"/>
      <c r="D62" s="144"/>
      <c r="E62" s="144"/>
      <c r="F62" s="144"/>
      <c r="G62" s="144"/>
      <c r="H62" s="144"/>
      <c r="I62" s="256"/>
      <c r="J62" s="144"/>
      <c r="K62" s="144"/>
      <c r="L62" s="144"/>
      <c r="M62" s="144"/>
      <c r="N62" s="145"/>
      <c r="O62" s="145"/>
      <c r="P62" s="264" t="str">
        <f>IF($E$19,"Préférer des plats sans les produits laitiers","")</f>
        <v/>
      </c>
      <c r="Q62" s="275" t="str">
        <f>IF($E$19,$F$19,"")</f>
        <v/>
      </c>
      <c r="R62" s="145"/>
      <c r="S62" s="145"/>
      <c r="T62" s="276" t="str">
        <f t="shared" ref="T62:U62" si="20">P58</f>
        <v>Total alimentation</v>
      </c>
      <c r="U62" s="271">
        <f t="shared" si="20"/>
        <v>1341.89649</v>
      </c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</row>
    <row r="63">
      <c r="A63" s="144"/>
      <c r="B63" s="144"/>
      <c r="C63" s="144"/>
      <c r="D63" s="144"/>
      <c r="E63" s="144"/>
      <c r="F63" s="144"/>
      <c r="G63" s="144"/>
      <c r="H63" s="144"/>
      <c r="I63" s="256"/>
      <c r="J63" s="144"/>
      <c r="K63" s="144"/>
      <c r="L63" s="144"/>
      <c r="M63" s="144"/>
      <c r="N63" s="145"/>
      <c r="O63" s="145"/>
      <c r="P63" s="145"/>
      <c r="Q63" s="145"/>
      <c r="R63" s="145"/>
      <c r="S63" s="145"/>
      <c r="T63" s="276" t="str">
        <f t="shared" ref="T63:U63" si="21">P59</f>
        <v/>
      </c>
      <c r="U63" s="271" t="str">
        <f t="shared" si="21"/>
        <v/>
      </c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</row>
    <row r="64">
      <c r="A64" s="144"/>
      <c r="B64" s="144"/>
      <c r="C64" s="144"/>
      <c r="D64" s="144"/>
      <c r="E64" s="144"/>
      <c r="F64" s="144"/>
      <c r="G64" s="144"/>
      <c r="H64" s="144"/>
      <c r="I64" s="256"/>
      <c r="J64" s="144"/>
      <c r="K64" s="144"/>
      <c r="L64" s="144"/>
      <c r="M64" s="144"/>
      <c r="N64" s="145"/>
      <c r="O64" s="145"/>
      <c r="P64" s="145"/>
      <c r="Q64" s="145"/>
      <c r="R64" s="145"/>
      <c r="S64" s="145"/>
      <c r="T64" s="277" t="str">
        <f t="shared" ref="T64:U64" si="22">R50</f>
        <v>Goodies</v>
      </c>
      <c r="U64" s="278">
        <f t="shared" si="22"/>
        <v>27.00857512</v>
      </c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</row>
    <row r="65">
      <c r="A65" s="144"/>
      <c r="B65" s="144"/>
      <c r="C65" s="144"/>
      <c r="D65" s="144"/>
      <c r="E65" s="144"/>
      <c r="F65" s="144"/>
      <c r="G65" s="144"/>
      <c r="H65" s="144"/>
      <c r="I65" s="256"/>
      <c r="J65" s="144"/>
      <c r="K65" s="144"/>
      <c r="L65" s="144"/>
      <c r="M65" s="144"/>
      <c r="N65" s="145"/>
      <c r="O65" s="225"/>
      <c r="P65" s="225"/>
      <c r="Q65" s="225"/>
      <c r="R65" s="225"/>
      <c r="S65" s="225"/>
      <c r="T65" s="277" t="str">
        <f t="shared" ref="T65:U65" si="23">R51</f>
        <v>Vêtements de liste</v>
      </c>
      <c r="U65" s="278">
        <f t="shared" si="23"/>
        <v>0</v>
      </c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</row>
    <row r="66">
      <c r="A66" s="144"/>
      <c r="B66" s="144"/>
      <c r="C66" s="144"/>
      <c r="D66" s="144"/>
      <c r="E66" s="144"/>
      <c r="F66" s="144"/>
      <c r="G66" s="144"/>
      <c r="H66" s="144"/>
      <c r="I66" s="256"/>
      <c r="J66" s="144"/>
      <c r="K66" s="144"/>
      <c r="L66" s="144"/>
      <c r="M66" s="144"/>
      <c r="N66" s="264"/>
      <c r="O66" s="225"/>
      <c r="P66" s="225"/>
      <c r="Q66" s="225"/>
      <c r="R66" s="145"/>
      <c r="S66" s="145"/>
      <c r="T66" s="277" t="str">
        <f t="shared" ref="T66:U66" si="24">R52</f>
        <v>Décoration &amp; déguisement</v>
      </c>
      <c r="U66" s="278">
        <f t="shared" si="24"/>
        <v>120.11365</v>
      </c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</row>
    <row r="67">
      <c r="A67" s="144"/>
      <c r="B67" s="144"/>
      <c r="C67" s="144"/>
      <c r="D67" s="144"/>
      <c r="E67" s="144"/>
      <c r="F67" s="144"/>
      <c r="G67" s="144"/>
      <c r="H67" s="144"/>
      <c r="I67" s="256"/>
      <c r="J67" s="144"/>
      <c r="K67" s="144"/>
      <c r="L67" s="144"/>
      <c r="M67" s="144"/>
      <c r="N67" s="145"/>
      <c r="O67" s="145"/>
      <c r="P67" s="145"/>
      <c r="Q67" s="145"/>
      <c r="R67" s="144"/>
      <c r="S67" s="144"/>
      <c r="T67" s="145" t="str">
        <f>IF($E$5,"Vélo cargo","")</f>
        <v>Vélo cargo</v>
      </c>
      <c r="U67" s="177">
        <f>IF($E$5,$F$5,"")</f>
        <v>-25.356</v>
      </c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</row>
    <row r="68">
      <c r="A68" s="144"/>
      <c r="B68" s="144"/>
      <c r="C68" s="144"/>
      <c r="D68" s="144"/>
      <c r="E68" s="144"/>
      <c r="F68" s="144"/>
      <c r="G68" s="144"/>
      <c r="H68" s="144"/>
      <c r="I68" s="256"/>
      <c r="J68" s="144"/>
      <c r="K68" s="144"/>
      <c r="L68" s="144"/>
      <c r="M68" s="144"/>
      <c r="N68" s="145"/>
      <c r="O68" s="145"/>
      <c r="P68" s="145"/>
      <c r="Q68" s="145"/>
      <c r="R68" s="144"/>
      <c r="S68" s="144"/>
      <c r="T68" s="145" t="str">
        <f>IF($E$7,"Voyager en train 1","")</f>
        <v>Voyager en train 1</v>
      </c>
      <c r="U68" s="177">
        <f>IF($E$7,$F$7,"")</f>
        <v>0</v>
      </c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</row>
    <row r="69">
      <c r="A69" s="144"/>
      <c r="B69" s="144"/>
      <c r="C69" s="144"/>
      <c r="D69" s="144"/>
      <c r="E69" s="144"/>
      <c r="F69" s="144"/>
      <c r="G69" s="144"/>
      <c r="H69" s="144"/>
      <c r="I69" s="256"/>
      <c r="J69" s="144"/>
      <c r="K69" s="144"/>
      <c r="L69" s="144"/>
      <c r="M69" s="144"/>
      <c r="N69" s="145"/>
      <c r="O69" s="145"/>
      <c r="P69" s="145"/>
      <c r="Q69" s="145"/>
      <c r="R69" s="144"/>
      <c r="S69" s="144"/>
      <c r="T69" s="145" t="str">
        <f>IF($E$9,"Voyager en train 2","")</f>
        <v>Voyager en train 2</v>
      </c>
      <c r="U69" s="177">
        <f>IF($E$9,$F$9,"")</f>
        <v>-28.75133333</v>
      </c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</row>
    <row r="70">
      <c r="A70" s="144"/>
      <c r="B70" s="144"/>
      <c r="C70" s="144"/>
      <c r="D70" s="144"/>
      <c r="E70" s="144"/>
      <c r="F70" s="144"/>
      <c r="G70" s="144"/>
      <c r="H70" s="144"/>
      <c r="I70" s="256"/>
      <c r="J70" s="144"/>
      <c r="K70" s="144"/>
      <c r="L70" s="144"/>
      <c r="M70" s="144"/>
      <c r="N70" s="145"/>
      <c r="O70" s="145"/>
      <c r="P70" s="145"/>
      <c r="Q70" s="145"/>
      <c r="R70" s="144"/>
      <c r="S70" s="144"/>
      <c r="T70" s="264" t="str">
        <f>IF($E$11,"Véhicules moins carbonés","")</f>
        <v>Véhicules moins carbonés</v>
      </c>
      <c r="U70" s="177">
        <f>IF($E$11,$F$11,"")</f>
        <v>-30.464</v>
      </c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</row>
    <row r="71">
      <c r="A71" s="144"/>
      <c r="B71" s="144"/>
      <c r="C71" s="144"/>
      <c r="D71" s="144"/>
      <c r="E71" s="144"/>
      <c r="F71" s="144"/>
      <c r="G71" s="144"/>
      <c r="H71" s="144"/>
      <c r="I71" s="256"/>
      <c r="J71" s="144"/>
      <c r="K71" s="144"/>
      <c r="L71" s="144"/>
      <c r="M71" s="144"/>
      <c r="N71" s="145"/>
      <c r="O71" s="145"/>
      <c r="P71" s="145"/>
      <c r="Q71" s="145"/>
      <c r="R71" s="144"/>
      <c r="S71" s="144"/>
      <c r="T71" s="145" t="str">
        <f>IF($E$13,"Éco-conduite","")</f>
        <v>Éco-conduite</v>
      </c>
      <c r="U71" s="177">
        <f>IF($E$13,$F$13,"")</f>
        <v>0</v>
      </c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</row>
    <row r="72">
      <c r="A72" s="144"/>
      <c r="B72" s="144"/>
      <c r="C72" s="144"/>
      <c r="D72" s="144"/>
      <c r="E72" s="144"/>
      <c r="F72" s="144"/>
      <c r="G72" s="144"/>
      <c r="H72" s="144"/>
      <c r="I72" s="256"/>
      <c r="J72" s="144"/>
      <c r="K72" s="144"/>
      <c r="L72" s="144"/>
      <c r="M72" s="144"/>
      <c r="N72" s="145"/>
      <c r="O72" s="145"/>
      <c r="P72" s="145"/>
      <c r="Q72" s="145"/>
      <c r="R72" s="144"/>
      <c r="S72" s="144"/>
      <c r="T72" s="145" t="str">
        <f>IF($E$15,"Préférer des plats sans viande","")</f>
        <v/>
      </c>
      <c r="U72" s="269" t="str">
        <f>IF($E$15,$F$15,"")</f>
        <v/>
      </c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</row>
    <row r="73">
      <c r="A73" s="144"/>
      <c r="B73" s="144"/>
      <c r="C73" s="144"/>
      <c r="D73" s="144"/>
      <c r="E73" s="144"/>
      <c r="F73" s="144"/>
      <c r="G73" s="144"/>
      <c r="H73" s="144"/>
      <c r="I73" s="256"/>
      <c r="J73" s="144"/>
      <c r="K73" s="144"/>
      <c r="L73" s="144"/>
      <c r="M73" s="144"/>
      <c r="N73" s="145"/>
      <c r="O73" s="145"/>
      <c r="P73" s="145"/>
      <c r="Q73" s="145"/>
      <c r="R73" s="144"/>
      <c r="S73" s="144"/>
      <c r="T73" s="225" t="str">
        <f>IF($E$17,"Préférer la viande blanche","")</f>
        <v>Préférer la viande blanche</v>
      </c>
      <c r="U73" s="269">
        <f>IF($E$17,$F$17,"")</f>
        <v>0</v>
      </c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</row>
    <row r="74">
      <c r="A74" s="144"/>
      <c r="B74" s="144"/>
      <c r="C74" s="144"/>
      <c r="D74" s="144"/>
      <c r="E74" s="144"/>
      <c r="F74" s="144"/>
      <c r="G74" s="144"/>
      <c r="H74" s="144"/>
      <c r="I74" s="256"/>
      <c r="J74" s="144"/>
      <c r="K74" s="144"/>
      <c r="L74" s="144"/>
      <c r="M74" s="144"/>
      <c r="N74" s="145"/>
      <c r="O74" s="145"/>
      <c r="P74" s="145"/>
      <c r="Q74" s="145"/>
      <c r="R74" s="144"/>
      <c r="S74" s="144"/>
      <c r="T74" s="225" t="str">
        <f>IF($E$17,"Préférer le végétalien","")</f>
        <v>Préférer le végétalien</v>
      </c>
      <c r="U74" s="269" t="str">
        <f>IF($E$19,$F$19,"")</f>
        <v/>
      </c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</row>
    <row r="75">
      <c r="A75" s="144"/>
      <c r="B75" s="144"/>
      <c r="C75" s="144"/>
      <c r="D75" s="144"/>
      <c r="E75" s="144"/>
      <c r="F75" s="144"/>
      <c r="G75" s="144"/>
      <c r="H75" s="144"/>
      <c r="I75" s="256"/>
      <c r="J75" s="144"/>
      <c r="K75" s="144"/>
      <c r="L75" s="144"/>
      <c r="M75" s="144"/>
      <c r="N75" s="145"/>
      <c r="O75" s="145"/>
      <c r="P75" s="145"/>
      <c r="Q75" s="145"/>
      <c r="R75" s="144"/>
      <c r="S75" s="144"/>
      <c r="T75" s="225" t="str">
        <f>IF($E$21,"Préférer des t-shirts","")</f>
        <v/>
      </c>
      <c r="U75" s="269" t="str">
        <f>IF($E$21,$F$21,"")</f>
        <v/>
      </c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</row>
    <row r="76">
      <c r="A76" s="144"/>
      <c r="B76" s="144"/>
      <c r="C76" s="144"/>
      <c r="D76" s="144"/>
      <c r="E76" s="144"/>
      <c r="F76" s="144"/>
      <c r="G76" s="144"/>
      <c r="H76" s="144"/>
      <c r="I76" s="256"/>
      <c r="J76" s="144"/>
      <c r="K76" s="144"/>
      <c r="L76" s="144"/>
      <c r="M76" s="144"/>
      <c r="N76" s="145"/>
      <c r="O76" s="145"/>
      <c r="P76" s="145"/>
      <c r="Q76" s="145"/>
      <c r="R76" s="144"/>
      <c r="S76" s="144"/>
      <c r="T76" s="225" t="str">
        <f>IF($E$23,"Vêtements de seconde-main","")</f>
        <v/>
      </c>
      <c r="U76" s="269" t="str">
        <f>IF($E$23,$F$23,"")</f>
        <v/>
      </c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</row>
    <row r="77">
      <c r="A77" s="144"/>
      <c r="B77" s="144"/>
      <c r="C77" s="144"/>
      <c r="D77" s="144"/>
      <c r="E77" s="144"/>
      <c r="F77" s="144"/>
      <c r="G77" s="144"/>
      <c r="H77" s="144"/>
      <c r="I77" s="256"/>
      <c r="J77" s="144"/>
      <c r="K77" s="144"/>
      <c r="L77" s="144"/>
      <c r="M77" s="144"/>
      <c r="N77" s="145"/>
      <c r="O77" s="145"/>
      <c r="P77" s="145"/>
      <c r="Q77" s="145"/>
      <c r="R77" s="144"/>
      <c r="S77" s="144"/>
      <c r="T77" s="225" t="str">
        <f>IF($E$25,"Décoration de seconde main","")</f>
        <v/>
      </c>
      <c r="U77" s="269" t="str">
        <f>IF($E$25,$F$25,"")</f>
        <v/>
      </c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</row>
    <row r="78">
      <c r="A78" s="144"/>
      <c r="B78" s="144"/>
      <c r="C78" s="144"/>
      <c r="D78" s="144"/>
      <c r="E78" s="144"/>
      <c r="F78" s="144"/>
      <c r="G78" s="144"/>
      <c r="H78" s="144"/>
      <c r="I78" s="256"/>
      <c r="J78" s="144"/>
      <c r="K78" s="144"/>
      <c r="L78" s="144"/>
      <c r="M78" s="144"/>
      <c r="N78" s="145"/>
      <c r="O78" s="145"/>
      <c r="P78" s="145"/>
      <c r="Q78" s="145"/>
      <c r="R78" s="144"/>
      <c r="S78" s="144"/>
      <c r="T78" s="225" t="str">
        <f>IF($E$27,"Mutualiser les goodies","")</f>
        <v/>
      </c>
      <c r="U78" s="269" t="str">
        <f>IF($E$27,$F$27,"")</f>
        <v/>
      </c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</row>
    <row r="79">
      <c r="A79" s="144"/>
      <c r="B79" s="144"/>
      <c r="C79" s="144"/>
      <c r="D79" s="144"/>
      <c r="E79" s="144"/>
      <c r="F79" s="144"/>
      <c r="G79" s="144"/>
      <c r="H79" s="144"/>
      <c r="I79" s="256"/>
      <c r="J79" s="144"/>
      <c r="K79" s="144"/>
      <c r="L79" s="144"/>
      <c r="M79" s="144"/>
      <c r="N79" s="145"/>
      <c r="O79" s="145"/>
      <c r="P79" s="145"/>
      <c r="Q79" s="145"/>
      <c r="R79" s="144"/>
      <c r="S79" s="144"/>
      <c r="T79" s="225" t="str">
        <f>IF($E$29,"Opter pour moins de goodies","")</f>
        <v/>
      </c>
      <c r="U79" s="269" t="str">
        <f>IF($E$29,$F$29,"")</f>
        <v/>
      </c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</row>
    <row r="80">
      <c r="A80" s="144"/>
      <c r="B80" s="144"/>
      <c r="C80" s="144"/>
      <c r="D80" s="144"/>
      <c r="E80" s="144"/>
      <c r="F80" s="144"/>
      <c r="G80" s="144"/>
      <c r="H80" s="144"/>
      <c r="I80" s="256"/>
      <c r="J80" s="144"/>
      <c r="K80" s="144"/>
      <c r="L80" s="144"/>
      <c r="M80" s="144"/>
      <c r="N80" s="145"/>
      <c r="O80" s="145"/>
      <c r="P80" s="145"/>
      <c r="Q80" s="145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</row>
    <row r="81">
      <c r="A81" s="279"/>
      <c r="B81" s="279"/>
      <c r="C81" s="279"/>
      <c r="D81" s="279"/>
      <c r="E81" s="279"/>
      <c r="F81" s="279"/>
      <c r="G81" s="279"/>
      <c r="H81" s="279"/>
      <c r="I81" s="280"/>
      <c r="J81" s="144"/>
      <c r="K81" s="144"/>
      <c r="L81" s="144"/>
      <c r="M81" s="144"/>
      <c r="N81" s="145"/>
      <c r="O81" s="145"/>
      <c r="P81" s="145"/>
      <c r="Q81" s="145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</row>
    <row r="82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5"/>
      <c r="O82" s="145"/>
      <c r="P82" s="145"/>
      <c r="Q82" s="145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</row>
    <row r="83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5"/>
      <c r="O83" s="145"/>
      <c r="P83" s="145"/>
      <c r="Q83" s="145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</row>
    <row r="84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5"/>
      <c r="O84" s="145"/>
      <c r="P84" s="145"/>
      <c r="Q84" s="145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</row>
    <row r="85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5"/>
      <c r="O85" s="145"/>
      <c r="P85" s="145"/>
      <c r="Q85" s="145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</row>
    <row r="86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5"/>
      <c r="O86" s="145"/>
      <c r="P86" s="145"/>
      <c r="Q86" s="145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</row>
    <row r="87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5"/>
      <c r="O87" s="145"/>
      <c r="P87" s="145"/>
      <c r="Q87" s="145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</row>
    <row r="88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5"/>
      <c r="O88" s="145"/>
      <c r="P88" s="145"/>
      <c r="Q88" s="145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</row>
    <row r="89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5"/>
      <c r="O89" s="145"/>
      <c r="P89" s="145"/>
      <c r="Q89" s="145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</row>
    <row r="90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5"/>
      <c r="O90" s="145"/>
      <c r="P90" s="145"/>
      <c r="Q90" s="145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</row>
    <row r="9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5"/>
      <c r="O91" s="145"/>
      <c r="P91" s="145"/>
      <c r="Q91" s="145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</row>
    <row r="92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5"/>
      <c r="O92" s="145"/>
      <c r="P92" s="145"/>
      <c r="Q92" s="145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</row>
    <row r="93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5"/>
      <c r="O93" s="145"/>
      <c r="P93" s="145"/>
      <c r="Q93" s="145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</row>
    <row r="94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5"/>
      <c r="O94" s="145"/>
      <c r="P94" s="145"/>
      <c r="Q94" s="145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</row>
    <row r="95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5"/>
      <c r="O95" s="145"/>
      <c r="P95" s="145"/>
      <c r="Q95" s="145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</row>
    <row r="96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5"/>
      <c r="O96" s="145"/>
      <c r="P96" s="145"/>
      <c r="Q96" s="145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</row>
    <row r="97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5"/>
      <c r="O97" s="145"/>
      <c r="P97" s="145"/>
      <c r="Q97" s="145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</row>
    <row r="98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5"/>
      <c r="O98" s="145"/>
      <c r="P98" s="145"/>
      <c r="Q98" s="145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</row>
    <row r="99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5"/>
      <c r="O99" s="145"/>
      <c r="P99" s="145"/>
      <c r="Q99" s="145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</row>
    <row r="100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5"/>
      <c r="O100" s="145"/>
      <c r="P100" s="145"/>
      <c r="Q100" s="145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</row>
    <row r="10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5"/>
      <c r="O101" s="145"/>
      <c r="P101" s="145"/>
      <c r="Q101" s="145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</row>
    <row r="102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5"/>
      <c r="O102" s="145"/>
      <c r="P102" s="145"/>
      <c r="Q102" s="145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</row>
    <row r="103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5"/>
      <c r="O103" s="145"/>
      <c r="P103" s="145"/>
      <c r="Q103" s="145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</row>
    <row r="104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5"/>
      <c r="O104" s="145"/>
      <c r="P104" s="145"/>
      <c r="Q104" s="145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</row>
    <row r="105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5"/>
      <c r="O105" s="145"/>
      <c r="P105" s="145"/>
      <c r="Q105" s="145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</row>
    <row r="106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5"/>
      <c r="O106" s="145"/>
      <c r="P106" s="145"/>
      <c r="Q106" s="145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</row>
    <row r="107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5"/>
      <c r="O107" s="145"/>
      <c r="P107" s="145"/>
      <c r="Q107" s="145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</row>
    <row r="108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5"/>
      <c r="O108" s="145"/>
      <c r="P108" s="145"/>
      <c r="Q108" s="145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</row>
    <row r="109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5"/>
      <c r="O109" s="145"/>
      <c r="P109" s="145"/>
      <c r="Q109" s="145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</row>
    <row r="110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5"/>
      <c r="O110" s="145"/>
      <c r="P110" s="145"/>
      <c r="Q110" s="145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</row>
    <row r="11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5"/>
      <c r="O111" s="145"/>
      <c r="P111" s="145"/>
      <c r="Q111" s="145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</row>
    <row r="112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5"/>
      <c r="O112" s="145"/>
      <c r="P112" s="145"/>
      <c r="Q112" s="145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</row>
    <row r="113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5"/>
      <c r="O113" s="145"/>
      <c r="P113" s="145"/>
      <c r="Q113" s="145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</row>
    <row r="114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5"/>
      <c r="O114" s="145"/>
      <c r="P114" s="145"/>
      <c r="Q114" s="145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</row>
    <row r="115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5"/>
      <c r="O115" s="145"/>
      <c r="P115" s="145"/>
      <c r="Q115" s="145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</row>
    <row r="116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5"/>
      <c r="O116" s="145"/>
      <c r="P116" s="145"/>
      <c r="Q116" s="145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</row>
    <row r="117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5"/>
      <c r="O117" s="145"/>
      <c r="P117" s="145"/>
      <c r="Q117" s="145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</row>
    <row r="118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5"/>
      <c r="O118" s="145"/>
      <c r="P118" s="145"/>
      <c r="Q118" s="145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</row>
    <row r="119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5"/>
      <c r="O119" s="145"/>
      <c r="P119" s="145"/>
      <c r="Q119" s="145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</row>
    <row r="120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5"/>
      <c r="O120" s="145"/>
      <c r="P120" s="145"/>
      <c r="Q120" s="145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</row>
    <row r="12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5"/>
      <c r="O121" s="145"/>
      <c r="P121" s="145"/>
      <c r="Q121" s="145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</row>
    <row r="122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5"/>
      <c r="O122" s="145"/>
      <c r="P122" s="145"/>
      <c r="Q122" s="145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</row>
    <row r="123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5"/>
      <c r="O123" s="145"/>
      <c r="P123" s="145"/>
      <c r="Q123" s="145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</row>
    <row r="124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5"/>
      <c r="O124" s="145"/>
      <c r="P124" s="145"/>
      <c r="Q124" s="145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</row>
    <row r="125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5"/>
      <c r="O125" s="145"/>
      <c r="P125" s="145"/>
      <c r="Q125" s="145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</row>
    <row r="126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5"/>
      <c r="O126" s="145"/>
      <c r="P126" s="145"/>
      <c r="Q126" s="145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</row>
    <row r="127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5"/>
      <c r="O127" s="145"/>
      <c r="P127" s="145"/>
      <c r="Q127" s="145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</row>
    <row r="128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5"/>
      <c r="O128" s="145"/>
      <c r="P128" s="145"/>
      <c r="Q128" s="145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</row>
    <row r="129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5"/>
      <c r="O129" s="145"/>
      <c r="P129" s="145"/>
      <c r="Q129" s="145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</row>
    <row r="130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5"/>
      <c r="O130" s="145"/>
      <c r="P130" s="145"/>
      <c r="Q130" s="145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</row>
    <row r="13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5"/>
      <c r="O131" s="145"/>
      <c r="P131" s="145"/>
      <c r="Q131" s="145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</row>
    <row r="132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5"/>
      <c r="O132" s="145"/>
      <c r="P132" s="145"/>
      <c r="Q132" s="145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</row>
    <row r="133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5"/>
      <c r="O133" s="145"/>
      <c r="P133" s="145"/>
      <c r="Q133" s="145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</row>
    <row r="134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5"/>
      <c r="O134" s="145"/>
      <c r="P134" s="145"/>
      <c r="Q134" s="145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</row>
    <row r="135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5"/>
      <c r="O135" s="145"/>
      <c r="P135" s="145"/>
      <c r="Q135" s="145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</row>
    <row r="136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5"/>
      <c r="O136" s="145"/>
      <c r="P136" s="145"/>
      <c r="Q136" s="145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</row>
    <row r="137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5"/>
      <c r="O137" s="145"/>
      <c r="P137" s="145"/>
      <c r="Q137" s="145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</row>
    <row r="138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5"/>
      <c r="O138" s="145"/>
      <c r="P138" s="145"/>
      <c r="Q138" s="145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</row>
    <row r="139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5"/>
      <c r="O139" s="145"/>
      <c r="P139" s="145"/>
      <c r="Q139" s="145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</row>
    <row r="140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5"/>
      <c r="O140" s="145"/>
      <c r="P140" s="145"/>
      <c r="Q140" s="145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</row>
    <row r="14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5"/>
      <c r="O141" s="145"/>
      <c r="P141" s="145"/>
      <c r="Q141" s="145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</row>
    <row r="142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5"/>
      <c r="O142" s="145"/>
      <c r="P142" s="145"/>
      <c r="Q142" s="145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</row>
    <row r="143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5"/>
      <c r="O143" s="145"/>
      <c r="P143" s="145"/>
      <c r="Q143" s="145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</row>
    <row r="144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5"/>
      <c r="O144" s="145"/>
      <c r="P144" s="145"/>
      <c r="Q144" s="145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</row>
    <row r="145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5"/>
      <c r="O145" s="145"/>
      <c r="P145" s="145"/>
      <c r="Q145" s="145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</row>
    <row r="146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5"/>
      <c r="O146" s="145"/>
      <c r="P146" s="145"/>
      <c r="Q146" s="145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</row>
    <row r="147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5"/>
      <c r="O147" s="145"/>
      <c r="P147" s="145"/>
      <c r="Q147" s="145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</row>
    <row r="148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5"/>
      <c r="O148" s="145"/>
      <c r="P148" s="145"/>
      <c r="Q148" s="145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</row>
    <row r="149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5"/>
      <c r="O149" s="145"/>
      <c r="P149" s="145"/>
      <c r="Q149" s="145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</row>
    <row r="150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5"/>
      <c r="O150" s="145"/>
      <c r="P150" s="145"/>
      <c r="Q150" s="145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</row>
    <row r="15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5"/>
      <c r="O151" s="145"/>
      <c r="P151" s="145"/>
      <c r="Q151" s="145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</row>
    <row r="152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5"/>
      <c r="O152" s="145"/>
      <c r="P152" s="145"/>
      <c r="Q152" s="145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</row>
    <row r="153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5"/>
      <c r="O153" s="145"/>
      <c r="P153" s="145"/>
      <c r="Q153" s="145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</row>
    <row r="154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5"/>
      <c r="O154" s="145"/>
      <c r="P154" s="145"/>
      <c r="Q154" s="145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</row>
    <row r="155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5"/>
      <c r="O155" s="145"/>
      <c r="P155" s="145"/>
      <c r="Q155" s="145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</row>
    <row r="156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5"/>
      <c r="O156" s="145"/>
      <c r="P156" s="145"/>
      <c r="Q156" s="145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</row>
    <row r="157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5"/>
      <c r="O157" s="145"/>
      <c r="P157" s="145"/>
      <c r="Q157" s="145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</row>
    <row r="158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5"/>
      <c r="O158" s="145"/>
      <c r="P158" s="145"/>
      <c r="Q158" s="145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</row>
    <row r="159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5"/>
      <c r="O159" s="145"/>
      <c r="P159" s="145"/>
      <c r="Q159" s="145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</row>
    <row r="160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5"/>
      <c r="O160" s="145"/>
      <c r="P160" s="145"/>
      <c r="Q160" s="145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</row>
    <row r="16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5"/>
      <c r="O161" s="145"/>
      <c r="P161" s="145"/>
      <c r="Q161" s="145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</row>
    <row r="162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5"/>
      <c r="O162" s="145"/>
      <c r="P162" s="145"/>
      <c r="Q162" s="145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</row>
    <row r="163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5"/>
      <c r="O163" s="145"/>
      <c r="P163" s="145"/>
      <c r="Q163" s="145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</row>
    <row r="164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5"/>
      <c r="O164" s="145"/>
      <c r="P164" s="145"/>
      <c r="Q164" s="145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</row>
    <row r="165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5"/>
      <c r="O165" s="145"/>
      <c r="P165" s="145"/>
      <c r="Q165" s="145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</row>
    <row r="166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5"/>
      <c r="O166" s="145"/>
      <c r="P166" s="145"/>
      <c r="Q166" s="145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</row>
    <row r="167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5"/>
      <c r="O167" s="145"/>
      <c r="P167" s="145"/>
      <c r="Q167" s="145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4"/>
      <c r="AF167" s="144"/>
    </row>
    <row r="168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5"/>
      <c r="O168" s="145"/>
      <c r="P168" s="145"/>
      <c r="Q168" s="145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</row>
    <row r="169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5"/>
      <c r="O169" s="145"/>
      <c r="P169" s="145"/>
      <c r="Q169" s="145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</row>
    <row r="170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5"/>
      <c r="O170" s="145"/>
      <c r="P170" s="145"/>
      <c r="Q170" s="145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</row>
    <row r="17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5"/>
      <c r="O171" s="145"/>
      <c r="P171" s="145"/>
      <c r="Q171" s="145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</row>
    <row r="172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5"/>
      <c r="O172" s="145"/>
      <c r="P172" s="145"/>
      <c r="Q172" s="145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</row>
    <row r="173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5"/>
      <c r="O173" s="145"/>
      <c r="P173" s="145"/>
      <c r="Q173" s="145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</row>
    <row r="174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5"/>
      <c r="O174" s="145"/>
      <c r="P174" s="145"/>
      <c r="Q174" s="145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</row>
    <row r="175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5"/>
      <c r="O175" s="145"/>
      <c r="P175" s="145"/>
      <c r="Q175" s="145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</row>
    <row r="176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5"/>
      <c r="O176" s="145"/>
      <c r="P176" s="145"/>
      <c r="Q176" s="145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</row>
    <row r="177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5"/>
      <c r="O177" s="145"/>
      <c r="P177" s="145"/>
      <c r="Q177" s="145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  <c r="AE177" s="144"/>
      <c r="AF177" s="144"/>
    </row>
    <row r="178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5"/>
      <c r="O178" s="145"/>
      <c r="P178" s="145"/>
      <c r="Q178" s="145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</row>
    <row r="179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5"/>
      <c r="O179" s="145"/>
      <c r="P179" s="145"/>
      <c r="Q179" s="145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</row>
    <row r="180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5"/>
      <c r="O180" s="145"/>
      <c r="P180" s="145"/>
      <c r="Q180" s="145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</row>
    <row r="18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5"/>
      <c r="O181" s="145"/>
      <c r="P181" s="145"/>
      <c r="Q181" s="145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</row>
    <row r="182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5"/>
      <c r="O182" s="145"/>
      <c r="P182" s="145"/>
      <c r="Q182" s="145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</row>
    <row r="183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5"/>
      <c r="O183" s="145"/>
      <c r="P183" s="145"/>
      <c r="Q183" s="145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</row>
    <row r="184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5"/>
      <c r="O184" s="145"/>
      <c r="P184" s="145"/>
      <c r="Q184" s="145"/>
      <c r="R184" s="144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144"/>
      <c r="AE184" s="144"/>
      <c r="AF184" s="144"/>
    </row>
    <row r="185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5"/>
      <c r="O185" s="145"/>
      <c r="P185" s="145"/>
      <c r="Q185" s="145"/>
      <c r="R185" s="144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144"/>
      <c r="AE185" s="144"/>
      <c r="AF185" s="144"/>
    </row>
    <row r="186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5"/>
      <c r="O186" s="145"/>
      <c r="P186" s="145"/>
      <c r="Q186" s="145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4"/>
      <c r="AE186" s="144"/>
      <c r="AF186" s="144"/>
    </row>
    <row r="187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5"/>
      <c r="O187" s="145"/>
      <c r="P187" s="145"/>
      <c r="Q187" s="145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4"/>
    </row>
    <row r="188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5"/>
      <c r="O188" s="145"/>
      <c r="P188" s="145"/>
      <c r="Q188" s="145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</row>
    <row r="189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5"/>
      <c r="O189" s="145"/>
      <c r="P189" s="145"/>
      <c r="Q189" s="145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  <c r="AE189" s="144"/>
      <c r="AF189" s="144"/>
    </row>
    <row r="190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5"/>
      <c r="O190" s="145"/>
      <c r="P190" s="145"/>
      <c r="Q190" s="145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4"/>
    </row>
    <row r="19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5"/>
      <c r="O191" s="145"/>
      <c r="P191" s="145"/>
      <c r="Q191" s="145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</row>
    <row r="192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5"/>
      <c r="O192" s="145"/>
      <c r="P192" s="145"/>
      <c r="Q192" s="145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4"/>
      <c r="AC192" s="144"/>
      <c r="AD192" s="144"/>
      <c r="AE192" s="144"/>
      <c r="AF192" s="144"/>
    </row>
    <row r="193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5"/>
      <c r="O193" s="145"/>
      <c r="P193" s="145"/>
      <c r="Q193" s="145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  <c r="AB193" s="144"/>
      <c r="AC193" s="144"/>
      <c r="AD193" s="144"/>
      <c r="AE193" s="144"/>
      <c r="AF193" s="144"/>
    </row>
    <row r="194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5"/>
      <c r="O194" s="145"/>
      <c r="P194" s="145"/>
      <c r="Q194" s="145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4"/>
      <c r="AF194" s="144"/>
    </row>
    <row r="195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5"/>
      <c r="O195" s="145"/>
      <c r="P195" s="145"/>
      <c r="Q195" s="145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44"/>
      <c r="AD195" s="144"/>
      <c r="AE195" s="144"/>
      <c r="AF195" s="144"/>
    </row>
    <row r="196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5"/>
      <c r="O196" s="145"/>
      <c r="P196" s="145"/>
      <c r="Q196" s="145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  <c r="AB196" s="144"/>
      <c r="AC196" s="144"/>
      <c r="AD196" s="144"/>
      <c r="AE196" s="144"/>
      <c r="AF196" s="144"/>
    </row>
    <row r="197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5"/>
      <c r="O197" s="145"/>
      <c r="P197" s="145"/>
      <c r="Q197" s="145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  <c r="AB197" s="144"/>
      <c r="AC197" s="144"/>
      <c r="AD197" s="144"/>
      <c r="AE197" s="144"/>
      <c r="AF197" s="144"/>
    </row>
    <row r="198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5"/>
      <c r="O198" s="145"/>
      <c r="P198" s="145"/>
      <c r="Q198" s="145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  <c r="AB198" s="144"/>
      <c r="AC198" s="144"/>
      <c r="AD198" s="144"/>
      <c r="AE198" s="144"/>
      <c r="AF198" s="144"/>
    </row>
    <row r="199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5"/>
      <c r="O199" s="145"/>
      <c r="P199" s="145"/>
      <c r="Q199" s="145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  <c r="AB199" s="144"/>
      <c r="AC199" s="144"/>
      <c r="AD199" s="144"/>
      <c r="AE199" s="144"/>
      <c r="AF199" s="144"/>
    </row>
    <row r="200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5"/>
      <c r="O200" s="145"/>
      <c r="P200" s="145"/>
      <c r="Q200" s="145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  <c r="AB200" s="144"/>
      <c r="AC200" s="144"/>
      <c r="AD200" s="144"/>
      <c r="AE200" s="144"/>
      <c r="AF200" s="144"/>
    </row>
    <row r="20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5"/>
      <c r="O201" s="145"/>
      <c r="P201" s="145"/>
      <c r="Q201" s="145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4"/>
      <c r="AE201" s="144"/>
      <c r="AF201" s="144"/>
    </row>
    <row r="202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5"/>
      <c r="O202" s="145"/>
      <c r="P202" s="145"/>
      <c r="Q202" s="145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  <c r="AC202" s="144"/>
      <c r="AD202" s="144"/>
      <c r="AE202" s="144"/>
      <c r="AF202" s="144"/>
    </row>
    <row r="203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5"/>
      <c r="O203" s="145"/>
      <c r="P203" s="145"/>
      <c r="Q203" s="145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  <c r="AE203" s="144"/>
      <c r="AF203" s="144"/>
    </row>
    <row r="204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5"/>
      <c r="O204" s="145"/>
      <c r="P204" s="145"/>
      <c r="Q204" s="145"/>
      <c r="R204" s="144"/>
      <c r="S204" s="144"/>
      <c r="T204" s="144"/>
      <c r="U204" s="144"/>
      <c r="V204" s="144"/>
      <c r="W204" s="144"/>
      <c r="X204" s="144"/>
      <c r="Y204" s="144"/>
      <c r="Z204" s="144"/>
      <c r="AA204" s="144"/>
      <c r="AB204" s="144"/>
      <c r="AC204" s="144"/>
      <c r="AD204" s="144"/>
      <c r="AE204" s="144"/>
      <c r="AF204" s="144"/>
    </row>
    <row r="20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5"/>
      <c r="O205" s="145"/>
      <c r="P205" s="145"/>
      <c r="Q205" s="145"/>
      <c r="R205" s="144"/>
      <c r="S205" s="144"/>
      <c r="T205" s="144"/>
      <c r="U205" s="144"/>
      <c r="V205" s="144"/>
      <c r="W205" s="144"/>
      <c r="X205" s="144"/>
      <c r="Y205" s="144"/>
      <c r="Z205" s="144"/>
      <c r="AA205" s="144"/>
      <c r="AB205" s="144"/>
      <c r="AC205" s="144"/>
      <c r="AD205" s="144"/>
      <c r="AE205" s="144"/>
      <c r="AF205" s="144"/>
    </row>
    <row r="206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5"/>
      <c r="O206" s="145"/>
      <c r="P206" s="145"/>
      <c r="Q206" s="145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  <c r="AB206" s="144"/>
      <c r="AC206" s="144"/>
      <c r="AD206" s="144"/>
      <c r="AE206" s="144"/>
      <c r="AF206" s="144"/>
    </row>
    <row r="207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5"/>
      <c r="O207" s="145"/>
      <c r="P207" s="145"/>
      <c r="Q207" s="145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  <c r="AF207" s="144"/>
    </row>
    <row r="208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5"/>
      <c r="O208" s="145"/>
      <c r="P208" s="145"/>
      <c r="Q208" s="145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  <c r="AF208" s="144"/>
    </row>
    <row r="209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5"/>
      <c r="O209" s="145"/>
      <c r="P209" s="145"/>
      <c r="Q209" s="145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  <c r="AF209" s="144"/>
    </row>
    <row r="210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5"/>
      <c r="O210" s="145"/>
      <c r="P210" s="145"/>
      <c r="Q210" s="145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  <c r="AF210" s="144"/>
    </row>
    <row r="21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5"/>
      <c r="O211" s="145"/>
      <c r="P211" s="145"/>
      <c r="Q211" s="145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4"/>
    </row>
    <row r="212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5"/>
      <c r="O212" s="145"/>
      <c r="P212" s="145"/>
      <c r="Q212" s="145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  <c r="AB212" s="144"/>
      <c r="AC212" s="144"/>
      <c r="AD212" s="144"/>
      <c r="AE212" s="144"/>
      <c r="AF212" s="144"/>
    </row>
    <row r="213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5"/>
      <c r="O213" s="145"/>
      <c r="P213" s="145"/>
      <c r="Q213" s="145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  <c r="AF213" s="144"/>
    </row>
    <row r="214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5"/>
      <c r="O214" s="145"/>
      <c r="P214" s="145"/>
      <c r="Q214" s="145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4"/>
      <c r="AF214" s="144"/>
    </row>
    <row r="215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5"/>
      <c r="O215" s="145"/>
      <c r="P215" s="145"/>
      <c r="Q215" s="145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  <c r="AB215" s="144"/>
      <c r="AC215" s="144"/>
      <c r="AD215" s="144"/>
      <c r="AE215" s="144"/>
      <c r="AF215" s="144"/>
    </row>
    <row r="216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5"/>
      <c r="O216" s="145"/>
      <c r="P216" s="145"/>
      <c r="Q216" s="145"/>
      <c r="R216" s="144"/>
      <c r="S216" s="144"/>
      <c r="T216" s="144"/>
      <c r="U216" s="144"/>
      <c r="V216" s="144"/>
      <c r="W216" s="144"/>
      <c r="X216" s="144"/>
      <c r="Y216" s="144"/>
      <c r="Z216" s="144"/>
      <c r="AA216" s="144"/>
      <c r="AB216" s="144"/>
      <c r="AC216" s="144"/>
      <c r="AD216" s="144"/>
      <c r="AE216" s="144"/>
      <c r="AF216" s="144"/>
    </row>
    <row r="217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5"/>
      <c r="O217" s="145"/>
      <c r="P217" s="145"/>
      <c r="Q217" s="145"/>
      <c r="R217" s="144"/>
      <c r="S217" s="144"/>
      <c r="T217" s="144"/>
      <c r="U217" s="144"/>
      <c r="V217" s="144"/>
      <c r="W217" s="144"/>
      <c r="X217" s="144"/>
      <c r="Y217" s="144"/>
      <c r="Z217" s="144"/>
      <c r="AA217" s="144"/>
      <c r="AB217" s="144"/>
      <c r="AC217" s="144"/>
      <c r="AD217" s="144"/>
      <c r="AE217" s="144"/>
      <c r="AF217" s="144"/>
    </row>
    <row r="218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5"/>
      <c r="O218" s="145"/>
      <c r="P218" s="145"/>
      <c r="Q218" s="145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  <c r="AE218" s="144"/>
      <c r="AF218" s="144"/>
    </row>
    <row r="219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5"/>
      <c r="O219" s="145"/>
      <c r="P219" s="145"/>
      <c r="Q219" s="145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  <c r="AF219" s="144"/>
    </row>
    <row r="220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5"/>
      <c r="O220" s="145"/>
      <c r="P220" s="145"/>
      <c r="Q220" s="145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  <c r="AF220" s="144"/>
    </row>
    <row r="22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5"/>
      <c r="O221" s="145"/>
      <c r="P221" s="145"/>
      <c r="Q221" s="145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  <c r="AC221" s="144"/>
      <c r="AD221" s="144"/>
      <c r="AE221" s="144"/>
      <c r="AF221" s="144"/>
    </row>
    <row r="222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5"/>
      <c r="O222" s="145"/>
      <c r="P222" s="145"/>
      <c r="Q222" s="145"/>
      <c r="R222" s="144"/>
      <c r="S222" s="144"/>
      <c r="T222" s="144"/>
      <c r="U222" s="144"/>
      <c r="V222" s="144"/>
      <c r="W222" s="144"/>
      <c r="X222" s="144"/>
      <c r="Y222" s="144"/>
      <c r="Z222" s="144"/>
      <c r="AA222" s="144"/>
      <c r="AB222" s="144"/>
      <c r="AC222" s="144"/>
      <c r="AD222" s="144"/>
      <c r="AE222" s="144"/>
      <c r="AF222" s="144"/>
    </row>
    <row r="223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5"/>
      <c r="O223" s="145"/>
      <c r="P223" s="145"/>
      <c r="Q223" s="145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  <c r="AB223" s="144"/>
      <c r="AC223" s="144"/>
      <c r="AD223" s="144"/>
      <c r="AE223" s="144"/>
      <c r="AF223" s="144"/>
    </row>
    <row r="224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5"/>
      <c r="O224" s="145"/>
      <c r="P224" s="145"/>
      <c r="Q224" s="145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  <c r="AB224" s="144"/>
      <c r="AC224" s="144"/>
      <c r="AD224" s="144"/>
      <c r="AE224" s="144"/>
      <c r="AF224" s="144"/>
    </row>
    <row r="225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5"/>
      <c r="O225" s="145"/>
      <c r="P225" s="145"/>
      <c r="Q225" s="145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  <c r="AB225" s="144"/>
      <c r="AC225" s="144"/>
      <c r="AD225" s="144"/>
      <c r="AE225" s="144"/>
      <c r="AF225" s="144"/>
    </row>
    <row r="226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5"/>
      <c r="O226" s="145"/>
      <c r="P226" s="145"/>
      <c r="Q226" s="145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  <c r="AB226" s="144"/>
      <c r="AC226" s="144"/>
      <c r="AD226" s="144"/>
      <c r="AE226" s="144"/>
      <c r="AF226" s="144"/>
    </row>
    <row r="227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5"/>
      <c r="O227" s="145"/>
      <c r="P227" s="145"/>
      <c r="Q227" s="145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  <c r="AB227" s="144"/>
      <c r="AC227" s="144"/>
      <c r="AD227" s="144"/>
      <c r="AE227" s="144"/>
      <c r="AF227" s="144"/>
    </row>
    <row r="228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5"/>
      <c r="O228" s="145"/>
      <c r="P228" s="145"/>
      <c r="Q228" s="145"/>
      <c r="R228" s="144"/>
      <c r="S228" s="144"/>
      <c r="T228" s="144"/>
      <c r="U228" s="144"/>
      <c r="V228" s="144"/>
      <c r="W228" s="144"/>
      <c r="X228" s="144"/>
      <c r="Y228" s="144"/>
      <c r="Z228" s="144"/>
      <c r="AA228" s="144"/>
      <c r="AB228" s="144"/>
      <c r="AC228" s="144"/>
      <c r="AD228" s="144"/>
      <c r="AE228" s="144"/>
      <c r="AF228" s="144"/>
    </row>
    <row r="229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5"/>
      <c r="O229" s="145"/>
      <c r="P229" s="145"/>
      <c r="Q229" s="145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  <c r="AB229" s="144"/>
      <c r="AC229" s="144"/>
      <c r="AD229" s="144"/>
      <c r="AE229" s="144"/>
      <c r="AF229" s="144"/>
    </row>
    <row r="230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5"/>
      <c r="O230" s="145"/>
      <c r="P230" s="145"/>
      <c r="Q230" s="145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  <c r="AB230" s="144"/>
      <c r="AC230" s="144"/>
      <c r="AD230" s="144"/>
      <c r="AE230" s="144"/>
      <c r="AF230" s="144"/>
    </row>
    <row r="23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5"/>
      <c r="O231" s="145"/>
      <c r="P231" s="145"/>
      <c r="Q231" s="145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  <c r="AB231" s="144"/>
      <c r="AC231" s="144"/>
      <c r="AD231" s="144"/>
      <c r="AE231" s="144"/>
      <c r="AF231" s="144"/>
    </row>
    <row r="232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5"/>
      <c r="O232" s="145"/>
      <c r="P232" s="145"/>
      <c r="Q232" s="145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  <c r="AB232" s="144"/>
      <c r="AC232" s="144"/>
      <c r="AD232" s="144"/>
      <c r="AE232" s="144"/>
      <c r="AF232" s="144"/>
    </row>
    <row r="233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5"/>
      <c r="O233" s="145"/>
      <c r="P233" s="145"/>
      <c r="Q233" s="145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  <c r="AB233" s="144"/>
      <c r="AC233" s="144"/>
      <c r="AD233" s="144"/>
      <c r="AE233" s="144"/>
      <c r="AF233" s="144"/>
    </row>
    <row r="234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5"/>
      <c r="O234" s="145"/>
      <c r="P234" s="145"/>
      <c r="Q234" s="145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  <c r="AB234" s="144"/>
      <c r="AC234" s="144"/>
      <c r="AD234" s="144"/>
      <c r="AE234" s="144"/>
      <c r="AF234" s="144"/>
    </row>
    <row r="235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5"/>
      <c r="O235" s="145"/>
      <c r="P235" s="145"/>
      <c r="Q235" s="145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  <c r="AF235" s="144"/>
    </row>
    <row r="236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5"/>
      <c r="O236" s="145"/>
      <c r="P236" s="145"/>
      <c r="Q236" s="145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  <c r="AF236" s="144"/>
    </row>
    <row r="237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5"/>
      <c r="O237" s="145"/>
      <c r="P237" s="145"/>
      <c r="Q237" s="145"/>
      <c r="R237" s="144"/>
      <c r="S237" s="144"/>
      <c r="T237" s="144"/>
      <c r="U237" s="144"/>
      <c r="V237" s="144"/>
      <c r="W237" s="144"/>
      <c r="X237" s="144"/>
      <c r="Y237" s="144"/>
      <c r="Z237" s="144"/>
      <c r="AA237" s="144"/>
      <c r="AB237" s="144"/>
      <c r="AC237" s="144"/>
      <c r="AD237" s="144"/>
      <c r="AE237" s="144"/>
      <c r="AF237" s="144"/>
    </row>
    <row r="238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5"/>
      <c r="O238" s="145"/>
      <c r="P238" s="145"/>
      <c r="Q238" s="145"/>
      <c r="R238" s="144"/>
      <c r="S238" s="144"/>
      <c r="T238" s="144"/>
      <c r="U238" s="144"/>
      <c r="V238" s="144"/>
      <c r="W238" s="144"/>
      <c r="X238" s="144"/>
      <c r="Y238" s="144"/>
      <c r="Z238" s="144"/>
      <c r="AA238" s="144"/>
      <c r="AB238" s="144"/>
      <c r="AC238" s="144"/>
      <c r="AD238" s="144"/>
      <c r="AE238" s="144"/>
      <c r="AF238" s="144"/>
    </row>
    <row r="239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5"/>
      <c r="O239" s="145"/>
      <c r="P239" s="145"/>
      <c r="Q239" s="145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  <c r="AB239" s="144"/>
      <c r="AC239" s="144"/>
      <c r="AD239" s="144"/>
      <c r="AE239" s="144"/>
      <c r="AF239" s="144"/>
    </row>
    <row r="240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5"/>
      <c r="O240" s="145"/>
      <c r="P240" s="145"/>
      <c r="Q240" s="145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  <c r="AB240" s="144"/>
      <c r="AC240" s="144"/>
      <c r="AD240" s="144"/>
      <c r="AE240" s="144"/>
      <c r="AF240" s="144"/>
    </row>
    <row r="24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5"/>
      <c r="O241" s="145"/>
      <c r="P241" s="145"/>
      <c r="Q241" s="145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4"/>
    </row>
    <row r="242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5"/>
      <c r="O242" s="145"/>
      <c r="P242" s="145"/>
      <c r="Q242" s="145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  <c r="AF242" s="144"/>
    </row>
    <row r="243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5"/>
      <c r="O243" s="145"/>
      <c r="P243" s="145"/>
      <c r="Q243" s="145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  <c r="AB243" s="144"/>
      <c r="AC243" s="144"/>
      <c r="AD243" s="144"/>
      <c r="AE243" s="144"/>
      <c r="AF243" s="144"/>
    </row>
    <row r="244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5"/>
      <c r="O244" s="145"/>
      <c r="P244" s="145"/>
      <c r="Q244" s="145"/>
      <c r="R244" s="144"/>
      <c r="S244" s="144"/>
      <c r="T244" s="144"/>
      <c r="U244" s="144"/>
      <c r="V244" s="144"/>
      <c r="W244" s="144"/>
      <c r="X244" s="144"/>
      <c r="Y244" s="144"/>
      <c r="Z244" s="144"/>
      <c r="AA244" s="144"/>
      <c r="AB244" s="144"/>
      <c r="AC244" s="144"/>
      <c r="AD244" s="144"/>
      <c r="AE244" s="144"/>
      <c r="AF244" s="144"/>
    </row>
    <row r="245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5"/>
      <c r="O245" s="145"/>
      <c r="P245" s="145"/>
      <c r="Q245" s="145"/>
      <c r="R245" s="144"/>
      <c r="S245" s="144"/>
      <c r="T245" s="144"/>
      <c r="U245" s="144"/>
      <c r="V245" s="144"/>
      <c r="W245" s="144"/>
      <c r="X245" s="144"/>
      <c r="Y245" s="144"/>
      <c r="Z245" s="144"/>
      <c r="AA245" s="144"/>
      <c r="AB245" s="144"/>
      <c r="AC245" s="144"/>
      <c r="AD245" s="144"/>
      <c r="AE245" s="144"/>
      <c r="AF245" s="144"/>
    </row>
    <row r="246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5"/>
      <c r="O246" s="145"/>
      <c r="P246" s="145"/>
      <c r="Q246" s="145"/>
      <c r="R246" s="144"/>
      <c r="S246" s="144"/>
      <c r="T246" s="144"/>
      <c r="U246" s="144"/>
      <c r="V246" s="144"/>
      <c r="W246" s="144"/>
      <c r="X246" s="144"/>
      <c r="Y246" s="144"/>
      <c r="Z246" s="144"/>
      <c r="AA246" s="144"/>
      <c r="AB246" s="144"/>
      <c r="AC246" s="144"/>
      <c r="AD246" s="144"/>
      <c r="AE246" s="144"/>
      <c r="AF246" s="144"/>
    </row>
    <row r="247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5"/>
      <c r="O247" s="145"/>
      <c r="P247" s="145"/>
      <c r="Q247" s="145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  <c r="AB247" s="144"/>
      <c r="AC247" s="144"/>
      <c r="AD247" s="144"/>
      <c r="AE247" s="144"/>
      <c r="AF247" s="144"/>
    </row>
    <row r="248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5"/>
      <c r="O248" s="145"/>
      <c r="P248" s="145"/>
      <c r="Q248" s="145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  <c r="AB248" s="144"/>
      <c r="AC248" s="144"/>
      <c r="AD248" s="144"/>
      <c r="AE248" s="144"/>
      <c r="AF248" s="144"/>
    </row>
    <row r="249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5"/>
      <c r="O249" s="145"/>
      <c r="P249" s="145"/>
      <c r="Q249" s="145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  <c r="AB249" s="144"/>
      <c r="AC249" s="144"/>
      <c r="AD249" s="144"/>
      <c r="AE249" s="144"/>
      <c r="AF249" s="144"/>
    </row>
    <row r="250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5"/>
      <c r="O250" s="145"/>
      <c r="P250" s="145"/>
      <c r="Q250" s="145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  <c r="AB250" s="144"/>
      <c r="AC250" s="144"/>
      <c r="AD250" s="144"/>
      <c r="AE250" s="144"/>
      <c r="AF250" s="144"/>
    </row>
    <row r="251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5"/>
      <c r="O251" s="145"/>
      <c r="P251" s="145"/>
      <c r="Q251" s="145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  <c r="AB251" s="144"/>
      <c r="AC251" s="144"/>
      <c r="AD251" s="144"/>
      <c r="AE251" s="144"/>
      <c r="AF251" s="144"/>
    </row>
    <row r="252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5"/>
      <c r="O252" s="145"/>
      <c r="P252" s="145"/>
      <c r="Q252" s="145"/>
      <c r="R252" s="144"/>
      <c r="S252" s="144"/>
      <c r="T252" s="144"/>
      <c r="U252" s="144"/>
      <c r="V252" s="144"/>
      <c r="W252" s="144"/>
      <c r="X252" s="144"/>
      <c r="Y252" s="144"/>
      <c r="Z252" s="144"/>
      <c r="AA252" s="144"/>
      <c r="AB252" s="144"/>
      <c r="AC252" s="144"/>
      <c r="AD252" s="144"/>
      <c r="AE252" s="144"/>
      <c r="AF252" s="144"/>
    </row>
    <row r="253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5"/>
      <c r="O253" s="145"/>
      <c r="P253" s="145"/>
      <c r="Q253" s="145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  <c r="AB253" s="144"/>
      <c r="AC253" s="144"/>
      <c r="AD253" s="144"/>
      <c r="AE253" s="144"/>
      <c r="AF253" s="144"/>
    </row>
    <row r="254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5"/>
      <c r="O254" s="145"/>
      <c r="P254" s="145"/>
      <c r="Q254" s="145"/>
      <c r="R254" s="144"/>
      <c r="S254" s="144"/>
      <c r="T254" s="144"/>
      <c r="U254" s="144"/>
      <c r="V254" s="144"/>
      <c r="W254" s="144"/>
      <c r="X254" s="144"/>
      <c r="Y254" s="144"/>
      <c r="Z254" s="144"/>
      <c r="AA254" s="144"/>
      <c r="AB254" s="144"/>
      <c r="AC254" s="144"/>
      <c r="AD254" s="144"/>
      <c r="AE254" s="144"/>
      <c r="AF254" s="144"/>
    </row>
    <row r="255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5"/>
      <c r="O255" s="145"/>
      <c r="P255" s="145"/>
      <c r="Q255" s="145"/>
      <c r="R255" s="144"/>
      <c r="S255" s="144"/>
      <c r="T255" s="144"/>
      <c r="U255" s="144"/>
      <c r="V255" s="144"/>
      <c r="W255" s="144"/>
      <c r="X255" s="144"/>
      <c r="Y255" s="144"/>
      <c r="Z255" s="144"/>
      <c r="AA255" s="144"/>
      <c r="AB255" s="144"/>
      <c r="AC255" s="144"/>
      <c r="AD255" s="144"/>
      <c r="AE255" s="144"/>
      <c r="AF255" s="144"/>
    </row>
    <row r="256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5"/>
      <c r="O256" s="145"/>
      <c r="P256" s="145"/>
      <c r="Q256" s="145"/>
      <c r="R256" s="144"/>
      <c r="S256" s="144"/>
      <c r="T256" s="144"/>
      <c r="U256" s="144"/>
      <c r="V256" s="144"/>
      <c r="W256" s="144"/>
      <c r="X256" s="144"/>
      <c r="Y256" s="144"/>
      <c r="Z256" s="144"/>
      <c r="AA256" s="144"/>
      <c r="AB256" s="144"/>
      <c r="AC256" s="144"/>
      <c r="AD256" s="144"/>
      <c r="AE256" s="144"/>
      <c r="AF256" s="144"/>
    </row>
    <row r="257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5"/>
      <c r="O257" s="145"/>
      <c r="P257" s="145"/>
      <c r="Q257" s="145"/>
      <c r="R257" s="144"/>
      <c r="S257" s="144"/>
      <c r="T257" s="144"/>
      <c r="U257" s="144"/>
      <c r="V257" s="144"/>
      <c r="W257" s="144"/>
      <c r="X257" s="144"/>
      <c r="Y257" s="144"/>
      <c r="Z257" s="144"/>
      <c r="AA257" s="144"/>
      <c r="AB257" s="144"/>
      <c r="AC257" s="144"/>
      <c r="AD257" s="144"/>
      <c r="AE257" s="144"/>
      <c r="AF257" s="144"/>
    </row>
    <row r="258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5"/>
      <c r="O258" s="145"/>
      <c r="P258" s="145"/>
      <c r="Q258" s="145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  <c r="AF258" s="144"/>
    </row>
    <row r="259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5"/>
      <c r="O259" s="145"/>
      <c r="P259" s="145"/>
      <c r="Q259" s="145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  <c r="AF259" s="144"/>
    </row>
    <row r="260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5"/>
      <c r="O260" s="145"/>
      <c r="P260" s="145"/>
      <c r="Q260" s="145"/>
      <c r="R260" s="144"/>
      <c r="S260" s="144"/>
      <c r="T260" s="144"/>
      <c r="U260" s="144"/>
      <c r="V260" s="144"/>
      <c r="W260" s="144"/>
      <c r="X260" s="144"/>
      <c r="Y260" s="144"/>
      <c r="Z260" s="144"/>
      <c r="AA260" s="144"/>
      <c r="AB260" s="144"/>
      <c r="AC260" s="144"/>
      <c r="AD260" s="144"/>
      <c r="AE260" s="144"/>
      <c r="AF260" s="144"/>
    </row>
    <row r="261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5"/>
      <c r="O261" s="145"/>
      <c r="P261" s="145"/>
      <c r="Q261" s="145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  <c r="AF261" s="144"/>
    </row>
    <row r="262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5"/>
      <c r="O262" s="145"/>
      <c r="P262" s="145"/>
      <c r="Q262" s="145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  <c r="AB262" s="144"/>
      <c r="AC262" s="144"/>
      <c r="AD262" s="144"/>
      <c r="AE262" s="144"/>
      <c r="AF262" s="144"/>
    </row>
    <row r="263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5"/>
      <c r="O263" s="145"/>
      <c r="P263" s="145"/>
      <c r="Q263" s="145"/>
      <c r="R263" s="144"/>
      <c r="S263" s="144"/>
      <c r="T263" s="144"/>
      <c r="U263" s="144"/>
      <c r="V263" s="144"/>
      <c r="W263" s="144"/>
      <c r="X263" s="144"/>
      <c r="Y263" s="144"/>
      <c r="Z263" s="144"/>
      <c r="AA263" s="144"/>
      <c r="AB263" s="144"/>
      <c r="AC263" s="144"/>
      <c r="AD263" s="144"/>
      <c r="AE263" s="144"/>
      <c r="AF263" s="144"/>
    </row>
    <row r="264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5"/>
      <c r="O264" s="145"/>
      <c r="P264" s="145"/>
      <c r="Q264" s="145"/>
      <c r="R264" s="144"/>
      <c r="S264" s="144"/>
      <c r="T264" s="144"/>
      <c r="U264" s="144"/>
      <c r="V264" s="144"/>
      <c r="W264" s="144"/>
      <c r="X264" s="144"/>
      <c r="Y264" s="144"/>
      <c r="Z264" s="144"/>
      <c r="AA264" s="144"/>
      <c r="AB264" s="144"/>
      <c r="AC264" s="144"/>
      <c r="AD264" s="144"/>
      <c r="AE264" s="144"/>
      <c r="AF264" s="144"/>
    </row>
    <row r="265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5"/>
      <c r="O265" s="145"/>
      <c r="P265" s="145"/>
      <c r="Q265" s="145"/>
      <c r="R265" s="144"/>
      <c r="S265" s="144"/>
      <c r="T265" s="144"/>
      <c r="U265" s="144"/>
      <c r="V265" s="144"/>
      <c r="W265" s="144"/>
      <c r="X265" s="144"/>
      <c r="Y265" s="144"/>
      <c r="Z265" s="144"/>
      <c r="AA265" s="144"/>
      <c r="AB265" s="144"/>
      <c r="AC265" s="144"/>
      <c r="AD265" s="144"/>
      <c r="AE265" s="144"/>
      <c r="AF265" s="144"/>
    </row>
    <row r="266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5"/>
      <c r="O266" s="145"/>
      <c r="P266" s="145"/>
      <c r="Q266" s="145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  <c r="AB266" s="144"/>
      <c r="AC266" s="144"/>
      <c r="AD266" s="144"/>
      <c r="AE266" s="144"/>
      <c r="AF266" s="144"/>
    </row>
    <row r="267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5"/>
      <c r="O267" s="145"/>
      <c r="P267" s="145"/>
      <c r="Q267" s="145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4"/>
    </row>
    <row r="268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5"/>
      <c r="O268" s="145"/>
      <c r="P268" s="145"/>
      <c r="Q268" s="145"/>
      <c r="R268" s="144"/>
      <c r="S268" s="144"/>
      <c r="T268" s="144"/>
      <c r="U268" s="144"/>
      <c r="V268" s="144"/>
      <c r="W268" s="144"/>
      <c r="X268" s="144"/>
      <c r="Y268" s="144"/>
      <c r="Z268" s="144"/>
      <c r="AA268" s="144"/>
      <c r="AB268" s="144"/>
      <c r="AC268" s="144"/>
      <c r="AD268" s="144"/>
      <c r="AE268" s="144"/>
      <c r="AF268" s="144"/>
    </row>
    <row r="269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5"/>
      <c r="O269" s="145"/>
      <c r="P269" s="145"/>
      <c r="Q269" s="145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  <c r="AB269" s="144"/>
      <c r="AC269" s="144"/>
      <c r="AD269" s="144"/>
      <c r="AE269" s="144"/>
      <c r="AF269" s="144"/>
    </row>
    <row r="270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5"/>
      <c r="O270" s="145"/>
      <c r="P270" s="145"/>
      <c r="Q270" s="145"/>
      <c r="R270" s="144"/>
      <c r="S270" s="144"/>
      <c r="T270" s="144"/>
      <c r="U270" s="144"/>
      <c r="V270" s="144"/>
      <c r="W270" s="144"/>
      <c r="X270" s="144"/>
      <c r="Y270" s="144"/>
      <c r="Z270" s="144"/>
      <c r="AA270" s="144"/>
      <c r="AB270" s="144"/>
      <c r="AC270" s="144"/>
      <c r="AD270" s="144"/>
      <c r="AE270" s="144"/>
      <c r="AF270" s="144"/>
    </row>
    <row r="271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5"/>
      <c r="O271" s="145"/>
      <c r="P271" s="145"/>
      <c r="Q271" s="145"/>
      <c r="R271" s="144"/>
      <c r="S271" s="144"/>
      <c r="T271" s="144"/>
      <c r="U271" s="144"/>
      <c r="V271" s="144"/>
      <c r="W271" s="144"/>
      <c r="X271" s="144"/>
      <c r="Y271" s="144"/>
      <c r="Z271" s="144"/>
      <c r="AA271" s="144"/>
      <c r="AB271" s="144"/>
      <c r="AC271" s="144"/>
      <c r="AD271" s="144"/>
      <c r="AE271" s="144"/>
      <c r="AF271" s="144"/>
    </row>
    <row r="272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5"/>
      <c r="O272" s="145"/>
      <c r="P272" s="145"/>
      <c r="Q272" s="145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  <c r="AC272" s="144"/>
      <c r="AD272" s="144"/>
      <c r="AE272" s="144"/>
      <c r="AF272" s="144"/>
    </row>
    <row r="273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5"/>
      <c r="O273" s="145"/>
      <c r="P273" s="145"/>
      <c r="Q273" s="145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  <c r="AB273" s="144"/>
      <c r="AC273" s="144"/>
      <c r="AD273" s="144"/>
      <c r="AE273" s="144"/>
      <c r="AF273" s="144"/>
    </row>
    <row r="274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5"/>
      <c r="O274" s="145"/>
      <c r="P274" s="145"/>
      <c r="Q274" s="145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4"/>
    </row>
    <row r="275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5"/>
      <c r="O275" s="145"/>
      <c r="P275" s="145"/>
      <c r="Q275" s="145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4"/>
    </row>
    <row r="276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5"/>
      <c r="O276" s="145"/>
      <c r="P276" s="145"/>
      <c r="Q276" s="145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  <c r="AC276" s="144"/>
      <c r="AD276" s="144"/>
      <c r="AE276" s="144"/>
      <c r="AF276" s="144"/>
    </row>
    <row r="277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5"/>
      <c r="O277" s="145"/>
      <c r="P277" s="145"/>
      <c r="Q277" s="145"/>
      <c r="R277" s="144"/>
      <c r="S277" s="144"/>
      <c r="T277" s="144"/>
      <c r="U277" s="144"/>
      <c r="V277" s="144"/>
      <c r="W277" s="144"/>
      <c r="X277" s="144"/>
      <c r="Y277" s="144"/>
      <c r="Z277" s="144"/>
      <c r="AA277" s="144"/>
      <c r="AB277" s="144"/>
      <c r="AC277" s="144"/>
      <c r="AD277" s="144"/>
      <c r="AE277" s="144"/>
      <c r="AF277" s="144"/>
    </row>
    <row r="278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5"/>
      <c r="O278" s="145"/>
      <c r="P278" s="145"/>
      <c r="Q278" s="145"/>
      <c r="R278" s="144"/>
      <c r="S278" s="144"/>
      <c r="T278" s="144"/>
      <c r="U278" s="144"/>
      <c r="V278" s="144"/>
      <c r="W278" s="144"/>
      <c r="X278" s="144"/>
      <c r="Y278" s="144"/>
      <c r="Z278" s="144"/>
      <c r="AA278" s="144"/>
      <c r="AB278" s="144"/>
      <c r="AC278" s="144"/>
      <c r="AD278" s="144"/>
      <c r="AE278" s="144"/>
      <c r="AF278" s="144"/>
    </row>
    <row r="279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5"/>
      <c r="O279" s="145"/>
      <c r="P279" s="145"/>
      <c r="Q279" s="145"/>
      <c r="R279" s="144"/>
      <c r="S279" s="144"/>
      <c r="T279" s="144"/>
      <c r="U279" s="144"/>
      <c r="V279" s="144"/>
      <c r="W279" s="144"/>
      <c r="X279" s="144"/>
      <c r="Y279" s="144"/>
      <c r="Z279" s="144"/>
      <c r="AA279" s="144"/>
      <c r="AB279" s="144"/>
      <c r="AC279" s="144"/>
      <c r="AD279" s="144"/>
      <c r="AE279" s="144"/>
      <c r="AF279" s="144"/>
    </row>
    <row r="280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5"/>
      <c r="O280" s="145"/>
      <c r="P280" s="145"/>
      <c r="Q280" s="145"/>
      <c r="R280" s="144"/>
      <c r="S280" s="144"/>
      <c r="T280" s="144"/>
      <c r="U280" s="144"/>
      <c r="V280" s="144"/>
      <c r="W280" s="144"/>
      <c r="X280" s="144"/>
      <c r="Y280" s="144"/>
      <c r="Z280" s="144"/>
      <c r="AA280" s="144"/>
      <c r="AB280" s="144"/>
      <c r="AC280" s="144"/>
      <c r="AD280" s="144"/>
      <c r="AE280" s="144"/>
      <c r="AF280" s="144"/>
    </row>
    <row r="281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5"/>
      <c r="O281" s="145"/>
      <c r="P281" s="145"/>
      <c r="Q281" s="145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  <c r="AB281" s="144"/>
      <c r="AC281" s="144"/>
      <c r="AD281" s="144"/>
      <c r="AE281" s="144"/>
      <c r="AF281" s="144"/>
    </row>
    <row r="282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5"/>
      <c r="O282" s="145"/>
      <c r="P282" s="145"/>
      <c r="Q282" s="145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  <c r="AB282" s="144"/>
      <c r="AC282" s="144"/>
      <c r="AD282" s="144"/>
      <c r="AE282" s="144"/>
      <c r="AF282" s="144"/>
    </row>
    <row r="283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5"/>
      <c r="O283" s="145"/>
      <c r="P283" s="145"/>
      <c r="Q283" s="145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4"/>
    </row>
    <row r="284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5"/>
      <c r="O284" s="145"/>
      <c r="P284" s="145"/>
      <c r="Q284" s="145"/>
      <c r="R284" s="144"/>
      <c r="S284" s="144"/>
      <c r="T284" s="144"/>
      <c r="U284" s="144"/>
      <c r="V284" s="144"/>
      <c r="W284" s="144"/>
      <c r="X284" s="144"/>
      <c r="Y284" s="144"/>
      <c r="Z284" s="144"/>
      <c r="AA284" s="144"/>
      <c r="AB284" s="144"/>
      <c r="AC284" s="144"/>
      <c r="AD284" s="144"/>
      <c r="AE284" s="144"/>
      <c r="AF284" s="144"/>
    </row>
    <row r="285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5"/>
      <c r="O285" s="145"/>
      <c r="P285" s="145"/>
      <c r="Q285" s="145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  <c r="AF285" s="144"/>
    </row>
    <row r="286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5"/>
      <c r="O286" s="145"/>
      <c r="P286" s="145"/>
      <c r="Q286" s="145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  <c r="AB286" s="144"/>
      <c r="AC286" s="144"/>
      <c r="AD286" s="144"/>
      <c r="AE286" s="144"/>
      <c r="AF286" s="144"/>
    </row>
    <row r="287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5"/>
      <c r="O287" s="145"/>
      <c r="P287" s="145"/>
      <c r="Q287" s="145"/>
      <c r="R287" s="144"/>
      <c r="S287" s="144"/>
      <c r="T287" s="144"/>
      <c r="U287" s="144"/>
      <c r="V287" s="144"/>
      <c r="W287" s="144"/>
      <c r="X287" s="144"/>
      <c r="Y287" s="144"/>
      <c r="Z287" s="144"/>
      <c r="AA287" s="144"/>
      <c r="AB287" s="144"/>
      <c r="AC287" s="144"/>
      <c r="AD287" s="144"/>
      <c r="AE287" s="144"/>
      <c r="AF287" s="144"/>
    </row>
    <row r="288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5"/>
      <c r="O288" s="145"/>
      <c r="P288" s="145"/>
      <c r="Q288" s="145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  <c r="AB288" s="144"/>
      <c r="AC288" s="144"/>
      <c r="AD288" s="144"/>
      <c r="AE288" s="144"/>
      <c r="AF288" s="144"/>
    </row>
    <row r="289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5"/>
      <c r="O289" s="145"/>
      <c r="P289" s="145"/>
      <c r="Q289" s="145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  <c r="AB289" s="144"/>
      <c r="AC289" s="144"/>
      <c r="AD289" s="144"/>
      <c r="AE289" s="144"/>
      <c r="AF289" s="144"/>
    </row>
    <row r="290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5"/>
      <c r="O290" s="145"/>
      <c r="P290" s="145"/>
      <c r="Q290" s="145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  <c r="AF290" s="144"/>
    </row>
    <row r="291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5"/>
      <c r="O291" s="145"/>
      <c r="P291" s="145"/>
      <c r="Q291" s="145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  <c r="AF291" s="144"/>
    </row>
    <row r="292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5"/>
      <c r="O292" s="145"/>
      <c r="P292" s="145"/>
      <c r="Q292" s="145"/>
      <c r="R292" s="144"/>
      <c r="S292" s="144"/>
      <c r="T292" s="144"/>
      <c r="U292" s="144"/>
      <c r="V292" s="144"/>
      <c r="W292" s="144"/>
      <c r="X292" s="144"/>
      <c r="Y292" s="144"/>
      <c r="Z292" s="144"/>
      <c r="AA292" s="144"/>
      <c r="AB292" s="144"/>
      <c r="AC292" s="144"/>
      <c r="AD292" s="144"/>
      <c r="AE292" s="144"/>
      <c r="AF292" s="144"/>
    </row>
    <row r="293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5"/>
      <c r="O293" s="145"/>
      <c r="P293" s="145"/>
      <c r="Q293" s="145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  <c r="AB293" s="144"/>
      <c r="AC293" s="144"/>
      <c r="AD293" s="144"/>
      <c r="AE293" s="144"/>
      <c r="AF293" s="144"/>
    </row>
    <row r="294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5"/>
      <c r="O294" s="145"/>
      <c r="P294" s="145"/>
      <c r="Q294" s="145"/>
      <c r="R294" s="144"/>
      <c r="S294" s="144"/>
      <c r="T294" s="144"/>
      <c r="U294" s="144"/>
      <c r="V294" s="144"/>
      <c r="W294" s="144"/>
      <c r="X294" s="144"/>
      <c r="Y294" s="144"/>
      <c r="Z294" s="144"/>
      <c r="AA294" s="144"/>
      <c r="AB294" s="144"/>
      <c r="AC294" s="144"/>
      <c r="AD294" s="144"/>
      <c r="AE294" s="144"/>
      <c r="AF294" s="144"/>
    </row>
    <row r="295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5"/>
      <c r="O295" s="145"/>
      <c r="P295" s="145"/>
      <c r="Q295" s="145"/>
      <c r="R295" s="144"/>
      <c r="S295" s="144"/>
      <c r="T295" s="144"/>
      <c r="U295" s="144"/>
      <c r="V295" s="144"/>
      <c r="W295" s="144"/>
      <c r="X295" s="144"/>
      <c r="Y295" s="144"/>
      <c r="Z295" s="144"/>
      <c r="AA295" s="144"/>
      <c r="AB295" s="144"/>
      <c r="AC295" s="144"/>
      <c r="AD295" s="144"/>
      <c r="AE295" s="144"/>
      <c r="AF295" s="144"/>
    </row>
    <row r="296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5"/>
      <c r="O296" s="145"/>
      <c r="P296" s="145"/>
      <c r="Q296" s="145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  <c r="AB296" s="144"/>
      <c r="AC296" s="144"/>
      <c r="AD296" s="144"/>
      <c r="AE296" s="144"/>
      <c r="AF296" s="144"/>
    </row>
    <row r="297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5"/>
      <c r="O297" s="145"/>
      <c r="P297" s="145"/>
      <c r="Q297" s="145"/>
      <c r="R297" s="144"/>
      <c r="S297" s="144"/>
      <c r="T297" s="144"/>
      <c r="U297" s="144"/>
      <c r="V297" s="144"/>
      <c r="W297" s="144"/>
      <c r="X297" s="144"/>
      <c r="Y297" s="144"/>
      <c r="Z297" s="144"/>
      <c r="AA297" s="144"/>
      <c r="AB297" s="144"/>
      <c r="AC297" s="144"/>
      <c r="AD297" s="144"/>
      <c r="AE297" s="144"/>
      <c r="AF297" s="144"/>
    </row>
    <row r="298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5"/>
      <c r="O298" s="145"/>
      <c r="P298" s="145"/>
      <c r="Q298" s="145"/>
      <c r="R298" s="144"/>
      <c r="S298" s="144"/>
      <c r="T298" s="144"/>
      <c r="U298" s="144"/>
      <c r="V298" s="144"/>
      <c r="W298" s="144"/>
      <c r="X298" s="144"/>
      <c r="Y298" s="144"/>
      <c r="Z298" s="144"/>
      <c r="AA298" s="144"/>
      <c r="AB298" s="144"/>
      <c r="AC298" s="144"/>
      <c r="AD298" s="144"/>
      <c r="AE298" s="144"/>
      <c r="AF298" s="144"/>
    </row>
    <row r="299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5"/>
      <c r="O299" s="145"/>
      <c r="P299" s="145"/>
      <c r="Q299" s="145"/>
      <c r="R299" s="144"/>
      <c r="S299" s="144"/>
      <c r="T299" s="144"/>
      <c r="U299" s="144"/>
      <c r="V299" s="144"/>
      <c r="W299" s="144"/>
      <c r="X299" s="144"/>
      <c r="Y299" s="144"/>
      <c r="Z299" s="144"/>
      <c r="AA299" s="144"/>
      <c r="AB299" s="144"/>
      <c r="AC299" s="144"/>
      <c r="AD299" s="144"/>
      <c r="AE299" s="144"/>
      <c r="AF299" s="144"/>
    </row>
    <row r="300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5"/>
      <c r="O300" s="145"/>
      <c r="P300" s="145"/>
      <c r="Q300" s="145"/>
      <c r="R300" s="144"/>
      <c r="S300" s="144"/>
      <c r="T300" s="144"/>
      <c r="U300" s="144"/>
      <c r="V300" s="144"/>
      <c r="W300" s="144"/>
      <c r="X300" s="144"/>
      <c r="Y300" s="144"/>
      <c r="Z300" s="144"/>
      <c r="AA300" s="144"/>
      <c r="AB300" s="144"/>
      <c r="AC300" s="144"/>
      <c r="AD300" s="144"/>
      <c r="AE300" s="144"/>
      <c r="AF300" s="144"/>
    </row>
    <row r="301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5"/>
      <c r="O301" s="145"/>
      <c r="P301" s="145"/>
      <c r="Q301" s="145"/>
      <c r="R301" s="144"/>
      <c r="S301" s="144"/>
      <c r="T301" s="144"/>
      <c r="U301" s="144"/>
      <c r="V301" s="144"/>
      <c r="W301" s="144"/>
      <c r="X301" s="144"/>
      <c r="Y301" s="144"/>
      <c r="Z301" s="144"/>
      <c r="AA301" s="144"/>
      <c r="AB301" s="144"/>
      <c r="AC301" s="144"/>
      <c r="AD301" s="144"/>
      <c r="AE301" s="144"/>
      <c r="AF301" s="144"/>
    </row>
    <row r="302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5"/>
      <c r="O302" s="145"/>
      <c r="P302" s="145"/>
      <c r="Q302" s="145"/>
      <c r="R302" s="144"/>
      <c r="S302" s="144"/>
      <c r="T302" s="144"/>
      <c r="U302" s="144"/>
      <c r="V302" s="144"/>
      <c r="W302" s="144"/>
      <c r="X302" s="144"/>
      <c r="Y302" s="144"/>
      <c r="Z302" s="144"/>
      <c r="AA302" s="144"/>
      <c r="AB302" s="144"/>
      <c r="AC302" s="144"/>
      <c r="AD302" s="144"/>
      <c r="AE302" s="144"/>
      <c r="AF302" s="144"/>
    </row>
    <row r="303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5"/>
      <c r="O303" s="145"/>
      <c r="P303" s="145"/>
      <c r="Q303" s="145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  <c r="AE303" s="144"/>
      <c r="AF303" s="144"/>
    </row>
    <row r="304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5"/>
      <c r="O304" s="145"/>
      <c r="P304" s="145"/>
      <c r="Q304" s="145"/>
      <c r="R304" s="144"/>
      <c r="S304" s="144"/>
      <c r="T304" s="144"/>
      <c r="U304" s="144"/>
      <c r="V304" s="144"/>
      <c r="W304" s="144"/>
      <c r="X304" s="144"/>
      <c r="Y304" s="144"/>
      <c r="Z304" s="144"/>
      <c r="AA304" s="144"/>
      <c r="AB304" s="144"/>
      <c r="AC304" s="144"/>
      <c r="AD304" s="144"/>
      <c r="AE304" s="144"/>
      <c r="AF304" s="144"/>
    </row>
    <row r="305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5"/>
      <c r="O305" s="145"/>
      <c r="P305" s="145"/>
      <c r="Q305" s="145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  <c r="AB305" s="144"/>
      <c r="AC305" s="144"/>
      <c r="AD305" s="144"/>
      <c r="AE305" s="144"/>
      <c r="AF305" s="144"/>
    </row>
    <row r="306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5"/>
      <c r="O306" s="145"/>
      <c r="P306" s="145"/>
      <c r="Q306" s="145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  <c r="AB306" s="144"/>
      <c r="AC306" s="144"/>
      <c r="AD306" s="144"/>
      <c r="AE306" s="144"/>
      <c r="AF306" s="144"/>
    </row>
    <row r="307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5"/>
      <c r="O307" s="145"/>
      <c r="P307" s="145"/>
      <c r="Q307" s="145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  <c r="AE307" s="144"/>
      <c r="AF307" s="144"/>
    </row>
    <row r="308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5"/>
      <c r="O308" s="145"/>
      <c r="P308" s="145"/>
      <c r="Q308" s="145"/>
      <c r="R308" s="144"/>
      <c r="S308" s="144"/>
      <c r="T308" s="144"/>
      <c r="U308" s="144"/>
      <c r="V308" s="144"/>
      <c r="W308" s="144"/>
      <c r="X308" s="144"/>
      <c r="Y308" s="144"/>
      <c r="Z308" s="144"/>
      <c r="AA308" s="144"/>
      <c r="AB308" s="144"/>
      <c r="AC308" s="144"/>
      <c r="AD308" s="144"/>
      <c r="AE308" s="144"/>
      <c r="AF308" s="144"/>
    </row>
    <row r="309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5"/>
      <c r="O309" s="145"/>
      <c r="P309" s="145"/>
      <c r="Q309" s="145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  <c r="AB309" s="144"/>
      <c r="AC309" s="144"/>
      <c r="AD309" s="144"/>
      <c r="AE309" s="144"/>
      <c r="AF309" s="144"/>
    </row>
    <row r="310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5"/>
      <c r="O310" s="145"/>
      <c r="P310" s="145"/>
      <c r="Q310" s="145"/>
      <c r="R310" s="144"/>
      <c r="S310" s="144"/>
      <c r="T310" s="144"/>
      <c r="U310" s="144"/>
      <c r="V310" s="144"/>
      <c r="W310" s="144"/>
      <c r="X310" s="144"/>
      <c r="Y310" s="144"/>
      <c r="Z310" s="144"/>
      <c r="AA310" s="144"/>
      <c r="AB310" s="144"/>
      <c r="AC310" s="144"/>
      <c r="AD310" s="144"/>
      <c r="AE310" s="144"/>
      <c r="AF310" s="144"/>
    </row>
    <row r="31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5"/>
      <c r="O311" s="145"/>
      <c r="P311" s="145"/>
      <c r="Q311" s="145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  <c r="AB311" s="144"/>
      <c r="AC311" s="144"/>
      <c r="AD311" s="144"/>
      <c r="AE311" s="144"/>
      <c r="AF311" s="144"/>
    </row>
    <row r="312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5"/>
      <c r="O312" s="145"/>
      <c r="P312" s="145"/>
      <c r="Q312" s="145"/>
      <c r="R312" s="144"/>
      <c r="S312" s="144"/>
      <c r="T312" s="144"/>
      <c r="U312" s="144"/>
      <c r="V312" s="144"/>
      <c r="W312" s="144"/>
      <c r="X312" s="144"/>
      <c r="Y312" s="144"/>
      <c r="Z312" s="144"/>
      <c r="AA312" s="144"/>
      <c r="AB312" s="144"/>
      <c r="AC312" s="144"/>
      <c r="AD312" s="144"/>
      <c r="AE312" s="144"/>
      <c r="AF312" s="144"/>
    </row>
    <row r="313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5"/>
      <c r="O313" s="145"/>
      <c r="P313" s="145"/>
      <c r="Q313" s="145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  <c r="AB313" s="144"/>
      <c r="AC313" s="144"/>
      <c r="AD313" s="144"/>
      <c r="AE313" s="144"/>
      <c r="AF313" s="144"/>
    </row>
    <row r="314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5"/>
      <c r="O314" s="145"/>
      <c r="P314" s="145"/>
      <c r="Q314" s="145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  <c r="AE314" s="144"/>
      <c r="AF314" s="144"/>
    </row>
    <row r="315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5"/>
      <c r="O315" s="145"/>
      <c r="P315" s="145"/>
      <c r="Q315" s="145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  <c r="AF315" s="144"/>
    </row>
    <row r="316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5"/>
      <c r="O316" s="145"/>
      <c r="P316" s="145"/>
      <c r="Q316" s="145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  <c r="AB316" s="144"/>
      <c r="AC316" s="144"/>
      <c r="AD316" s="144"/>
      <c r="AE316" s="144"/>
      <c r="AF316" s="144"/>
    </row>
    <row r="317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5"/>
      <c r="O317" s="145"/>
      <c r="P317" s="145"/>
      <c r="Q317" s="145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  <c r="AE317" s="144"/>
      <c r="AF317" s="144"/>
    </row>
    <row r="318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5"/>
      <c r="O318" s="145"/>
      <c r="P318" s="145"/>
      <c r="Q318" s="145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  <c r="AB318" s="144"/>
      <c r="AC318" s="144"/>
      <c r="AD318" s="144"/>
      <c r="AE318" s="144"/>
      <c r="AF318" s="144"/>
    </row>
    <row r="319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5"/>
      <c r="O319" s="145"/>
      <c r="P319" s="145"/>
      <c r="Q319" s="145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  <c r="AB319" s="144"/>
      <c r="AC319" s="144"/>
      <c r="AD319" s="144"/>
      <c r="AE319" s="144"/>
      <c r="AF319" s="144"/>
    </row>
    <row r="320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5"/>
      <c r="O320" s="145"/>
      <c r="P320" s="145"/>
      <c r="Q320" s="145"/>
      <c r="R320" s="144"/>
      <c r="S320" s="144"/>
      <c r="T320" s="144"/>
      <c r="U320" s="144"/>
      <c r="V320" s="144"/>
      <c r="W320" s="144"/>
      <c r="X320" s="144"/>
      <c r="Y320" s="144"/>
      <c r="Z320" s="144"/>
      <c r="AA320" s="144"/>
      <c r="AB320" s="144"/>
      <c r="AC320" s="144"/>
      <c r="AD320" s="144"/>
      <c r="AE320" s="144"/>
      <c r="AF320" s="144"/>
    </row>
    <row r="32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5"/>
      <c r="O321" s="145"/>
      <c r="P321" s="145"/>
      <c r="Q321" s="145"/>
      <c r="R321" s="144"/>
      <c r="S321" s="144"/>
      <c r="T321" s="144"/>
      <c r="U321" s="144"/>
      <c r="V321" s="144"/>
      <c r="W321" s="144"/>
      <c r="X321" s="144"/>
      <c r="Y321" s="144"/>
      <c r="Z321" s="144"/>
      <c r="AA321" s="144"/>
      <c r="AB321" s="144"/>
      <c r="AC321" s="144"/>
      <c r="AD321" s="144"/>
      <c r="AE321" s="144"/>
      <c r="AF321" s="144"/>
    </row>
    <row r="322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5"/>
      <c r="O322" s="145"/>
      <c r="P322" s="145"/>
      <c r="Q322" s="145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  <c r="AB322" s="144"/>
      <c r="AC322" s="144"/>
      <c r="AD322" s="144"/>
      <c r="AE322" s="144"/>
      <c r="AF322" s="144"/>
    </row>
    <row r="323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5"/>
      <c r="O323" s="145"/>
      <c r="P323" s="145"/>
      <c r="Q323" s="145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  <c r="AB323" s="144"/>
      <c r="AC323" s="144"/>
      <c r="AD323" s="144"/>
      <c r="AE323" s="144"/>
      <c r="AF323" s="144"/>
    </row>
    <row r="324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5"/>
      <c r="O324" s="145"/>
      <c r="P324" s="145"/>
      <c r="Q324" s="145"/>
      <c r="R324" s="144"/>
      <c r="S324" s="144"/>
      <c r="T324" s="144"/>
      <c r="U324" s="144"/>
      <c r="V324" s="144"/>
      <c r="W324" s="144"/>
      <c r="X324" s="144"/>
      <c r="Y324" s="144"/>
      <c r="Z324" s="144"/>
      <c r="AA324" s="144"/>
      <c r="AB324" s="144"/>
      <c r="AC324" s="144"/>
      <c r="AD324" s="144"/>
      <c r="AE324" s="144"/>
      <c r="AF324" s="144"/>
    </row>
    <row r="325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5"/>
      <c r="O325" s="145"/>
      <c r="P325" s="145"/>
      <c r="Q325" s="145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  <c r="AB325" s="144"/>
      <c r="AC325" s="144"/>
      <c r="AD325" s="144"/>
      <c r="AE325" s="144"/>
      <c r="AF325" s="144"/>
    </row>
    <row r="326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5"/>
      <c r="O326" s="145"/>
      <c r="P326" s="145"/>
      <c r="Q326" s="145"/>
      <c r="R326" s="144"/>
      <c r="S326" s="144"/>
      <c r="T326" s="144"/>
      <c r="U326" s="144"/>
      <c r="V326" s="144"/>
      <c r="W326" s="144"/>
      <c r="X326" s="144"/>
      <c r="Y326" s="144"/>
      <c r="Z326" s="144"/>
      <c r="AA326" s="144"/>
      <c r="AB326" s="144"/>
      <c r="AC326" s="144"/>
      <c r="AD326" s="144"/>
      <c r="AE326" s="144"/>
      <c r="AF326" s="144"/>
    </row>
    <row r="327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5"/>
      <c r="O327" s="145"/>
      <c r="P327" s="145"/>
      <c r="Q327" s="145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  <c r="AB327" s="144"/>
      <c r="AC327" s="144"/>
      <c r="AD327" s="144"/>
      <c r="AE327" s="144"/>
      <c r="AF327" s="144"/>
    </row>
    <row r="328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5"/>
      <c r="O328" s="145"/>
      <c r="P328" s="145"/>
      <c r="Q328" s="145"/>
      <c r="R328" s="144"/>
      <c r="S328" s="144"/>
      <c r="T328" s="144"/>
      <c r="U328" s="144"/>
      <c r="V328" s="144"/>
      <c r="W328" s="144"/>
      <c r="X328" s="144"/>
      <c r="Y328" s="144"/>
      <c r="Z328" s="144"/>
      <c r="AA328" s="144"/>
      <c r="AB328" s="144"/>
      <c r="AC328" s="144"/>
      <c r="AD328" s="144"/>
      <c r="AE328" s="144"/>
      <c r="AF328" s="144"/>
    </row>
    <row r="329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5"/>
      <c r="O329" s="145"/>
      <c r="P329" s="145"/>
      <c r="Q329" s="145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  <c r="AE329" s="144"/>
      <c r="AF329" s="144"/>
    </row>
    <row r="330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5"/>
      <c r="O330" s="145"/>
      <c r="P330" s="145"/>
      <c r="Q330" s="145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  <c r="AE330" s="144"/>
      <c r="AF330" s="144"/>
    </row>
    <row r="33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5"/>
      <c r="O331" s="145"/>
      <c r="P331" s="145"/>
      <c r="Q331" s="145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  <c r="AE331" s="144"/>
      <c r="AF331" s="144"/>
    </row>
    <row r="332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5"/>
      <c r="O332" s="145"/>
      <c r="P332" s="145"/>
      <c r="Q332" s="145"/>
      <c r="R332" s="144"/>
      <c r="S332" s="144"/>
      <c r="T332" s="144"/>
      <c r="U332" s="144"/>
      <c r="V332" s="144"/>
      <c r="W332" s="144"/>
      <c r="X332" s="144"/>
      <c r="Y332" s="144"/>
      <c r="Z332" s="144"/>
      <c r="AA332" s="144"/>
      <c r="AB332" s="144"/>
      <c r="AC332" s="144"/>
      <c r="AD332" s="144"/>
      <c r="AE332" s="144"/>
      <c r="AF332" s="144"/>
    </row>
    <row r="333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5"/>
      <c r="O333" s="145"/>
      <c r="P333" s="145"/>
      <c r="Q333" s="145"/>
      <c r="R333" s="144"/>
      <c r="S333" s="144"/>
      <c r="T333" s="144"/>
      <c r="U333" s="144"/>
      <c r="V333" s="144"/>
      <c r="W333" s="144"/>
      <c r="X333" s="144"/>
      <c r="Y333" s="144"/>
      <c r="Z333" s="144"/>
      <c r="AA333" s="144"/>
      <c r="AB333" s="144"/>
      <c r="AC333" s="144"/>
      <c r="AD333" s="144"/>
      <c r="AE333" s="144"/>
      <c r="AF333" s="144"/>
    </row>
    <row r="334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5"/>
      <c r="O334" s="145"/>
      <c r="P334" s="145"/>
      <c r="Q334" s="145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  <c r="AB334" s="144"/>
      <c r="AC334" s="144"/>
      <c r="AD334" s="144"/>
      <c r="AE334" s="144"/>
      <c r="AF334" s="144"/>
    </row>
    <row r="335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5"/>
      <c r="O335" s="145"/>
      <c r="P335" s="145"/>
      <c r="Q335" s="145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  <c r="AB335" s="144"/>
      <c r="AC335" s="144"/>
      <c r="AD335" s="144"/>
      <c r="AE335" s="144"/>
      <c r="AF335" s="144"/>
    </row>
    <row r="336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5"/>
      <c r="O336" s="145"/>
      <c r="P336" s="145"/>
      <c r="Q336" s="145"/>
      <c r="R336" s="144"/>
      <c r="S336" s="144"/>
      <c r="T336" s="144"/>
      <c r="U336" s="144"/>
      <c r="V336" s="144"/>
      <c r="W336" s="144"/>
      <c r="X336" s="144"/>
      <c r="Y336" s="144"/>
      <c r="Z336" s="144"/>
      <c r="AA336" s="144"/>
      <c r="AB336" s="144"/>
      <c r="AC336" s="144"/>
      <c r="AD336" s="144"/>
      <c r="AE336" s="144"/>
      <c r="AF336" s="144"/>
    </row>
    <row r="337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5"/>
      <c r="O337" s="145"/>
      <c r="P337" s="145"/>
      <c r="Q337" s="145"/>
      <c r="R337" s="144"/>
      <c r="S337" s="144"/>
      <c r="T337" s="144"/>
      <c r="U337" s="144"/>
      <c r="V337" s="144"/>
      <c r="W337" s="144"/>
      <c r="X337" s="144"/>
      <c r="Y337" s="144"/>
      <c r="Z337" s="144"/>
      <c r="AA337" s="144"/>
      <c r="AB337" s="144"/>
      <c r="AC337" s="144"/>
      <c r="AD337" s="144"/>
      <c r="AE337" s="144"/>
      <c r="AF337" s="144"/>
    </row>
    <row r="338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5"/>
      <c r="O338" s="145"/>
      <c r="P338" s="145"/>
      <c r="Q338" s="145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  <c r="AB338" s="144"/>
      <c r="AC338" s="144"/>
      <c r="AD338" s="144"/>
      <c r="AE338" s="144"/>
      <c r="AF338" s="144"/>
    </row>
    <row r="339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5"/>
      <c r="O339" s="145"/>
      <c r="P339" s="145"/>
      <c r="Q339" s="145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  <c r="AE339" s="144"/>
      <c r="AF339" s="144"/>
    </row>
    <row r="340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5"/>
      <c r="O340" s="145"/>
      <c r="P340" s="145"/>
      <c r="Q340" s="145"/>
      <c r="R340" s="144"/>
      <c r="S340" s="144"/>
      <c r="T340" s="144"/>
      <c r="U340" s="144"/>
      <c r="V340" s="144"/>
      <c r="W340" s="144"/>
      <c r="X340" s="144"/>
      <c r="Y340" s="144"/>
      <c r="Z340" s="144"/>
      <c r="AA340" s="144"/>
      <c r="AB340" s="144"/>
      <c r="AC340" s="144"/>
      <c r="AD340" s="144"/>
      <c r="AE340" s="144"/>
      <c r="AF340" s="144"/>
    </row>
    <row r="34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5"/>
      <c r="O341" s="145"/>
      <c r="P341" s="145"/>
      <c r="Q341" s="145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  <c r="AB341" s="144"/>
      <c r="AC341" s="144"/>
      <c r="AD341" s="144"/>
      <c r="AE341" s="144"/>
      <c r="AF341" s="144"/>
    </row>
    <row r="342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5"/>
      <c r="O342" s="145"/>
      <c r="P342" s="145"/>
      <c r="Q342" s="145"/>
      <c r="R342" s="144"/>
      <c r="S342" s="144"/>
      <c r="T342" s="144"/>
      <c r="U342" s="144"/>
      <c r="V342" s="144"/>
      <c r="W342" s="144"/>
      <c r="X342" s="144"/>
      <c r="Y342" s="144"/>
      <c r="Z342" s="144"/>
      <c r="AA342" s="144"/>
      <c r="AB342" s="144"/>
      <c r="AC342" s="144"/>
      <c r="AD342" s="144"/>
      <c r="AE342" s="144"/>
      <c r="AF342" s="144"/>
    </row>
    <row r="343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5"/>
      <c r="O343" s="145"/>
      <c r="P343" s="145"/>
      <c r="Q343" s="145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  <c r="AB343" s="144"/>
      <c r="AC343" s="144"/>
      <c r="AD343" s="144"/>
      <c r="AE343" s="144"/>
      <c r="AF343" s="144"/>
    </row>
    <row r="344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5"/>
      <c r="O344" s="145"/>
      <c r="P344" s="145"/>
      <c r="Q344" s="145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  <c r="AB344" s="144"/>
      <c r="AC344" s="144"/>
      <c r="AD344" s="144"/>
      <c r="AE344" s="144"/>
      <c r="AF344" s="144"/>
    </row>
    <row r="345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5"/>
      <c r="O345" s="145"/>
      <c r="P345" s="145"/>
      <c r="Q345" s="145"/>
      <c r="R345" s="144"/>
      <c r="S345" s="144"/>
      <c r="T345" s="144"/>
      <c r="U345" s="144"/>
      <c r="V345" s="144"/>
      <c r="W345" s="144"/>
      <c r="X345" s="144"/>
      <c r="Y345" s="144"/>
      <c r="Z345" s="144"/>
      <c r="AA345" s="144"/>
      <c r="AB345" s="144"/>
      <c r="AC345" s="144"/>
      <c r="AD345" s="144"/>
      <c r="AE345" s="144"/>
      <c r="AF345" s="144"/>
    </row>
    <row r="346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5"/>
      <c r="O346" s="145"/>
      <c r="P346" s="145"/>
      <c r="Q346" s="145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  <c r="AB346" s="144"/>
      <c r="AC346" s="144"/>
      <c r="AD346" s="144"/>
      <c r="AE346" s="144"/>
      <c r="AF346" s="144"/>
    </row>
    <row r="347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5"/>
      <c r="O347" s="145"/>
      <c r="P347" s="145"/>
      <c r="Q347" s="145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  <c r="AB347" s="144"/>
      <c r="AC347" s="144"/>
      <c r="AD347" s="144"/>
      <c r="AE347" s="144"/>
      <c r="AF347" s="144"/>
    </row>
    <row r="348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5"/>
      <c r="O348" s="145"/>
      <c r="P348" s="145"/>
      <c r="Q348" s="145"/>
      <c r="R348" s="144"/>
      <c r="S348" s="144"/>
      <c r="T348" s="144"/>
      <c r="U348" s="144"/>
      <c r="V348" s="144"/>
      <c r="W348" s="144"/>
      <c r="X348" s="144"/>
      <c r="Y348" s="144"/>
      <c r="Z348" s="144"/>
      <c r="AA348" s="144"/>
      <c r="AB348" s="144"/>
      <c r="AC348" s="144"/>
      <c r="AD348" s="144"/>
      <c r="AE348" s="144"/>
      <c r="AF348" s="144"/>
    </row>
    <row r="349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5"/>
      <c r="O349" s="145"/>
      <c r="P349" s="145"/>
      <c r="Q349" s="145"/>
      <c r="R349" s="144"/>
      <c r="S349" s="144"/>
      <c r="T349" s="144"/>
      <c r="U349" s="144"/>
      <c r="V349" s="144"/>
      <c r="W349" s="144"/>
      <c r="X349" s="144"/>
      <c r="Y349" s="144"/>
      <c r="Z349" s="144"/>
      <c r="AA349" s="144"/>
      <c r="AB349" s="144"/>
      <c r="AC349" s="144"/>
      <c r="AD349" s="144"/>
      <c r="AE349" s="144"/>
      <c r="AF349" s="144"/>
    </row>
    <row r="350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5"/>
      <c r="O350" s="145"/>
      <c r="P350" s="145"/>
      <c r="Q350" s="145"/>
      <c r="R350" s="144"/>
      <c r="S350" s="144"/>
      <c r="T350" s="144"/>
      <c r="U350" s="144"/>
      <c r="V350" s="144"/>
      <c r="W350" s="144"/>
      <c r="X350" s="144"/>
      <c r="Y350" s="144"/>
      <c r="Z350" s="144"/>
      <c r="AA350" s="144"/>
      <c r="AB350" s="144"/>
      <c r="AC350" s="144"/>
      <c r="AD350" s="144"/>
      <c r="AE350" s="144"/>
      <c r="AF350" s="144"/>
    </row>
    <row r="35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5"/>
      <c r="O351" s="145"/>
      <c r="P351" s="145"/>
      <c r="Q351" s="145"/>
      <c r="R351" s="144"/>
      <c r="S351" s="144"/>
      <c r="T351" s="144"/>
      <c r="U351" s="144"/>
      <c r="V351" s="144"/>
      <c r="W351" s="144"/>
      <c r="X351" s="144"/>
      <c r="Y351" s="144"/>
      <c r="Z351" s="144"/>
      <c r="AA351" s="144"/>
      <c r="AB351" s="144"/>
      <c r="AC351" s="144"/>
      <c r="AD351" s="144"/>
      <c r="AE351" s="144"/>
      <c r="AF351" s="144"/>
    </row>
    <row r="352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5"/>
      <c r="O352" s="145"/>
      <c r="P352" s="145"/>
      <c r="Q352" s="145"/>
      <c r="R352" s="144"/>
      <c r="S352" s="144"/>
      <c r="T352" s="144"/>
      <c r="U352" s="144"/>
      <c r="V352" s="144"/>
      <c r="W352" s="144"/>
      <c r="X352" s="144"/>
      <c r="Y352" s="144"/>
      <c r="Z352" s="144"/>
      <c r="AA352" s="144"/>
      <c r="AB352" s="144"/>
      <c r="AC352" s="144"/>
      <c r="AD352" s="144"/>
      <c r="AE352" s="144"/>
      <c r="AF352" s="144"/>
    </row>
    <row r="353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5"/>
      <c r="O353" s="145"/>
      <c r="P353" s="145"/>
      <c r="Q353" s="145"/>
      <c r="R353" s="144"/>
      <c r="S353" s="144"/>
      <c r="T353" s="144"/>
      <c r="U353" s="144"/>
      <c r="V353" s="144"/>
      <c r="W353" s="144"/>
      <c r="X353" s="144"/>
      <c r="Y353" s="144"/>
      <c r="Z353" s="144"/>
      <c r="AA353" s="144"/>
      <c r="AB353" s="144"/>
      <c r="AC353" s="144"/>
      <c r="AD353" s="144"/>
      <c r="AE353" s="144"/>
      <c r="AF353" s="144"/>
    </row>
    <row r="354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5"/>
      <c r="O354" s="145"/>
      <c r="P354" s="145"/>
      <c r="Q354" s="145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  <c r="AE354" s="144"/>
      <c r="AF354" s="144"/>
    </row>
    <row r="355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5"/>
      <c r="O355" s="145"/>
      <c r="P355" s="145"/>
      <c r="Q355" s="145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  <c r="AE355" s="144"/>
      <c r="AF355" s="144"/>
    </row>
    <row r="356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5"/>
      <c r="O356" s="145"/>
      <c r="P356" s="145"/>
      <c r="Q356" s="145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  <c r="AB356" s="144"/>
      <c r="AC356" s="144"/>
      <c r="AD356" s="144"/>
      <c r="AE356" s="144"/>
      <c r="AF356" s="144"/>
    </row>
    <row r="357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5"/>
      <c r="O357" s="145"/>
      <c r="P357" s="145"/>
      <c r="Q357" s="145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  <c r="AB357" s="144"/>
      <c r="AC357" s="144"/>
      <c r="AD357" s="144"/>
      <c r="AE357" s="144"/>
      <c r="AF357" s="144"/>
    </row>
    <row r="358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5"/>
      <c r="O358" s="145"/>
      <c r="P358" s="145"/>
      <c r="Q358" s="145"/>
      <c r="R358" s="144"/>
      <c r="S358" s="144"/>
      <c r="T358" s="144"/>
      <c r="U358" s="144"/>
      <c r="V358" s="144"/>
      <c r="W358" s="144"/>
      <c r="X358" s="144"/>
      <c r="Y358" s="144"/>
      <c r="Z358" s="144"/>
      <c r="AA358" s="144"/>
      <c r="AB358" s="144"/>
      <c r="AC358" s="144"/>
      <c r="AD358" s="144"/>
      <c r="AE358" s="144"/>
      <c r="AF358" s="144"/>
    </row>
    <row r="359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5"/>
      <c r="O359" s="145"/>
      <c r="P359" s="145"/>
      <c r="Q359" s="145"/>
      <c r="R359" s="144"/>
      <c r="S359" s="144"/>
      <c r="T359" s="144"/>
      <c r="U359" s="144"/>
      <c r="V359" s="144"/>
      <c r="W359" s="144"/>
      <c r="X359" s="144"/>
      <c r="Y359" s="144"/>
      <c r="Z359" s="144"/>
      <c r="AA359" s="144"/>
      <c r="AB359" s="144"/>
      <c r="AC359" s="144"/>
      <c r="AD359" s="144"/>
      <c r="AE359" s="144"/>
      <c r="AF359" s="144"/>
    </row>
    <row r="360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5"/>
      <c r="O360" s="145"/>
      <c r="P360" s="145"/>
      <c r="Q360" s="145"/>
      <c r="R360" s="144"/>
      <c r="S360" s="144"/>
      <c r="T360" s="144"/>
      <c r="U360" s="144"/>
      <c r="V360" s="144"/>
      <c r="W360" s="144"/>
      <c r="X360" s="144"/>
      <c r="Y360" s="144"/>
      <c r="Z360" s="144"/>
      <c r="AA360" s="144"/>
      <c r="AB360" s="144"/>
      <c r="AC360" s="144"/>
      <c r="AD360" s="144"/>
      <c r="AE360" s="144"/>
      <c r="AF360" s="144"/>
    </row>
    <row r="36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5"/>
      <c r="O361" s="145"/>
      <c r="P361" s="145"/>
      <c r="Q361" s="145"/>
      <c r="R361" s="144"/>
      <c r="S361" s="144"/>
      <c r="T361" s="144"/>
      <c r="U361" s="144"/>
      <c r="V361" s="144"/>
      <c r="W361" s="144"/>
      <c r="X361" s="144"/>
      <c r="Y361" s="144"/>
      <c r="Z361" s="144"/>
      <c r="AA361" s="144"/>
      <c r="AB361" s="144"/>
      <c r="AC361" s="144"/>
      <c r="AD361" s="144"/>
      <c r="AE361" s="144"/>
      <c r="AF361" s="144"/>
    </row>
    <row r="362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5"/>
      <c r="O362" s="145"/>
      <c r="P362" s="145"/>
      <c r="Q362" s="145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  <c r="AE362" s="144"/>
      <c r="AF362" s="144"/>
    </row>
    <row r="363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5"/>
      <c r="O363" s="145"/>
      <c r="P363" s="145"/>
      <c r="Q363" s="145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  <c r="AB363" s="144"/>
      <c r="AC363" s="144"/>
      <c r="AD363" s="144"/>
      <c r="AE363" s="144"/>
      <c r="AF363" s="144"/>
    </row>
    <row r="364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5"/>
      <c r="O364" s="145"/>
      <c r="P364" s="145"/>
      <c r="Q364" s="145"/>
      <c r="R364" s="144"/>
      <c r="S364" s="144"/>
      <c r="T364" s="144"/>
      <c r="U364" s="144"/>
      <c r="V364" s="144"/>
      <c r="W364" s="144"/>
      <c r="X364" s="144"/>
      <c r="Y364" s="144"/>
      <c r="Z364" s="144"/>
      <c r="AA364" s="144"/>
      <c r="AB364" s="144"/>
      <c r="AC364" s="144"/>
      <c r="AD364" s="144"/>
      <c r="AE364" s="144"/>
      <c r="AF364" s="144"/>
    </row>
    <row r="365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5"/>
      <c r="O365" s="145"/>
      <c r="P365" s="145"/>
      <c r="Q365" s="145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  <c r="AB365" s="144"/>
      <c r="AC365" s="144"/>
      <c r="AD365" s="144"/>
      <c r="AE365" s="144"/>
      <c r="AF365" s="144"/>
    </row>
    <row r="366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5"/>
      <c r="O366" s="145"/>
      <c r="P366" s="145"/>
      <c r="Q366" s="145"/>
      <c r="R366" s="144"/>
      <c r="S366" s="144"/>
      <c r="T366" s="144"/>
      <c r="U366" s="144"/>
      <c r="V366" s="144"/>
      <c r="W366" s="144"/>
      <c r="X366" s="144"/>
      <c r="Y366" s="144"/>
      <c r="Z366" s="144"/>
      <c r="AA366" s="144"/>
      <c r="AB366" s="144"/>
      <c r="AC366" s="144"/>
      <c r="AD366" s="144"/>
      <c r="AE366" s="144"/>
      <c r="AF366" s="144"/>
    </row>
    <row r="367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5"/>
      <c r="O367" s="145"/>
      <c r="P367" s="145"/>
      <c r="Q367" s="145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  <c r="AE367" s="144"/>
      <c r="AF367" s="144"/>
    </row>
    <row r="368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5"/>
      <c r="O368" s="145"/>
      <c r="P368" s="145"/>
      <c r="Q368" s="145"/>
      <c r="R368" s="144"/>
      <c r="S368" s="144"/>
      <c r="T368" s="144"/>
      <c r="U368" s="144"/>
      <c r="V368" s="144"/>
      <c r="W368" s="144"/>
      <c r="X368" s="144"/>
      <c r="Y368" s="144"/>
      <c r="Z368" s="144"/>
      <c r="AA368" s="144"/>
      <c r="AB368" s="144"/>
      <c r="AC368" s="144"/>
      <c r="AD368" s="144"/>
      <c r="AE368" s="144"/>
      <c r="AF368" s="144"/>
    </row>
    <row r="369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5"/>
      <c r="O369" s="145"/>
      <c r="P369" s="145"/>
      <c r="Q369" s="145"/>
      <c r="R369" s="144"/>
      <c r="S369" s="144"/>
      <c r="T369" s="144"/>
      <c r="U369" s="144"/>
      <c r="V369" s="144"/>
      <c r="W369" s="144"/>
      <c r="X369" s="144"/>
      <c r="Y369" s="144"/>
      <c r="Z369" s="144"/>
      <c r="AA369" s="144"/>
      <c r="AB369" s="144"/>
      <c r="AC369" s="144"/>
      <c r="AD369" s="144"/>
      <c r="AE369" s="144"/>
      <c r="AF369" s="144"/>
    </row>
    <row r="370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5"/>
      <c r="O370" s="145"/>
      <c r="P370" s="145"/>
      <c r="Q370" s="145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</row>
    <row r="37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5"/>
      <c r="O371" s="145"/>
      <c r="P371" s="145"/>
      <c r="Q371" s="145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  <c r="AE371" s="144"/>
      <c r="AF371" s="144"/>
    </row>
    <row r="372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5"/>
      <c r="O372" s="145"/>
      <c r="P372" s="145"/>
      <c r="Q372" s="145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  <c r="AB372" s="144"/>
      <c r="AC372" s="144"/>
      <c r="AD372" s="144"/>
      <c r="AE372" s="144"/>
      <c r="AF372" s="144"/>
    </row>
    <row r="373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5"/>
      <c r="O373" s="145"/>
      <c r="P373" s="145"/>
      <c r="Q373" s="145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  <c r="AE373" s="144"/>
      <c r="AF373" s="144"/>
    </row>
    <row r="374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5"/>
      <c r="O374" s="145"/>
      <c r="P374" s="145"/>
      <c r="Q374" s="145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  <c r="AF374" s="144"/>
    </row>
    <row r="375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5"/>
      <c r="O375" s="145"/>
      <c r="P375" s="145"/>
      <c r="Q375" s="145"/>
      <c r="R375" s="144"/>
      <c r="S375" s="144"/>
      <c r="T375" s="144"/>
      <c r="U375" s="144"/>
      <c r="V375" s="144"/>
      <c r="W375" s="144"/>
      <c r="X375" s="144"/>
      <c r="Y375" s="144"/>
      <c r="Z375" s="144"/>
      <c r="AA375" s="144"/>
      <c r="AB375" s="144"/>
      <c r="AC375" s="144"/>
      <c r="AD375" s="144"/>
      <c r="AE375" s="144"/>
      <c r="AF375" s="144"/>
    </row>
    <row r="376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5"/>
      <c r="O376" s="145"/>
      <c r="P376" s="145"/>
      <c r="Q376" s="145"/>
      <c r="R376" s="144"/>
      <c r="S376" s="144"/>
      <c r="T376" s="144"/>
      <c r="U376" s="144"/>
      <c r="V376" s="144"/>
      <c r="W376" s="144"/>
      <c r="X376" s="144"/>
      <c r="Y376" s="144"/>
      <c r="Z376" s="144"/>
      <c r="AA376" s="144"/>
      <c r="AB376" s="144"/>
      <c r="AC376" s="144"/>
      <c r="AD376" s="144"/>
      <c r="AE376" s="144"/>
      <c r="AF376" s="144"/>
    </row>
    <row r="377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5"/>
      <c r="O377" s="145"/>
      <c r="P377" s="145"/>
      <c r="Q377" s="145"/>
      <c r="R377" s="144"/>
      <c r="S377" s="144"/>
      <c r="T377" s="144"/>
      <c r="U377" s="144"/>
      <c r="V377" s="144"/>
      <c r="W377" s="144"/>
      <c r="X377" s="144"/>
      <c r="Y377" s="144"/>
      <c r="Z377" s="144"/>
      <c r="AA377" s="144"/>
      <c r="AB377" s="144"/>
      <c r="AC377" s="144"/>
      <c r="AD377" s="144"/>
      <c r="AE377" s="144"/>
      <c r="AF377" s="144"/>
    </row>
    <row r="378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5"/>
      <c r="O378" s="145"/>
      <c r="P378" s="145"/>
      <c r="Q378" s="145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  <c r="AB378" s="144"/>
      <c r="AC378" s="144"/>
      <c r="AD378" s="144"/>
      <c r="AE378" s="144"/>
      <c r="AF378" s="144"/>
    </row>
    <row r="379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5"/>
      <c r="O379" s="145"/>
      <c r="P379" s="145"/>
      <c r="Q379" s="145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  <c r="AE379" s="144"/>
      <c r="AF379" s="144"/>
    </row>
    <row r="380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5"/>
      <c r="O380" s="145"/>
      <c r="P380" s="145"/>
      <c r="Q380" s="145"/>
      <c r="R380" s="14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  <c r="AE380" s="144"/>
      <c r="AF380" s="144"/>
    </row>
    <row r="38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5"/>
      <c r="O381" s="145"/>
      <c r="P381" s="145"/>
      <c r="Q381" s="145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  <c r="AB381" s="144"/>
      <c r="AC381" s="144"/>
      <c r="AD381" s="144"/>
      <c r="AE381" s="144"/>
      <c r="AF381" s="144"/>
    </row>
    <row r="382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5"/>
      <c r="O382" s="145"/>
      <c r="P382" s="145"/>
      <c r="Q382" s="145"/>
      <c r="R382" s="144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  <c r="AE382" s="144"/>
      <c r="AF382" s="144"/>
    </row>
    <row r="383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5"/>
      <c r="O383" s="145"/>
      <c r="P383" s="145"/>
      <c r="Q383" s="145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  <c r="AE383" s="144"/>
      <c r="AF383" s="144"/>
    </row>
    <row r="384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5"/>
      <c r="O384" s="145"/>
      <c r="P384" s="145"/>
      <c r="Q384" s="145"/>
      <c r="R384" s="144"/>
      <c r="S384" s="144"/>
      <c r="T384" s="144"/>
      <c r="U384" s="144"/>
      <c r="V384" s="144"/>
      <c r="W384" s="144"/>
      <c r="X384" s="144"/>
      <c r="Y384" s="144"/>
      <c r="Z384" s="144"/>
      <c r="AA384" s="144"/>
      <c r="AB384" s="144"/>
      <c r="AC384" s="144"/>
      <c r="AD384" s="144"/>
      <c r="AE384" s="144"/>
      <c r="AF384" s="144"/>
    </row>
    <row r="385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5"/>
      <c r="O385" s="145"/>
      <c r="P385" s="145"/>
      <c r="Q385" s="145"/>
      <c r="R385" s="144"/>
      <c r="S385" s="144"/>
      <c r="T385" s="144"/>
      <c r="U385" s="144"/>
      <c r="V385" s="144"/>
      <c r="W385" s="144"/>
      <c r="X385" s="144"/>
      <c r="Y385" s="144"/>
      <c r="Z385" s="144"/>
      <c r="AA385" s="144"/>
      <c r="AB385" s="144"/>
      <c r="AC385" s="144"/>
      <c r="AD385" s="144"/>
      <c r="AE385" s="144"/>
      <c r="AF385" s="144"/>
    </row>
    <row r="386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5"/>
      <c r="O386" s="145"/>
      <c r="P386" s="145"/>
      <c r="Q386" s="145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  <c r="AB386" s="144"/>
      <c r="AC386" s="144"/>
      <c r="AD386" s="144"/>
      <c r="AE386" s="144"/>
      <c r="AF386" s="144"/>
    </row>
    <row r="387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5"/>
      <c r="O387" s="145"/>
      <c r="P387" s="145"/>
      <c r="Q387" s="145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  <c r="AB387" s="144"/>
      <c r="AC387" s="144"/>
      <c r="AD387" s="144"/>
      <c r="AE387" s="144"/>
      <c r="AF387" s="144"/>
    </row>
    <row r="388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5"/>
      <c r="O388" s="145"/>
      <c r="P388" s="145"/>
      <c r="Q388" s="145"/>
      <c r="R388" s="144"/>
      <c r="S388" s="144"/>
      <c r="T388" s="144"/>
      <c r="U388" s="144"/>
      <c r="V388" s="144"/>
      <c r="W388" s="144"/>
      <c r="X388" s="144"/>
      <c r="Y388" s="144"/>
      <c r="Z388" s="144"/>
      <c r="AA388" s="144"/>
      <c r="AB388" s="144"/>
      <c r="AC388" s="144"/>
      <c r="AD388" s="144"/>
      <c r="AE388" s="144"/>
      <c r="AF388" s="144"/>
    </row>
    <row r="389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5"/>
      <c r="O389" s="145"/>
      <c r="P389" s="145"/>
      <c r="Q389" s="145"/>
      <c r="R389" s="144"/>
      <c r="S389" s="144"/>
      <c r="T389" s="144"/>
      <c r="U389" s="144"/>
      <c r="V389" s="144"/>
      <c r="W389" s="144"/>
      <c r="X389" s="144"/>
      <c r="Y389" s="144"/>
      <c r="Z389" s="144"/>
      <c r="AA389" s="144"/>
      <c r="AB389" s="144"/>
      <c r="AC389" s="144"/>
      <c r="AD389" s="144"/>
      <c r="AE389" s="144"/>
      <c r="AF389" s="144"/>
    </row>
    <row r="390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5"/>
      <c r="O390" s="145"/>
      <c r="P390" s="145"/>
      <c r="Q390" s="145"/>
      <c r="R390" s="144"/>
      <c r="S390" s="144"/>
      <c r="T390" s="144"/>
      <c r="U390" s="144"/>
      <c r="V390" s="144"/>
      <c r="W390" s="144"/>
      <c r="X390" s="144"/>
      <c r="Y390" s="144"/>
      <c r="Z390" s="144"/>
      <c r="AA390" s="144"/>
      <c r="AB390" s="144"/>
      <c r="AC390" s="144"/>
      <c r="AD390" s="144"/>
      <c r="AE390" s="144"/>
      <c r="AF390" s="144"/>
    </row>
    <row r="39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5"/>
      <c r="O391" s="145"/>
      <c r="P391" s="145"/>
      <c r="Q391" s="145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</row>
    <row r="392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5"/>
      <c r="O392" s="145"/>
      <c r="P392" s="145"/>
      <c r="Q392" s="145"/>
      <c r="R392" s="144"/>
      <c r="S392" s="144"/>
      <c r="T392" s="144"/>
      <c r="U392" s="144"/>
      <c r="V392" s="144"/>
      <c r="W392" s="144"/>
      <c r="X392" s="144"/>
      <c r="Y392" s="144"/>
      <c r="Z392" s="144"/>
      <c r="AA392" s="144"/>
      <c r="AB392" s="144"/>
      <c r="AC392" s="144"/>
      <c r="AD392" s="144"/>
      <c r="AE392" s="144"/>
      <c r="AF392" s="144"/>
    </row>
    <row r="393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5"/>
      <c r="O393" s="145"/>
      <c r="P393" s="145"/>
      <c r="Q393" s="145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  <c r="AB393" s="144"/>
      <c r="AC393" s="144"/>
      <c r="AD393" s="144"/>
      <c r="AE393" s="144"/>
      <c r="AF393" s="144"/>
    </row>
    <row r="394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5"/>
      <c r="O394" s="145"/>
      <c r="P394" s="145"/>
      <c r="Q394" s="145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  <c r="AE394" s="144"/>
      <c r="AF394" s="144"/>
    </row>
    <row r="395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5"/>
      <c r="O395" s="145"/>
      <c r="P395" s="145"/>
      <c r="Q395" s="145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</row>
    <row r="396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5"/>
      <c r="O396" s="145"/>
      <c r="P396" s="145"/>
      <c r="Q396" s="145"/>
      <c r="R396" s="144"/>
      <c r="S396" s="144"/>
      <c r="T396" s="144"/>
      <c r="U396" s="144"/>
      <c r="V396" s="144"/>
      <c r="W396" s="144"/>
      <c r="X396" s="144"/>
      <c r="Y396" s="144"/>
      <c r="Z396" s="144"/>
      <c r="AA396" s="144"/>
      <c r="AB396" s="144"/>
      <c r="AC396" s="144"/>
      <c r="AD396" s="144"/>
      <c r="AE396" s="144"/>
      <c r="AF396" s="144"/>
    </row>
    <row r="397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5"/>
      <c r="O397" s="145"/>
      <c r="P397" s="145"/>
      <c r="Q397" s="145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  <c r="AB397" s="144"/>
      <c r="AC397" s="144"/>
      <c r="AD397" s="144"/>
      <c r="AE397" s="144"/>
      <c r="AF397" s="144"/>
    </row>
    <row r="398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5"/>
      <c r="O398" s="145"/>
      <c r="P398" s="145"/>
      <c r="Q398" s="145"/>
      <c r="R398" s="144"/>
      <c r="S398" s="144"/>
      <c r="T398" s="144"/>
      <c r="U398" s="144"/>
      <c r="V398" s="144"/>
      <c r="W398" s="144"/>
      <c r="X398" s="144"/>
      <c r="Y398" s="144"/>
      <c r="Z398" s="144"/>
      <c r="AA398" s="144"/>
      <c r="AB398" s="144"/>
      <c r="AC398" s="144"/>
      <c r="AD398" s="144"/>
      <c r="AE398" s="144"/>
      <c r="AF398" s="144"/>
    </row>
    <row r="399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5"/>
      <c r="O399" s="145"/>
      <c r="P399" s="145"/>
      <c r="Q399" s="145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  <c r="AB399" s="144"/>
      <c r="AC399" s="144"/>
      <c r="AD399" s="144"/>
      <c r="AE399" s="144"/>
      <c r="AF399" s="144"/>
    </row>
    <row r="400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5"/>
      <c r="O400" s="145"/>
      <c r="P400" s="145"/>
      <c r="Q400" s="145"/>
      <c r="R400" s="144"/>
      <c r="S400" s="144"/>
      <c r="T400" s="144"/>
      <c r="U400" s="144"/>
      <c r="V400" s="144"/>
      <c r="W400" s="144"/>
      <c r="X400" s="144"/>
      <c r="Y400" s="144"/>
      <c r="Z400" s="144"/>
      <c r="AA400" s="144"/>
      <c r="AB400" s="144"/>
      <c r="AC400" s="144"/>
      <c r="AD400" s="144"/>
      <c r="AE400" s="144"/>
      <c r="AF400" s="144"/>
    </row>
    <row r="40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5"/>
      <c r="O401" s="145"/>
      <c r="P401" s="145"/>
      <c r="Q401" s="145"/>
      <c r="R401" s="144"/>
      <c r="S401" s="144"/>
      <c r="T401" s="144"/>
      <c r="U401" s="144"/>
      <c r="V401" s="144"/>
      <c r="W401" s="144"/>
      <c r="X401" s="144"/>
      <c r="Y401" s="144"/>
      <c r="Z401" s="144"/>
      <c r="AA401" s="144"/>
      <c r="AB401" s="144"/>
      <c r="AC401" s="144"/>
      <c r="AD401" s="144"/>
      <c r="AE401" s="144"/>
      <c r="AF401" s="144"/>
    </row>
    <row r="402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5"/>
      <c r="O402" s="145"/>
      <c r="P402" s="145"/>
      <c r="Q402" s="145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  <c r="AB402" s="144"/>
      <c r="AC402" s="144"/>
      <c r="AD402" s="144"/>
      <c r="AE402" s="144"/>
      <c r="AF402" s="144"/>
    </row>
    <row r="403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5"/>
      <c r="O403" s="145"/>
      <c r="P403" s="145"/>
      <c r="Q403" s="145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  <c r="AB403" s="144"/>
      <c r="AC403" s="144"/>
      <c r="AD403" s="144"/>
      <c r="AE403" s="144"/>
      <c r="AF403" s="144"/>
    </row>
    <row r="404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5"/>
      <c r="O404" s="145"/>
      <c r="P404" s="145"/>
      <c r="Q404" s="145"/>
      <c r="R404" s="144"/>
      <c r="S404" s="144"/>
      <c r="T404" s="144"/>
      <c r="U404" s="144"/>
      <c r="V404" s="144"/>
      <c r="W404" s="144"/>
      <c r="X404" s="144"/>
      <c r="Y404" s="144"/>
      <c r="Z404" s="144"/>
      <c r="AA404" s="144"/>
      <c r="AB404" s="144"/>
      <c r="AC404" s="144"/>
      <c r="AD404" s="144"/>
      <c r="AE404" s="144"/>
      <c r="AF404" s="144"/>
    </row>
    <row r="405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5"/>
      <c r="O405" s="145"/>
      <c r="P405" s="145"/>
      <c r="Q405" s="145"/>
      <c r="R405" s="144"/>
      <c r="S405" s="144"/>
      <c r="T405" s="144"/>
      <c r="U405" s="144"/>
      <c r="V405" s="144"/>
      <c r="W405" s="144"/>
      <c r="X405" s="144"/>
      <c r="Y405" s="144"/>
      <c r="Z405" s="144"/>
      <c r="AA405" s="144"/>
      <c r="AB405" s="144"/>
      <c r="AC405" s="144"/>
      <c r="AD405" s="144"/>
      <c r="AE405" s="144"/>
      <c r="AF405" s="144"/>
    </row>
    <row r="406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5"/>
      <c r="O406" s="145"/>
      <c r="P406" s="145"/>
      <c r="Q406" s="145"/>
      <c r="R406" s="144"/>
      <c r="S406" s="144"/>
      <c r="T406" s="144"/>
      <c r="U406" s="144"/>
      <c r="V406" s="144"/>
      <c r="W406" s="144"/>
      <c r="X406" s="144"/>
      <c r="Y406" s="144"/>
      <c r="Z406" s="144"/>
      <c r="AA406" s="144"/>
      <c r="AB406" s="144"/>
      <c r="AC406" s="144"/>
      <c r="AD406" s="144"/>
      <c r="AE406" s="144"/>
      <c r="AF406" s="144"/>
    </row>
    <row r="407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5"/>
      <c r="O407" s="145"/>
      <c r="P407" s="145"/>
      <c r="Q407" s="145"/>
      <c r="R407" s="144"/>
      <c r="S407" s="144"/>
      <c r="T407" s="144"/>
      <c r="U407" s="144"/>
      <c r="V407" s="144"/>
      <c r="W407" s="144"/>
      <c r="X407" s="144"/>
      <c r="Y407" s="144"/>
      <c r="Z407" s="144"/>
      <c r="AA407" s="144"/>
      <c r="AB407" s="144"/>
      <c r="AC407" s="144"/>
      <c r="AD407" s="144"/>
      <c r="AE407" s="144"/>
      <c r="AF407" s="144"/>
    </row>
    <row r="408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5"/>
      <c r="O408" s="145"/>
      <c r="P408" s="145"/>
      <c r="Q408" s="145"/>
      <c r="R408" s="144"/>
      <c r="S408" s="144"/>
      <c r="T408" s="144"/>
      <c r="U408" s="144"/>
      <c r="V408" s="144"/>
      <c r="W408" s="144"/>
      <c r="X408" s="144"/>
      <c r="Y408" s="144"/>
      <c r="Z408" s="144"/>
      <c r="AA408" s="144"/>
      <c r="AB408" s="144"/>
      <c r="AC408" s="144"/>
      <c r="AD408" s="144"/>
      <c r="AE408" s="144"/>
      <c r="AF408" s="144"/>
    </row>
    <row r="409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5"/>
      <c r="O409" s="145"/>
      <c r="P409" s="145"/>
      <c r="Q409" s="145"/>
      <c r="R409" s="144"/>
      <c r="S409" s="144"/>
      <c r="T409" s="144"/>
      <c r="U409" s="144"/>
      <c r="V409" s="144"/>
      <c r="W409" s="144"/>
      <c r="X409" s="144"/>
      <c r="Y409" s="144"/>
      <c r="Z409" s="144"/>
      <c r="AA409" s="144"/>
      <c r="AB409" s="144"/>
      <c r="AC409" s="144"/>
      <c r="AD409" s="144"/>
      <c r="AE409" s="144"/>
      <c r="AF409" s="144"/>
    </row>
    <row r="410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5"/>
      <c r="O410" s="145"/>
      <c r="P410" s="145"/>
      <c r="Q410" s="145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  <c r="AB410" s="144"/>
      <c r="AC410" s="144"/>
      <c r="AD410" s="144"/>
      <c r="AE410" s="144"/>
      <c r="AF410" s="144"/>
    </row>
    <row r="41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5"/>
      <c r="O411" s="145"/>
      <c r="P411" s="145"/>
      <c r="Q411" s="145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  <c r="AE411" s="144"/>
      <c r="AF411" s="144"/>
    </row>
    <row r="412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5"/>
      <c r="O412" s="145"/>
      <c r="P412" s="145"/>
      <c r="Q412" s="145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  <c r="AB412" s="144"/>
      <c r="AC412" s="144"/>
      <c r="AD412" s="144"/>
      <c r="AE412" s="144"/>
      <c r="AF412" s="144"/>
    </row>
    <row r="413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5"/>
      <c r="O413" s="145"/>
      <c r="P413" s="145"/>
      <c r="Q413" s="145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  <c r="AB413" s="144"/>
      <c r="AC413" s="144"/>
      <c r="AD413" s="144"/>
      <c r="AE413" s="144"/>
      <c r="AF413" s="144"/>
    </row>
    <row r="414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5"/>
      <c r="O414" s="145"/>
      <c r="P414" s="145"/>
      <c r="Q414" s="145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  <c r="AB414" s="144"/>
      <c r="AC414" s="144"/>
      <c r="AD414" s="144"/>
      <c r="AE414" s="144"/>
      <c r="AF414" s="144"/>
    </row>
    <row r="415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5"/>
      <c r="O415" s="145"/>
      <c r="P415" s="145"/>
      <c r="Q415" s="145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  <c r="AB415" s="144"/>
      <c r="AC415" s="144"/>
      <c r="AD415" s="144"/>
      <c r="AE415" s="144"/>
      <c r="AF415" s="144"/>
    </row>
    <row r="416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5"/>
      <c r="O416" s="145"/>
      <c r="P416" s="145"/>
      <c r="Q416" s="145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  <c r="AB416" s="144"/>
      <c r="AC416" s="144"/>
      <c r="AD416" s="144"/>
      <c r="AE416" s="144"/>
      <c r="AF416" s="144"/>
    </row>
    <row r="417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5"/>
      <c r="O417" s="145"/>
      <c r="P417" s="145"/>
      <c r="Q417" s="145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  <c r="AB417" s="144"/>
      <c r="AC417" s="144"/>
      <c r="AD417" s="144"/>
      <c r="AE417" s="144"/>
      <c r="AF417" s="144"/>
    </row>
    <row r="418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5"/>
      <c r="O418" s="145"/>
      <c r="P418" s="145"/>
      <c r="Q418" s="145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  <c r="AE418" s="144"/>
      <c r="AF418" s="144"/>
    </row>
    <row r="419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5"/>
      <c r="O419" s="145"/>
      <c r="P419" s="145"/>
      <c r="Q419" s="145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  <c r="AE419" s="144"/>
      <c r="AF419" s="144"/>
    </row>
    <row r="420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5"/>
      <c r="O420" s="145"/>
      <c r="P420" s="145"/>
      <c r="Q420" s="145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  <c r="AB420" s="144"/>
      <c r="AC420" s="144"/>
      <c r="AD420" s="144"/>
      <c r="AE420" s="144"/>
      <c r="AF420" s="144"/>
    </row>
    <row r="42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5"/>
      <c r="O421" s="145"/>
      <c r="P421" s="145"/>
      <c r="Q421" s="145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  <c r="AB421" s="144"/>
      <c r="AC421" s="144"/>
      <c r="AD421" s="144"/>
      <c r="AE421" s="144"/>
      <c r="AF421" s="144"/>
    </row>
    <row r="422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5"/>
      <c r="O422" s="145"/>
      <c r="P422" s="145"/>
      <c r="Q422" s="145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  <c r="AB422" s="144"/>
      <c r="AC422" s="144"/>
      <c r="AD422" s="144"/>
      <c r="AE422" s="144"/>
      <c r="AF422" s="144"/>
    </row>
    <row r="423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5"/>
      <c r="O423" s="145"/>
      <c r="P423" s="145"/>
      <c r="Q423" s="145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  <c r="AB423" s="144"/>
      <c r="AC423" s="144"/>
      <c r="AD423" s="144"/>
      <c r="AE423" s="144"/>
      <c r="AF423" s="144"/>
    </row>
    <row r="424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5"/>
      <c r="O424" s="145"/>
      <c r="P424" s="145"/>
      <c r="Q424" s="145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  <c r="AB424" s="144"/>
      <c r="AC424" s="144"/>
      <c r="AD424" s="144"/>
      <c r="AE424" s="144"/>
      <c r="AF424" s="144"/>
    </row>
    <row r="425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5"/>
      <c r="O425" s="145"/>
      <c r="P425" s="145"/>
      <c r="Q425" s="145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  <c r="AB425" s="144"/>
      <c r="AC425" s="144"/>
      <c r="AD425" s="144"/>
      <c r="AE425" s="144"/>
      <c r="AF425" s="144"/>
    </row>
    <row r="426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5"/>
      <c r="O426" s="145"/>
      <c r="P426" s="145"/>
      <c r="Q426" s="145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  <c r="AF426" s="144"/>
    </row>
    <row r="427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5"/>
      <c r="O427" s="145"/>
      <c r="P427" s="145"/>
      <c r="Q427" s="145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  <c r="AF427" s="144"/>
    </row>
    <row r="428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5"/>
      <c r="O428" s="145"/>
      <c r="P428" s="145"/>
      <c r="Q428" s="145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  <c r="AE428" s="144"/>
      <c r="AF428" s="144"/>
    </row>
    <row r="429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5"/>
      <c r="O429" s="145"/>
      <c r="P429" s="145"/>
      <c r="Q429" s="145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  <c r="AE429" s="144"/>
      <c r="AF429" s="144"/>
    </row>
    <row r="430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5"/>
      <c r="O430" s="145"/>
      <c r="P430" s="145"/>
      <c r="Q430" s="145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  <c r="AE430" s="144"/>
      <c r="AF430" s="144"/>
    </row>
    <row r="43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5"/>
      <c r="O431" s="145"/>
      <c r="P431" s="145"/>
      <c r="Q431" s="145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  <c r="AB431" s="144"/>
      <c r="AC431" s="144"/>
      <c r="AD431" s="144"/>
      <c r="AE431" s="144"/>
      <c r="AF431" s="144"/>
    </row>
    <row r="432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5"/>
      <c r="O432" s="145"/>
      <c r="P432" s="145"/>
      <c r="Q432" s="145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  <c r="AB432" s="144"/>
      <c r="AC432" s="144"/>
      <c r="AD432" s="144"/>
      <c r="AE432" s="144"/>
      <c r="AF432" s="144"/>
    </row>
    <row r="433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5"/>
      <c r="O433" s="145"/>
      <c r="P433" s="145"/>
      <c r="Q433" s="145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  <c r="AB433" s="144"/>
      <c r="AC433" s="144"/>
      <c r="AD433" s="144"/>
      <c r="AE433" s="144"/>
      <c r="AF433" s="144"/>
    </row>
    <row r="434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5"/>
      <c r="O434" s="145"/>
      <c r="P434" s="145"/>
      <c r="Q434" s="145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  <c r="AE434" s="144"/>
      <c r="AF434" s="144"/>
    </row>
    <row r="435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5"/>
      <c r="O435" s="145"/>
      <c r="P435" s="145"/>
      <c r="Q435" s="145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  <c r="AE435" s="144"/>
      <c r="AF435" s="144"/>
    </row>
    <row r="436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5"/>
      <c r="O436" s="145"/>
      <c r="P436" s="145"/>
      <c r="Q436" s="145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  <c r="AB436" s="144"/>
      <c r="AC436" s="144"/>
      <c r="AD436" s="144"/>
      <c r="AE436" s="144"/>
      <c r="AF436" s="144"/>
    </row>
    <row r="437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5"/>
      <c r="O437" s="145"/>
      <c r="P437" s="145"/>
      <c r="Q437" s="145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  <c r="AB437" s="144"/>
      <c r="AC437" s="144"/>
      <c r="AD437" s="144"/>
      <c r="AE437" s="144"/>
      <c r="AF437" s="144"/>
    </row>
    <row r="438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5"/>
      <c r="O438" s="145"/>
      <c r="P438" s="145"/>
      <c r="Q438" s="145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  <c r="AB438" s="144"/>
      <c r="AC438" s="144"/>
      <c r="AD438" s="144"/>
      <c r="AE438" s="144"/>
      <c r="AF438" s="144"/>
    </row>
    <row r="439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5"/>
      <c r="O439" s="145"/>
      <c r="P439" s="145"/>
      <c r="Q439" s="145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  <c r="AB439" s="144"/>
      <c r="AC439" s="144"/>
      <c r="AD439" s="144"/>
      <c r="AE439" s="144"/>
      <c r="AF439" s="144"/>
    </row>
    <row r="440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5"/>
      <c r="O440" s="145"/>
      <c r="P440" s="145"/>
      <c r="Q440" s="145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  <c r="AB440" s="144"/>
      <c r="AC440" s="144"/>
      <c r="AD440" s="144"/>
      <c r="AE440" s="144"/>
      <c r="AF440" s="144"/>
    </row>
    <row r="44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5"/>
      <c r="O441" s="145"/>
      <c r="P441" s="145"/>
      <c r="Q441" s="145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  <c r="AB441" s="144"/>
      <c r="AC441" s="144"/>
      <c r="AD441" s="144"/>
      <c r="AE441" s="144"/>
      <c r="AF441" s="144"/>
    </row>
    <row r="442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5"/>
      <c r="O442" s="145"/>
      <c r="P442" s="145"/>
      <c r="Q442" s="145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  <c r="AE442" s="144"/>
      <c r="AF442" s="144"/>
    </row>
    <row r="443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5"/>
      <c r="O443" s="145"/>
      <c r="P443" s="145"/>
      <c r="Q443" s="145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  <c r="AE443" s="144"/>
      <c r="AF443" s="144"/>
    </row>
    <row r="444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5"/>
      <c r="O444" s="145"/>
      <c r="P444" s="145"/>
      <c r="Q444" s="145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  <c r="AB444" s="144"/>
      <c r="AC444" s="144"/>
      <c r="AD444" s="144"/>
      <c r="AE444" s="144"/>
      <c r="AF444" s="144"/>
    </row>
    <row r="445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5"/>
      <c r="O445" s="145"/>
      <c r="P445" s="145"/>
      <c r="Q445" s="145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  <c r="AB445" s="144"/>
      <c r="AC445" s="144"/>
      <c r="AD445" s="144"/>
      <c r="AE445" s="144"/>
      <c r="AF445" s="144"/>
    </row>
    <row r="446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5"/>
      <c r="O446" s="145"/>
      <c r="P446" s="145"/>
      <c r="Q446" s="145"/>
      <c r="R446" s="144"/>
      <c r="S446" s="144"/>
      <c r="T446" s="144"/>
      <c r="U446" s="144"/>
      <c r="V446" s="144"/>
      <c r="W446" s="144"/>
      <c r="X446" s="144"/>
      <c r="Y446" s="144"/>
      <c r="Z446" s="144"/>
      <c r="AA446" s="144"/>
      <c r="AB446" s="144"/>
      <c r="AC446" s="144"/>
      <c r="AD446" s="144"/>
      <c r="AE446" s="144"/>
      <c r="AF446" s="144"/>
    </row>
    <row r="447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5"/>
      <c r="O447" s="145"/>
      <c r="P447" s="145"/>
      <c r="Q447" s="145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  <c r="AB447" s="144"/>
      <c r="AC447" s="144"/>
      <c r="AD447" s="144"/>
      <c r="AE447" s="144"/>
      <c r="AF447" s="144"/>
    </row>
    <row r="448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5"/>
      <c r="O448" s="145"/>
      <c r="P448" s="145"/>
      <c r="Q448" s="145"/>
      <c r="R448" s="144"/>
      <c r="S448" s="144"/>
      <c r="T448" s="144"/>
      <c r="U448" s="144"/>
      <c r="V448" s="144"/>
      <c r="W448" s="144"/>
      <c r="X448" s="144"/>
      <c r="Y448" s="144"/>
      <c r="Z448" s="144"/>
      <c r="AA448" s="144"/>
      <c r="AB448" s="144"/>
      <c r="AC448" s="144"/>
      <c r="AD448" s="144"/>
      <c r="AE448" s="144"/>
      <c r="AF448" s="144"/>
    </row>
    <row r="449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5"/>
      <c r="O449" s="145"/>
      <c r="P449" s="145"/>
      <c r="Q449" s="145"/>
      <c r="R449" s="144"/>
      <c r="S449" s="144"/>
      <c r="T449" s="144"/>
      <c r="U449" s="144"/>
      <c r="V449" s="144"/>
      <c r="W449" s="144"/>
      <c r="X449" s="144"/>
      <c r="Y449" s="144"/>
      <c r="Z449" s="144"/>
      <c r="AA449" s="144"/>
      <c r="AB449" s="144"/>
      <c r="AC449" s="144"/>
      <c r="AD449" s="144"/>
      <c r="AE449" s="144"/>
      <c r="AF449" s="144"/>
    </row>
    <row r="450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5"/>
      <c r="O450" s="145"/>
      <c r="P450" s="145"/>
      <c r="Q450" s="145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  <c r="AB450" s="144"/>
      <c r="AC450" s="144"/>
      <c r="AD450" s="144"/>
      <c r="AE450" s="144"/>
      <c r="AF450" s="144"/>
    </row>
    <row r="45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5"/>
      <c r="O451" s="145"/>
      <c r="P451" s="145"/>
      <c r="Q451" s="145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  <c r="AB451" s="144"/>
      <c r="AC451" s="144"/>
      <c r="AD451" s="144"/>
      <c r="AE451" s="144"/>
      <c r="AF451" s="144"/>
    </row>
    <row r="452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5"/>
      <c r="O452" s="145"/>
      <c r="P452" s="145"/>
      <c r="Q452" s="145"/>
      <c r="R452" s="144"/>
      <c r="S452" s="144"/>
      <c r="T452" s="144"/>
      <c r="U452" s="144"/>
      <c r="V452" s="144"/>
      <c r="W452" s="144"/>
      <c r="X452" s="144"/>
      <c r="Y452" s="144"/>
      <c r="Z452" s="144"/>
      <c r="AA452" s="144"/>
      <c r="AB452" s="144"/>
      <c r="AC452" s="144"/>
      <c r="AD452" s="144"/>
      <c r="AE452" s="144"/>
      <c r="AF452" s="144"/>
    </row>
    <row r="453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5"/>
      <c r="O453" s="145"/>
      <c r="P453" s="145"/>
      <c r="Q453" s="145"/>
      <c r="R453" s="144"/>
      <c r="S453" s="144"/>
      <c r="T453" s="144"/>
      <c r="U453" s="144"/>
      <c r="V453" s="144"/>
      <c r="W453" s="144"/>
      <c r="X453" s="144"/>
      <c r="Y453" s="144"/>
      <c r="Z453" s="144"/>
      <c r="AA453" s="144"/>
      <c r="AB453" s="144"/>
      <c r="AC453" s="144"/>
      <c r="AD453" s="144"/>
      <c r="AE453" s="144"/>
      <c r="AF453" s="144"/>
    </row>
    <row r="454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5"/>
      <c r="O454" s="145"/>
      <c r="P454" s="145"/>
      <c r="Q454" s="145"/>
      <c r="R454" s="144"/>
      <c r="S454" s="144"/>
      <c r="T454" s="144"/>
      <c r="U454" s="144"/>
      <c r="V454" s="144"/>
      <c r="W454" s="144"/>
      <c r="X454" s="144"/>
      <c r="Y454" s="144"/>
      <c r="Z454" s="144"/>
      <c r="AA454" s="144"/>
      <c r="AB454" s="144"/>
      <c r="AC454" s="144"/>
      <c r="AD454" s="144"/>
      <c r="AE454" s="144"/>
      <c r="AF454" s="144"/>
    </row>
    <row r="455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5"/>
      <c r="O455" s="145"/>
      <c r="P455" s="145"/>
      <c r="Q455" s="145"/>
      <c r="R455" s="144"/>
      <c r="S455" s="144"/>
      <c r="T455" s="144"/>
      <c r="U455" s="144"/>
      <c r="V455" s="144"/>
      <c r="W455" s="144"/>
      <c r="X455" s="144"/>
      <c r="Y455" s="144"/>
      <c r="Z455" s="144"/>
      <c r="AA455" s="144"/>
      <c r="AB455" s="144"/>
      <c r="AC455" s="144"/>
      <c r="AD455" s="144"/>
      <c r="AE455" s="144"/>
      <c r="AF455" s="144"/>
    </row>
    <row r="456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5"/>
      <c r="O456" s="145"/>
      <c r="P456" s="145"/>
      <c r="Q456" s="145"/>
      <c r="R456" s="144"/>
      <c r="S456" s="144"/>
      <c r="T456" s="144"/>
      <c r="U456" s="144"/>
      <c r="V456" s="144"/>
      <c r="W456" s="144"/>
      <c r="X456" s="144"/>
      <c r="Y456" s="144"/>
      <c r="Z456" s="144"/>
      <c r="AA456" s="144"/>
      <c r="AB456" s="144"/>
      <c r="AC456" s="144"/>
      <c r="AD456" s="144"/>
      <c r="AE456" s="144"/>
      <c r="AF456" s="144"/>
    </row>
    <row r="457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5"/>
      <c r="O457" s="145"/>
      <c r="P457" s="145"/>
      <c r="Q457" s="145"/>
      <c r="R457" s="144"/>
      <c r="S457" s="144"/>
      <c r="T457" s="144"/>
      <c r="U457" s="144"/>
      <c r="V457" s="144"/>
      <c r="W457" s="144"/>
      <c r="X457" s="144"/>
      <c r="Y457" s="144"/>
      <c r="Z457" s="144"/>
      <c r="AA457" s="144"/>
      <c r="AB457" s="144"/>
      <c r="AC457" s="144"/>
      <c r="AD457" s="144"/>
      <c r="AE457" s="144"/>
      <c r="AF457" s="144"/>
    </row>
    <row r="458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5"/>
      <c r="O458" s="145"/>
      <c r="P458" s="145"/>
      <c r="Q458" s="145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  <c r="AB458" s="144"/>
      <c r="AC458" s="144"/>
      <c r="AD458" s="144"/>
      <c r="AE458" s="144"/>
      <c r="AF458" s="144"/>
    </row>
    <row r="459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5"/>
      <c r="O459" s="145"/>
      <c r="P459" s="145"/>
      <c r="Q459" s="145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  <c r="AB459" s="144"/>
      <c r="AC459" s="144"/>
      <c r="AD459" s="144"/>
      <c r="AE459" s="144"/>
      <c r="AF459" s="144"/>
    </row>
    <row r="460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5"/>
      <c r="O460" s="145"/>
      <c r="P460" s="145"/>
      <c r="Q460" s="145"/>
      <c r="R460" s="144"/>
      <c r="S460" s="144"/>
      <c r="T460" s="144"/>
      <c r="U460" s="144"/>
      <c r="V460" s="144"/>
      <c r="W460" s="144"/>
      <c r="X460" s="144"/>
      <c r="Y460" s="144"/>
      <c r="Z460" s="144"/>
      <c r="AA460" s="144"/>
      <c r="AB460" s="144"/>
      <c r="AC460" s="144"/>
      <c r="AD460" s="144"/>
      <c r="AE460" s="144"/>
      <c r="AF460" s="144"/>
    </row>
    <row r="46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5"/>
      <c r="O461" s="145"/>
      <c r="P461" s="145"/>
      <c r="Q461" s="145"/>
      <c r="R461" s="144"/>
      <c r="S461" s="144"/>
      <c r="T461" s="144"/>
      <c r="U461" s="144"/>
      <c r="V461" s="144"/>
      <c r="W461" s="144"/>
      <c r="X461" s="144"/>
      <c r="Y461" s="144"/>
      <c r="Z461" s="144"/>
      <c r="AA461" s="144"/>
      <c r="AB461" s="144"/>
      <c r="AC461" s="144"/>
      <c r="AD461" s="144"/>
      <c r="AE461" s="144"/>
      <c r="AF461" s="144"/>
    </row>
    <row r="462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5"/>
      <c r="O462" s="145"/>
      <c r="P462" s="145"/>
      <c r="Q462" s="145"/>
      <c r="R462" s="144"/>
      <c r="S462" s="144"/>
      <c r="T462" s="144"/>
      <c r="U462" s="144"/>
      <c r="V462" s="144"/>
      <c r="W462" s="144"/>
      <c r="X462" s="144"/>
      <c r="Y462" s="144"/>
      <c r="Z462" s="144"/>
      <c r="AA462" s="144"/>
      <c r="AB462" s="144"/>
      <c r="AC462" s="144"/>
      <c r="AD462" s="144"/>
      <c r="AE462" s="144"/>
      <c r="AF462" s="144"/>
    </row>
    <row r="463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5"/>
      <c r="O463" s="145"/>
      <c r="P463" s="145"/>
      <c r="Q463" s="145"/>
      <c r="R463" s="144"/>
      <c r="S463" s="144"/>
      <c r="T463" s="144"/>
      <c r="U463" s="144"/>
      <c r="V463" s="144"/>
      <c r="W463" s="144"/>
      <c r="X463" s="144"/>
      <c r="Y463" s="144"/>
      <c r="Z463" s="144"/>
      <c r="AA463" s="144"/>
      <c r="AB463" s="144"/>
      <c r="AC463" s="144"/>
      <c r="AD463" s="144"/>
      <c r="AE463" s="144"/>
      <c r="AF463" s="144"/>
    </row>
    <row r="464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5"/>
      <c r="O464" s="145"/>
      <c r="P464" s="145"/>
      <c r="Q464" s="145"/>
      <c r="R464" s="144"/>
      <c r="S464" s="144"/>
      <c r="T464" s="144"/>
      <c r="U464" s="144"/>
      <c r="V464" s="144"/>
      <c r="W464" s="144"/>
      <c r="X464" s="144"/>
      <c r="Y464" s="144"/>
      <c r="Z464" s="144"/>
      <c r="AA464" s="144"/>
      <c r="AB464" s="144"/>
      <c r="AC464" s="144"/>
      <c r="AD464" s="144"/>
      <c r="AE464" s="144"/>
      <c r="AF464" s="144"/>
    </row>
    <row r="465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5"/>
      <c r="O465" s="145"/>
      <c r="P465" s="145"/>
      <c r="Q465" s="145"/>
      <c r="R465" s="144"/>
      <c r="S465" s="144"/>
      <c r="T465" s="144"/>
      <c r="U465" s="144"/>
      <c r="V465" s="144"/>
      <c r="W465" s="144"/>
      <c r="X465" s="144"/>
      <c r="Y465" s="144"/>
      <c r="Z465" s="144"/>
      <c r="AA465" s="144"/>
      <c r="AB465" s="144"/>
      <c r="AC465" s="144"/>
      <c r="AD465" s="144"/>
      <c r="AE465" s="144"/>
      <c r="AF465" s="144"/>
    </row>
    <row r="466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5"/>
      <c r="O466" s="145"/>
      <c r="P466" s="145"/>
      <c r="Q466" s="145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  <c r="AB466" s="144"/>
      <c r="AC466" s="144"/>
      <c r="AD466" s="144"/>
      <c r="AE466" s="144"/>
      <c r="AF466" s="144"/>
    </row>
    <row r="467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5"/>
      <c r="O467" s="145"/>
      <c r="P467" s="145"/>
      <c r="Q467" s="145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  <c r="AB467" s="144"/>
      <c r="AC467" s="144"/>
      <c r="AD467" s="144"/>
      <c r="AE467" s="144"/>
      <c r="AF467" s="144"/>
    </row>
    <row r="468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5"/>
      <c r="O468" s="145"/>
      <c r="P468" s="145"/>
      <c r="Q468" s="145"/>
      <c r="R468" s="144"/>
      <c r="S468" s="144"/>
      <c r="T468" s="144"/>
      <c r="U468" s="144"/>
      <c r="V468" s="144"/>
      <c r="W468" s="144"/>
      <c r="X468" s="144"/>
      <c r="Y468" s="144"/>
      <c r="Z468" s="144"/>
      <c r="AA468" s="144"/>
      <c r="AB468" s="144"/>
      <c r="AC468" s="144"/>
      <c r="AD468" s="144"/>
      <c r="AE468" s="144"/>
      <c r="AF468" s="144"/>
    </row>
    <row r="469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5"/>
      <c r="O469" s="145"/>
      <c r="P469" s="145"/>
      <c r="Q469" s="145"/>
      <c r="R469" s="144"/>
      <c r="S469" s="144"/>
      <c r="T469" s="144"/>
      <c r="U469" s="144"/>
      <c r="V469" s="144"/>
      <c r="W469" s="144"/>
      <c r="X469" s="144"/>
      <c r="Y469" s="144"/>
      <c r="Z469" s="144"/>
      <c r="AA469" s="144"/>
      <c r="AB469" s="144"/>
      <c r="AC469" s="144"/>
      <c r="AD469" s="144"/>
      <c r="AE469" s="144"/>
      <c r="AF469" s="144"/>
    </row>
    <row r="470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5"/>
      <c r="O470" s="145"/>
      <c r="P470" s="145"/>
      <c r="Q470" s="145"/>
      <c r="R470" s="144"/>
      <c r="S470" s="144"/>
      <c r="T470" s="144"/>
      <c r="U470" s="144"/>
      <c r="V470" s="144"/>
      <c r="W470" s="144"/>
      <c r="X470" s="144"/>
      <c r="Y470" s="144"/>
      <c r="Z470" s="144"/>
      <c r="AA470" s="144"/>
      <c r="AB470" s="144"/>
      <c r="AC470" s="144"/>
      <c r="AD470" s="144"/>
      <c r="AE470" s="144"/>
      <c r="AF470" s="144"/>
    </row>
    <row r="47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5"/>
      <c r="O471" s="145"/>
      <c r="P471" s="145"/>
      <c r="Q471" s="145"/>
      <c r="R471" s="144"/>
      <c r="S471" s="144"/>
      <c r="T471" s="144"/>
      <c r="U471" s="144"/>
      <c r="V471" s="144"/>
      <c r="W471" s="144"/>
      <c r="X471" s="144"/>
      <c r="Y471" s="144"/>
      <c r="Z471" s="144"/>
      <c r="AA471" s="144"/>
      <c r="AB471" s="144"/>
      <c r="AC471" s="144"/>
      <c r="AD471" s="144"/>
      <c r="AE471" s="144"/>
      <c r="AF471" s="144"/>
    </row>
    <row r="472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5"/>
      <c r="O472" s="145"/>
      <c r="P472" s="145"/>
      <c r="Q472" s="145"/>
      <c r="R472" s="144"/>
      <c r="S472" s="144"/>
      <c r="T472" s="144"/>
      <c r="U472" s="144"/>
      <c r="V472" s="144"/>
      <c r="W472" s="144"/>
      <c r="X472" s="144"/>
      <c r="Y472" s="144"/>
      <c r="Z472" s="144"/>
      <c r="AA472" s="144"/>
      <c r="AB472" s="144"/>
      <c r="AC472" s="144"/>
      <c r="AD472" s="144"/>
      <c r="AE472" s="144"/>
      <c r="AF472" s="144"/>
    </row>
    <row r="473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5"/>
      <c r="O473" s="145"/>
      <c r="P473" s="145"/>
      <c r="Q473" s="145"/>
      <c r="R473" s="144"/>
      <c r="S473" s="144"/>
      <c r="T473" s="144"/>
      <c r="U473" s="144"/>
      <c r="V473" s="144"/>
      <c r="W473" s="144"/>
      <c r="X473" s="144"/>
      <c r="Y473" s="144"/>
      <c r="Z473" s="144"/>
      <c r="AA473" s="144"/>
      <c r="AB473" s="144"/>
      <c r="AC473" s="144"/>
      <c r="AD473" s="144"/>
      <c r="AE473" s="144"/>
      <c r="AF473" s="144"/>
    </row>
    <row r="474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5"/>
      <c r="O474" s="145"/>
      <c r="P474" s="145"/>
      <c r="Q474" s="145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  <c r="AB474" s="144"/>
      <c r="AC474" s="144"/>
      <c r="AD474" s="144"/>
      <c r="AE474" s="144"/>
      <c r="AF474" s="144"/>
    </row>
    <row r="475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5"/>
      <c r="O475" s="145"/>
      <c r="P475" s="145"/>
      <c r="Q475" s="145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  <c r="AB475" s="144"/>
      <c r="AC475" s="144"/>
      <c r="AD475" s="144"/>
      <c r="AE475" s="144"/>
      <c r="AF475" s="144"/>
    </row>
    <row r="476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5"/>
      <c r="O476" s="145"/>
      <c r="P476" s="145"/>
      <c r="Q476" s="145"/>
      <c r="R476" s="144"/>
      <c r="S476" s="144"/>
      <c r="T476" s="144"/>
      <c r="U476" s="144"/>
      <c r="V476" s="144"/>
      <c r="W476" s="144"/>
      <c r="X476" s="144"/>
      <c r="Y476" s="144"/>
      <c r="Z476" s="144"/>
      <c r="AA476" s="144"/>
      <c r="AB476" s="144"/>
      <c r="AC476" s="144"/>
      <c r="AD476" s="144"/>
      <c r="AE476" s="144"/>
      <c r="AF476" s="144"/>
    </row>
    <row r="477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5"/>
      <c r="O477" s="145"/>
      <c r="P477" s="145"/>
      <c r="Q477" s="145"/>
      <c r="R477" s="144"/>
      <c r="S477" s="144"/>
      <c r="T477" s="144"/>
      <c r="U477" s="144"/>
      <c r="V477" s="144"/>
      <c r="W477" s="144"/>
      <c r="X477" s="144"/>
      <c r="Y477" s="144"/>
      <c r="Z477" s="144"/>
      <c r="AA477" s="144"/>
      <c r="AB477" s="144"/>
      <c r="AC477" s="144"/>
      <c r="AD477" s="144"/>
      <c r="AE477" s="144"/>
      <c r="AF477" s="144"/>
    </row>
    <row r="478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5"/>
      <c r="O478" s="145"/>
      <c r="P478" s="145"/>
      <c r="Q478" s="145"/>
      <c r="R478" s="144"/>
      <c r="S478" s="144"/>
      <c r="T478" s="144"/>
      <c r="U478" s="144"/>
      <c r="V478" s="144"/>
      <c r="W478" s="144"/>
      <c r="X478" s="144"/>
      <c r="Y478" s="144"/>
      <c r="Z478" s="144"/>
      <c r="AA478" s="144"/>
      <c r="AB478" s="144"/>
      <c r="AC478" s="144"/>
      <c r="AD478" s="144"/>
      <c r="AE478" s="144"/>
      <c r="AF478" s="144"/>
    </row>
    <row r="479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5"/>
      <c r="O479" s="145"/>
      <c r="P479" s="145"/>
      <c r="Q479" s="145"/>
      <c r="R479" s="144"/>
      <c r="S479" s="144"/>
      <c r="T479" s="144"/>
      <c r="U479" s="144"/>
      <c r="V479" s="144"/>
      <c r="W479" s="144"/>
      <c r="X479" s="144"/>
      <c r="Y479" s="144"/>
      <c r="Z479" s="144"/>
      <c r="AA479" s="144"/>
      <c r="AB479" s="144"/>
      <c r="AC479" s="144"/>
      <c r="AD479" s="144"/>
      <c r="AE479" s="144"/>
      <c r="AF479" s="144"/>
    </row>
    <row r="480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5"/>
      <c r="O480" s="145"/>
      <c r="P480" s="145"/>
      <c r="Q480" s="145"/>
      <c r="R480" s="144"/>
      <c r="S480" s="144"/>
      <c r="T480" s="144"/>
      <c r="U480" s="144"/>
      <c r="V480" s="144"/>
      <c r="W480" s="144"/>
      <c r="X480" s="144"/>
      <c r="Y480" s="144"/>
      <c r="Z480" s="144"/>
      <c r="AA480" s="144"/>
      <c r="AB480" s="144"/>
      <c r="AC480" s="144"/>
      <c r="AD480" s="144"/>
      <c r="AE480" s="144"/>
      <c r="AF480" s="144"/>
    </row>
    <row r="48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5"/>
      <c r="O481" s="145"/>
      <c r="P481" s="145"/>
      <c r="Q481" s="145"/>
      <c r="R481" s="144"/>
      <c r="S481" s="144"/>
      <c r="T481" s="144"/>
      <c r="U481" s="144"/>
      <c r="V481" s="144"/>
      <c r="W481" s="144"/>
      <c r="X481" s="144"/>
      <c r="Y481" s="144"/>
      <c r="Z481" s="144"/>
      <c r="AA481" s="144"/>
      <c r="AB481" s="144"/>
      <c r="AC481" s="144"/>
      <c r="AD481" s="144"/>
      <c r="AE481" s="144"/>
      <c r="AF481" s="144"/>
    </row>
    <row r="482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5"/>
      <c r="O482" s="145"/>
      <c r="P482" s="145"/>
      <c r="Q482" s="145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  <c r="AB482" s="144"/>
      <c r="AC482" s="144"/>
      <c r="AD482" s="144"/>
      <c r="AE482" s="144"/>
      <c r="AF482" s="144"/>
    </row>
    <row r="483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5"/>
      <c r="O483" s="145"/>
      <c r="P483" s="145"/>
      <c r="Q483" s="145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  <c r="AB483" s="144"/>
      <c r="AC483" s="144"/>
      <c r="AD483" s="144"/>
      <c r="AE483" s="144"/>
      <c r="AF483" s="144"/>
    </row>
    <row r="484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5"/>
      <c r="O484" s="145"/>
      <c r="P484" s="145"/>
      <c r="Q484" s="145"/>
      <c r="R484" s="144"/>
      <c r="S484" s="144"/>
      <c r="T484" s="144"/>
      <c r="U484" s="144"/>
      <c r="V484" s="144"/>
      <c r="W484" s="144"/>
      <c r="X484" s="144"/>
      <c r="Y484" s="144"/>
      <c r="Z484" s="144"/>
      <c r="AA484" s="144"/>
      <c r="AB484" s="144"/>
      <c r="AC484" s="144"/>
      <c r="AD484" s="144"/>
      <c r="AE484" s="144"/>
      <c r="AF484" s="144"/>
    </row>
    <row r="485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5"/>
      <c r="O485" s="145"/>
      <c r="P485" s="145"/>
      <c r="Q485" s="145"/>
      <c r="R485" s="144"/>
      <c r="S485" s="144"/>
      <c r="T485" s="144"/>
      <c r="U485" s="144"/>
      <c r="V485" s="144"/>
      <c r="W485" s="144"/>
      <c r="X485" s="144"/>
      <c r="Y485" s="144"/>
      <c r="Z485" s="144"/>
      <c r="AA485" s="144"/>
      <c r="AB485" s="144"/>
      <c r="AC485" s="144"/>
      <c r="AD485" s="144"/>
      <c r="AE485" s="144"/>
      <c r="AF485" s="144"/>
    </row>
    <row r="486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5"/>
      <c r="O486" s="145"/>
      <c r="P486" s="145"/>
      <c r="Q486" s="145"/>
      <c r="R486" s="144"/>
      <c r="S486" s="144"/>
      <c r="T486" s="144"/>
      <c r="U486" s="144"/>
      <c r="V486" s="144"/>
      <c r="W486" s="144"/>
      <c r="X486" s="144"/>
      <c r="Y486" s="144"/>
      <c r="Z486" s="144"/>
      <c r="AA486" s="144"/>
      <c r="AB486" s="144"/>
      <c r="AC486" s="144"/>
      <c r="AD486" s="144"/>
      <c r="AE486" s="144"/>
      <c r="AF486" s="144"/>
    </row>
    <row r="487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5"/>
      <c r="O487" s="145"/>
      <c r="P487" s="145"/>
      <c r="Q487" s="145"/>
      <c r="R487" s="144"/>
      <c r="S487" s="144"/>
      <c r="T487" s="144"/>
      <c r="U487" s="144"/>
      <c r="V487" s="144"/>
      <c r="W487" s="144"/>
      <c r="X487" s="144"/>
      <c r="Y487" s="144"/>
      <c r="Z487" s="144"/>
      <c r="AA487" s="144"/>
      <c r="AB487" s="144"/>
      <c r="AC487" s="144"/>
      <c r="AD487" s="144"/>
      <c r="AE487" s="144"/>
      <c r="AF487" s="144"/>
    </row>
    <row r="488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5"/>
      <c r="O488" s="145"/>
      <c r="P488" s="145"/>
      <c r="Q488" s="145"/>
      <c r="R488" s="144"/>
      <c r="S488" s="144"/>
      <c r="T488" s="144"/>
      <c r="U488" s="144"/>
      <c r="V488" s="144"/>
      <c r="W488" s="144"/>
      <c r="X488" s="144"/>
      <c r="Y488" s="144"/>
      <c r="Z488" s="144"/>
      <c r="AA488" s="144"/>
      <c r="AB488" s="144"/>
      <c r="AC488" s="144"/>
      <c r="AD488" s="144"/>
      <c r="AE488" s="144"/>
      <c r="AF488" s="144"/>
    </row>
    <row r="489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5"/>
      <c r="O489" s="145"/>
      <c r="P489" s="145"/>
      <c r="Q489" s="145"/>
      <c r="R489" s="144"/>
      <c r="S489" s="144"/>
      <c r="T489" s="144"/>
      <c r="U489" s="144"/>
      <c r="V489" s="144"/>
      <c r="W489" s="144"/>
      <c r="X489" s="144"/>
      <c r="Y489" s="144"/>
      <c r="Z489" s="144"/>
      <c r="AA489" s="144"/>
      <c r="AB489" s="144"/>
      <c r="AC489" s="144"/>
      <c r="AD489" s="144"/>
      <c r="AE489" s="144"/>
      <c r="AF489" s="144"/>
    </row>
    <row r="490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5"/>
      <c r="O490" s="145"/>
      <c r="P490" s="145"/>
      <c r="Q490" s="145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  <c r="AB490" s="144"/>
      <c r="AC490" s="144"/>
      <c r="AD490" s="144"/>
      <c r="AE490" s="144"/>
      <c r="AF490" s="144"/>
    </row>
    <row r="49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5"/>
      <c r="O491" s="145"/>
      <c r="P491" s="145"/>
      <c r="Q491" s="145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  <c r="AB491" s="144"/>
      <c r="AC491" s="144"/>
      <c r="AD491" s="144"/>
      <c r="AE491" s="144"/>
      <c r="AF491" s="144"/>
    </row>
    <row r="492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5"/>
      <c r="O492" s="145"/>
      <c r="P492" s="145"/>
      <c r="Q492" s="145"/>
      <c r="R492" s="144"/>
      <c r="S492" s="144"/>
      <c r="T492" s="144"/>
      <c r="U492" s="144"/>
      <c r="V492" s="144"/>
      <c r="W492" s="144"/>
      <c r="X492" s="144"/>
      <c r="Y492" s="144"/>
      <c r="Z492" s="144"/>
      <c r="AA492" s="144"/>
      <c r="AB492" s="144"/>
      <c r="AC492" s="144"/>
      <c r="AD492" s="144"/>
      <c r="AE492" s="144"/>
      <c r="AF492" s="144"/>
    </row>
    <row r="493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5"/>
      <c r="O493" s="145"/>
      <c r="P493" s="145"/>
      <c r="Q493" s="145"/>
      <c r="R493" s="144"/>
      <c r="S493" s="144"/>
      <c r="T493" s="144"/>
      <c r="U493" s="144"/>
      <c r="V493" s="144"/>
      <c r="W493" s="144"/>
      <c r="X493" s="144"/>
      <c r="Y493" s="144"/>
      <c r="Z493" s="144"/>
      <c r="AA493" s="144"/>
      <c r="AB493" s="144"/>
      <c r="AC493" s="144"/>
      <c r="AD493" s="144"/>
      <c r="AE493" s="144"/>
      <c r="AF493" s="144"/>
    </row>
    <row r="494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5"/>
      <c r="O494" s="145"/>
      <c r="P494" s="145"/>
      <c r="Q494" s="145"/>
      <c r="R494" s="144"/>
      <c r="S494" s="144"/>
      <c r="T494" s="144"/>
      <c r="U494" s="144"/>
      <c r="V494" s="144"/>
      <c r="W494" s="144"/>
      <c r="X494" s="144"/>
      <c r="Y494" s="144"/>
      <c r="Z494" s="144"/>
      <c r="AA494" s="144"/>
      <c r="AB494" s="144"/>
      <c r="AC494" s="144"/>
      <c r="AD494" s="144"/>
      <c r="AE494" s="144"/>
      <c r="AF494" s="144"/>
    </row>
    <row r="495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5"/>
      <c r="O495" s="145"/>
      <c r="P495" s="145"/>
      <c r="Q495" s="145"/>
      <c r="R495" s="144"/>
      <c r="S495" s="144"/>
      <c r="T495" s="144"/>
      <c r="U495" s="144"/>
      <c r="V495" s="144"/>
      <c r="W495" s="144"/>
      <c r="X495" s="144"/>
      <c r="Y495" s="144"/>
      <c r="Z495" s="144"/>
      <c r="AA495" s="144"/>
      <c r="AB495" s="144"/>
      <c r="AC495" s="144"/>
      <c r="AD495" s="144"/>
      <c r="AE495" s="144"/>
      <c r="AF495" s="144"/>
    </row>
    <row r="496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5"/>
      <c r="O496" s="145"/>
      <c r="P496" s="145"/>
      <c r="Q496" s="145"/>
      <c r="R496" s="144"/>
      <c r="S496" s="144"/>
      <c r="T496" s="144"/>
      <c r="U496" s="144"/>
      <c r="V496" s="144"/>
      <c r="W496" s="144"/>
      <c r="X496" s="144"/>
      <c r="Y496" s="144"/>
      <c r="Z496" s="144"/>
      <c r="AA496" s="144"/>
      <c r="AB496" s="144"/>
      <c r="AC496" s="144"/>
      <c r="AD496" s="144"/>
      <c r="AE496" s="144"/>
      <c r="AF496" s="144"/>
    </row>
    <row r="497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5"/>
      <c r="O497" s="145"/>
      <c r="P497" s="145"/>
      <c r="Q497" s="145"/>
      <c r="R497" s="144"/>
      <c r="S497" s="144"/>
      <c r="T497" s="144"/>
      <c r="U497" s="144"/>
      <c r="V497" s="144"/>
      <c r="W497" s="144"/>
      <c r="X497" s="144"/>
      <c r="Y497" s="144"/>
      <c r="Z497" s="144"/>
      <c r="AA497" s="144"/>
      <c r="AB497" s="144"/>
      <c r="AC497" s="144"/>
      <c r="AD497" s="144"/>
      <c r="AE497" s="144"/>
      <c r="AF497" s="144"/>
    </row>
    <row r="498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5"/>
      <c r="O498" s="145"/>
      <c r="P498" s="145"/>
      <c r="Q498" s="145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  <c r="AB498" s="144"/>
      <c r="AC498" s="144"/>
      <c r="AD498" s="144"/>
      <c r="AE498" s="144"/>
      <c r="AF498" s="144"/>
    </row>
    <row r="499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5"/>
      <c r="O499" s="145"/>
      <c r="P499" s="145"/>
      <c r="Q499" s="145"/>
      <c r="R499" s="144"/>
      <c r="S499" s="144"/>
      <c r="T499" s="144"/>
      <c r="U499" s="144"/>
      <c r="V499" s="144"/>
      <c r="W499" s="144"/>
      <c r="X499" s="144"/>
      <c r="Y499" s="144"/>
      <c r="Z499" s="144"/>
      <c r="AA499" s="144"/>
      <c r="AB499" s="144"/>
      <c r="AC499" s="144"/>
      <c r="AD499" s="144"/>
      <c r="AE499" s="144"/>
      <c r="AF499" s="144"/>
    </row>
    <row r="500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5"/>
      <c r="O500" s="145"/>
      <c r="P500" s="145"/>
      <c r="Q500" s="145"/>
      <c r="R500" s="144"/>
      <c r="S500" s="144"/>
      <c r="T500" s="144"/>
      <c r="U500" s="144"/>
      <c r="V500" s="144"/>
      <c r="W500" s="144"/>
      <c r="X500" s="144"/>
      <c r="Y500" s="144"/>
      <c r="Z500" s="144"/>
      <c r="AA500" s="144"/>
      <c r="AB500" s="144"/>
      <c r="AC500" s="144"/>
      <c r="AD500" s="144"/>
      <c r="AE500" s="144"/>
      <c r="AF500" s="144"/>
    </row>
    <row r="50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5"/>
      <c r="O501" s="145"/>
      <c r="P501" s="145"/>
      <c r="Q501" s="145"/>
      <c r="R501" s="144"/>
      <c r="S501" s="144"/>
      <c r="T501" s="144"/>
      <c r="U501" s="144"/>
      <c r="V501" s="144"/>
      <c r="W501" s="144"/>
      <c r="X501" s="144"/>
      <c r="Y501" s="144"/>
      <c r="Z501" s="144"/>
      <c r="AA501" s="144"/>
      <c r="AB501" s="144"/>
      <c r="AC501" s="144"/>
      <c r="AD501" s="144"/>
      <c r="AE501" s="144"/>
      <c r="AF501" s="144"/>
    </row>
    <row r="502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5"/>
      <c r="O502" s="145"/>
      <c r="P502" s="145"/>
      <c r="Q502" s="145"/>
      <c r="R502" s="144"/>
      <c r="S502" s="144"/>
      <c r="T502" s="144"/>
      <c r="U502" s="144"/>
      <c r="V502" s="144"/>
      <c r="W502" s="144"/>
      <c r="X502" s="144"/>
      <c r="Y502" s="144"/>
      <c r="Z502" s="144"/>
      <c r="AA502" s="144"/>
      <c r="AB502" s="144"/>
      <c r="AC502" s="144"/>
      <c r="AD502" s="144"/>
      <c r="AE502" s="144"/>
      <c r="AF502" s="144"/>
    </row>
    <row r="503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5"/>
      <c r="O503" s="145"/>
      <c r="P503" s="145"/>
      <c r="Q503" s="145"/>
      <c r="R503" s="144"/>
      <c r="S503" s="144"/>
      <c r="T503" s="144"/>
      <c r="U503" s="144"/>
      <c r="V503" s="144"/>
      <c r="W503" s="144"/>
      <c r="X503" s="144"/>
      <c r="Y503" s="144"/>
      <c r="Z503" s="144"/>
      <c r="AA503" s="144"/>
      <c r="AB503" s="144"/>
      <c r="AC503" s="144"/>
      <c r="AD503" s="144"/>
      <c r="AE503" s="144"/>
      <c r="AF503" s="144"/>
    </row>
    <row r="504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5"/>
      <c r="O504" s="145"/>
      <c r="P504" s="145"/>
      <c r="Q504" s="145"/>
      <c r="R504" s="144"/>
      <c r="S504" s="144"/>
      <c r="T504" s="144"/>
      <c r="U504" s="144"/>
      <c r="V504" s="144"/>
      <c r="W504" s="144"/>
      <c r="X504" s="144"/>
      <c r="Y504" s="144"/>
      <c r="Z504" s="144"/>
      <c r="AA504" s="144"/>
      <c r="AB504" s="144"/>
      <c r="AC504" s="144"/>
      <c r="AD504" s="144"/>
      <c r="AE504" s="144"/>
      <c r="AF504" s="144"/>
    </row>
    <row r="505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5"/>
      <c r="O505" s="145"/>
      <c r="P505" s="145"/>
      <c r="Q505" s="145"/>
      <c r="R505" s="144"/>
      <c r="S505" s="144"/>
      <c r="T505" s="144"/>
      <c r="U505" s="144"/>
      <c r="V505" s="144"/>
      <c r="W505" s="144"/>
      <c r="X505" s="144"/>
      <c r="Y505" s="144"/>
      <c r="Z505" s="144"/>
      <c r="AA505" s="144"/>
      <c r="AB505" s="144"/>
      <c r="AC505" s="144"/>
      <c r="AD505" s="144"/>
      <c r="AE505" s="144"/>
      <c r="AF505" s="144"/>
    </row>
    <row r="506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5"/>
      <c r="O506" s="145"/>
      <c r="P506" s="145"/>
      <c r="Q506" s="145"/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  <c r="AB506" s="144"/>
      <c r="AC506" s="144"/>
      <c r="AD506" s="144"/>
      <c r="AE506" s="144"/>
      <c r="AF506" s="144"/>
    </row>
    <row r="507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5"/>
      <c r="O507" s="145"/>
      <c r="P507" s="145"/>
      <c r="Q507" s="145"/>
      <c r="R507" s="144"/>
      <c r="S507" s="144"/>
      <c r="T507" s="144"/>
      <c r="U507" s="144"/>
      <c r="V507" s="144"/>
      <c r="W507" s="144"/>
      <c r="X507" s="144"/>
      <c r="Y507" s="144"/>
      <c r="Z507" s="144"/>
      <c r="AA507" s="144"/>
      <c r="AB507" s="144"/>
      <c r="AC507" s="144"/>
      <c r="AD507" s="144"/>
      <c r="AE507" s="144"/>
      <c r="AF507" s="144"/>
    </row>
    <row r="508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5"/>
      <c r="O508" s="145"/>
      <c r="P508" s="145"/>
      <c r="Q508" s="145"/>
      <c r="R508" s="144"/>
      <c r="S508" s="144"/>
      <c r="T508" s="144"/>
      <c r="U508" s="144"/>
      <c r="V508" s="144"/>
      <c r="W508" s="144"/>
      <c r="X508" s="144"/>
      <c r="Y508" s="144"/>
      <c r="Z508" s="144"/>
      <c r="AA508" s="144"/>
      <c r="AB508" s="144"/>
      <c r="AC508" s="144"/>
      <c r="AD508" s="144"/>
      <c r="AE508" s="144"/>
      <c r="AF508" s="144"/>
    </row>
    <row r="509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5"/>
      <c r="O509" s="145"/>
      <c r="P509" s="145"/>
      <c r="Q509" s="145"/>
      <c r="R509" s="144"/>
      <c r="S509" s="144"/>
      <c r="T509" s="144"/>
      <c r="U509" s="144"/>
      <c r="V509" s="144"/>
      <c r="W509" s="144"/>
      <c r="X509" s="144"/>
      <c r="Y509" s="144"/>
      <c r="Z509" s="144"/>
      <c r="AA509" s="144"/>
      <c r="AB509" s="144"/>
      <c r="AC509" s="144"/>
      <c r="AD509" s="144"/>
      <c r="AE509" s="144"/>
      <c r="AF509" s="144"/>
    </row>
    <row r="510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5"/>
      <c r="O510" s="145"/>
      <c r="P510" s="145"/>
      <c r="Q510" s="145"/>
      <c r="R510" s="144"/>
      <c r="S510" s="144"/>
      <c r="T510" s="144"/>
      <c r="U510" s="144"/>
      <c r="V510" s="144"/>
      <c r="W510" s="144"/>
      <c r="X510" s="144"/>
      <c r="Y510" s="144"/>
      <c r="Z510" s="144"/>
      <c r="AA510" s="144"/>
      <c r="AB510" s="144"/>
      <c r="AC510" s="144"/>
      <c r="AD510" s="144"/>
      <c r="AE510" s="144"/>
      <c r="AF510" s="144"/>
    </row>
    <row r="51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5"/>
      <c r="O511" s="145"/>
      <c r="P511" s="145"/>
      <c r="Q511" s="145"/>
      <c r="R511" s="144"/>
      <c r="S511" s="144"/>
      <c r="T511" s="144"/>
      <c r="U511" s="144"/>
      <c r="V511" s="144"/>
      <c r="W511" s="144"/>
      <c r="X511" s="144"/>
      <c r="Y511" s="144"/>
      <c r="Z511" s="144"/>
      <c r="AA511" s="144"/>
      <c r="AB511" s="144"/>
      <c r="AC511" s="144"/>
      <c r="AD511" s="144"/>
      <c r="AE511" s="144"/>
      <c r="AF511" s="144"/>
    </row>
    <row r="512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5"/>
      <c r="O512" s="145"/>
      <c r="P512" s="145"/>
      <c r="Q512" s="145"/>
      <c r="R512" s="144"/>
      <c r="S512" s="144"/>
      <c r="T512" s="144"/>
      <c r="U512" s="144"/>
      <c r="V512" s="144"/>
      <c r="W512" s="144"/>
      <c r="X512" s="144"/>
      <c r="Y512" s="144"/>
      <c r="Z512" s="144"/>
      <c r="AA512" s="144"/>
      <c r="AB512" s="144"/>
      <c r="AC512" s="144"/>
      <c r="AD512" s="144"/>
      <c r="AE512" s="144"/>
      <c r="AF512" s="144"/>
    </row>
    <row r="513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5"/>
      <c r="O513" s="145"/>
      <c r="P513" s="145"/>
      <c r="Q513" s="145"/>
      <c r="R513" s="144"/>
      <c r="S513" s="144"/>
      <c r="T513" s="144"/>
      <c r="U513" s="144"/>
      <c r="V513" s="144"/>
      <c r="W513" s="144"/>
      <c r="X513" s="144"/>
      <c r="Y513" s="144"/>
      <c r="Z513" s="144"/>
      <c r="AA513" s="144"/>
      <c r="AB513" s="144"/>
      <c r="AC513" s="144"/>
      <c r="AD513" s="144"/>
      <c r="AE513" s="144"/>
      <c r="AF513" s="144"/>
    </row>
    <row r="514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5"/>
      <c r="O514" s="145"/>
      <c r="P514" s="145"/>
      <c r="Q514" s="145"/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  <c r="AB514" s="144"/>
      <c r="AC514" s="144"/>
      <c r="AD514" s="144"/>
      <c r="AE514" s="144"/>
      <c r="AF514" s="144"/>
    </row>
    <row r="515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5"/>
      <c r="O515" s="145"/>
      <c r="P515" s="145"/>
      <c r="Q515" s="145"/>
      <c r="R515" s="144"/>
      <c r="S515" s="144"/>
      <c r="T515" s="144"/>
      <c r="U515" s="144"/>
      <c r="V515" s="144"/>
      <c r="W515" s="144"/>
      <c r="X515" s="144"/>
      <c r="Y515" s="144"/>
      <c r="Z515" s="144"/>
      <c r="AA515" s="144"/>
      <c r="AB515" s="144"/>
      <c r="AC515" s="144"/>
      <c r="AD515" s="144"/>
      <c r="AE515" s="144"/>
      <c r="AF515" s="144"/>
    </row>
    <row r="516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5"/>
      <c r="O516" s="145"/>
      <c r="P516" s="145"/>
      <c r="Q516" s="145"/>
      <c r="R516" s="144"/>
      <c r="S516" s="144"/>
      <c r="T516" s="144"/>
      <c r="U516" s="144"/>
      <c r="V516" s="144"/>
      <c r="W516" s="144"/>
      <c r="X516" s="144"/>
      <c r="Y516" s="144"/>
      <c r="Z516" s="144"/>
      <c r="AA516" s="144"/>
      <c r="AB516" s="144"/>
      <c r="AC516" s="144"/>
      <c r="AD516" s="144"/>
      <c r="AE516" s="144"/>
      <c r="AF516" s="144"/>
    </row>
    <row r="517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5"/>
      <c r="O517" s="145"/>
      <c r="P517" s="145"/>
      <c r="Q517" s="145"/>
      <c r="R517" s="144"/>
      <c r="S517" s="144"/>
      <c r="T517" s="144"/>
      <c r="U517" s="144"/>
      <c r="V517" s="144"/>
      <c r="W517" s="144"/>
      <c r="X517" s="144"/>
      <c r="Y517" s="144"/>
      <c r="Z517" s="144"/>
      <c r="AA517" s="144"/>
      <c r="AB517" s="144"/>
      <c r="AC517" s="144"/>
      <c r="AD517" s="144"/>
      <c r="AE517" s="144"/>
      <c r="AF517" s="144"/>
    </row>
    <row r="518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5"/>
      <c r="O518" s="145"/>
      <c r="P518" s="145"/>
      <c r="Q518" s="145"/>
      <c r="R518" s="144"/>
      <c r="S518" s="144"/>
      <c r="T518" s="144"/>
      <c r="U518" s="144"/>
      <c r="V518" s="144"/>
      <c r="W518" s="144"/>
      <c r="X518" s="144"/>
      <c r="Y518" s="144"/>
      <c r="Z518" s="144"/>
      <c r="AA518" s="144"/>
      <c r="AB518" s="144"/>
      <c r="AC518" s="144"/>
      <c r="AD518" s="144"/>
      <c r="AE518" s="144"/>
      <c r="AF518" s="144"/>
    </row>
    <row r="519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5"/>
      <c r="O519" s="145"/>
      <c r="P519" s="145"/>
      <c r="Q519" s="145"/>
      <c r="R519" s="144"/>
      <c r="S519" s="144"/>
      <c r="T519" s="144"/>
      <c r="U519" s="144"/>
      <c r="V519" s="144"/>
      <c r="W519" s="144"/>
      <c r="X519" s="144"/>
      <c r="Y519" s="144"/>
      <c r="Z519" s="144"/>
      <c r="AA519" s="144"/>
      <c r="AB519" s="144"/>
      <c r="AC519" s="144"/>
      <c r="AD519" s="144"/>
      <c r="AE519" s="144"/>
      <c r="AF519" s="144"/>
    </row>
    <row r="520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5"/>
      <c r="O520" s="145"/>
      <c r="P520" s="145"/>
      <c r="Q520" s="145"/>
      <c r="R520" s="144"/>
      <c r="S520" s="144"/>
      <c r="T520" s="144"/>
      <c r="U520" s="144"/>
      <c r="V520" s="144"/>
      <c r="W520" s="144"/>
      <c r="X520" s="144"/>
      <c r="Y520" s="144"/>
      <c r="Z520" s="144"/>
      <c r="AA520" s="144"/>
      <c r="AB520" s="144"/>
      <c r="AC520" s="144"/>
      <c r="AD520" s="144"/>
      <c r="AE520" s="144"/>
      <c r="AF520" s="144"/>
    </row>
    <row r="52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5"/>
      <c r="O521" s="145"/>
      <c r="P521" s="145"/>
      <c r="Q521" s="145"/>
      <c r="R521" s="144"/>
      <c r="S521" s="144"/>
      <c r="T521" s="144"/>
      <c r="U521" s="144"/>
      <c r="V521" s="144"/>
      <c r="W521" s="144"/>
      <c r="X521" s="144"/>
      <c r="Y521" s="144"/>
      <c r="Z521" s="144"/>
      <c r="AA521" s="144"/>
      <c r="AB521" s="144"/>
      <c r="AC521" s="144"/>
      <c r="AD521" s="144"/>
      <c r="AE521" s="144"/>
      <c r="AF521" s="144"/>
    </row>
    <row r="522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5"/>
      <c r="O522" s="145"/>
      <c r="P522" s="145"/>
      <c r="Q522" s="145"/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  <c r="AB522" s="144"/>
      <c r="AC522" s="144"/>
      <c r="AD522" s="144"/>
      <c r="AE522" s="144"/>
      <c r="AF522" s="144"/>
    </row>
    <row r="523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5"/>
      <c r="O523" s="145"/>
      <c r="P523" s="145"/>
      <c r="Q523" s="145"/>
      <c r="R523" s="144"/>
      <c r="S523" s="144"/>
      <c r="T523" s="144"/>
      <c r="U523" s="144"/>
      <c r="V523" s="144"/>
      <c r="W523" s="144"/>
      <c r="X523" s="144"/>
      <c r="Y523" s="144"/>
      <c r="Z523" s="144"/>
      <c r="AA523" s="144"/>
      <c r="AB523" s="144"/>
      <c r="AC523" s="144"/>
      <c r="AD523" s="144"/>
      <c r="AE523" s="144"/>
      <c r="AF523" s="144"/>
    </row>
    <row r="524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5"/>
      <c r="O524" s="145"/>
      <c r="P524" s="145"/>
      <c r="Q524" s="145"/>
      <c r="R524" s="144"/>
      <c r="S524" s="144"/>
      <c r="T524" s="144"/>
      <c r="U524" s="144"/>
      <c r="V524" s="144"/>
      <c r="W524" s="144"/>
      <c r="X524" s="144"/>
      <c r="Y524" s="144"/>
      <c r="Z524" s="144"/>
      <c r="AA524" s="144"/>
      <c r="AB524" s="144"/>
      <c r="AC524" s="144"/>
      <c r="AD524" s="144"/>
      <c r="AE524" s="144"/>
      <c r="AF524" s="144"/>
    </row>
    <row r="525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5"/>
      <c r="O525" s="145"/>
      <c r="P525" s="145"/>
      <c r="Q525" s="145"/>
      <c r="R525" s="144"/>
      <c r="S525" s="144"/>
      <c r="T525" s="144"/>
      <c r="U525" s="144"/>
      <c r="V525" s="144"/>
      <c r="W525" s="144"/>
      <c r="X525" s="144"/>
      <c r="Y525" s="144"/>
      <c r="Z525" s="144"/>
      <c r="AA525" s="144"/>
      <c r="AB525" s="144"/>
      <c r="AC525" s="144"/>
      <c r="AD525" s="144"/>
      <c r="AE525" s="144"/>
      <c r="AF525" s="144"/>
    </row>
    <row r="526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5"/>
      <c r="O526" s="145"/>
      <c r="P526" s="145"/>
      <c r="Q526" s="145"/>
      <c r="R526" s="144"/>
      <c r="S526" s="144"/>
      <c r="T526" s="144"/>
      <c r="U526" s="144"/>
      <c r="V526" s="144"/>
      <c r="W526" s="144"/>
      <c r="X526" s="144"/>
      <c r="Y526" s="144"/>
      <c r="Z526" s="144"/>
      <c r="AA526" s="144"/>
      <c r="AB526" s="144"/>
      <c r="AC526" s="144"/>
      <c r="AD526" s="144"/>
      <c r="AE526" s="144"/>
      <c r="AF526" s="144"/>
    </row>
    <row r="527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5"/>
      <c r="O527" s="145"/>
      <c r="P527" s="145"/>
      <c r="Q527" s="145"/>
      <c r="R527" s="144"/>
      <c r="S527" s="144"/>
      <c r="T527" s="144"/>
      <c r="U527" s="144"/>
      <c r="V527" s="144"/>
      <c r="W527" s="144"/>
      <c r="X527" s="144"/>
      <c r="Y527" s="144"/>
      <c r="Z527" s="144"/>
      <c r="AA527" s="144"/>
      <c r="AB527" s="144"/>
      <c r="AC527" s="144"/>
      <c r="AD527" s="144"/>
      <c r="AE527" s="144"/>
      <c r="AF527" s="144"/>
    </row>
    <row r="528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5"/>
      <c r="O528" s="145"/>
      <c r="P528" s="145"/>
      <c r="Q528" s="145"/>
      <c r="R528" s="144"/>
      <c r="S528" s="144"/>
      <c r="T528" s="144"/>
      <c r="U528" s="144"/>
      <c r="V528" s="144"/>
      <c r="W528" s="144"/>
      <c r="X528" s="144"/>
      <c r="Y528" s="144"/>
      <c r="Z528" s="144"/>
      <c r="AA528" s="144"/>
      <c r="AB528" s="144"/>
      <c r="AC528" s="144"/>
      <c r="AD528" s="144"/>
      <c r="AE528" s="144"/>
      <c r="AF528" s="144"/>
    </row>
    <row r="529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5"/>
      <c r="O529" s="145"/>
      <c r="P529" s="145"/>
      <c r="Q529" s="145"/>
      <c r="R529" s="144"/>
      <c r="S529" s="144"/>
      <c r="T529" s="144"/>
      <c r="U529" s="144"/>
      <c r="V529" s="144"/>
      <c r="W529" s="144"/>
      <c r="X529" s="144"/>
      <c r="Y529" s="144"/>
      <c r="Z529" s="144"/>
      <c r="AA529" s="144"/>
      <c r="AB529" s="144"/>
      <c r="AC529" s="144"/>
      <c r="AD529" s="144"/>
      <c r="AE529" s="144"/>
      <c r="AF529" s="144"/>
    </row>
    <row r="530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5"/>
      <c r="O530" s="145"/>
      <c r="P530" s="145"/>
      <c r="Q530" s="145"/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  <c r="AB530" s="144"/>
      <c r="AC530" s="144"/>
      <c r="AD530" s="144"/>
      <c r="AE530" s="144"/>
      <c r="AF530" s="144"/>
    </row>
    <row r="53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5"/>
      <c r="O531" s="145"/>
      <c r="P531" s="145"/>
      <c r="Q531" s="145"/>
      <c r="R531" s="144"/>
      <c r="S531" s="144"/>
      <c r="T531" s="144"/>
      <c r="U531" s="144"/>
      <c r="V531" s="144"/>
      <c r="W531" s="144"/>
      <c r="X531" s="144"/>
      <c r="Y531" s="144"/>
      <c r="Z531" s="144"/>
      <c r="AA531" s="144"/>
      <c r="AB531" s="144"/>
      <c r="AC531" s="144"/>
      <c r="AD531" s="144"/>
      <c r="AE531" s="144"/>
      <c r="AF531" s="144"/>
    </row>
    <row r="532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5"/>
      <c r="O532" s="145"/>
      <c r="P532" s="145"/>
      <c r="Q532" s="145"/>
      <c r="R532" s="144"/>
      <c r="S532" s="144"/>
      <c r="T532" s="144"/>
      <c r="U532" s="144"/>
      <c r="V532" s="144"/>
      <c r="W532" s="144"/>
      <c r="X532" s="144"/>
      <c r="Y532" s="144"/>
      <c r="Z532" s="144"/>
      <c r="AA532" s="144"/>
      <c r="AB532" s="144"/>
      <c r="AC532" s="144"/>
      <c r="AD532" s="144"/>
      <c r="AE532" s="144"/>
      <c r="AF532" s="144"/>
    </row>
    <row r="533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5"/>
      <c r="O533" s="145"/>
      <c r="P533" s="145"/>
      <c r="Q533" s="145"/>
      <c r="R533" s="144"/>
      <c r="S533" s="144"/>
      <c r="T533" s="144"/>
      <c r="U533" s="144"/>
      <c r="V533" s="144"/>
      <c r="W533" s="144"/>
      <c r="X533" s="144"/>
      <c r="Y533" s="144"/>
      <c r="Z533" s="144"/>
      <c r="AA533" s="144"/>
      <c r="AB533" s="144"/>
      <c r="AC533" s="144"/>
      <c r="AD533" s="144"/>
      <c r="AE533" s="144"/>
      <c r="AF533" s="144"/>
    </row>
    <row r="534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5"/>
      <c r="O534" s="145"/>
      <c r="P534" s="145"/>
      <c r="Q534" s="145"/>
      <c r="R534" s="144"/>
      <c r="S534" s="144"/>
      <c r="T534" s="144"/>
      <c r="U534" s="144"/>
      <c r="V534" s="144"/>
      <c r="W534" s="144"/>
      <c r="X534" s="144"/>
      <c r="Y534" s="144"/>
      <c r="Z534" s="144"/>
      <c r="AA534" s="144"/>
      <c r="AB534" s="144"/>
      <c r="AC534" s="144"/>
      <c r="AD534" s="144"/>
      <c r="AE534" s="144"/>
      <c r="AF534" s="144"/>
    </row>
    <row r="535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5"/>
      <c r="O535" s="145"/>
      <c r="P535" s="145"/>
      <c r="Q535" s="145"/>
      <c r="R535" s="144"/>
      <c r="S535" s="144"/>
      <c r="T535" s="144"/>
      <c r="U535" s="144"/>
      <c r="V535" s="144"/>
      <c r="W535" s="144"/>
      <c r="X535" s="144"/>
      <c r="Y535" s="144"/>
      <c r="Z535" s="144"/>
      <c r="AA535" s="144"/>
      <c r="AB535" s="144"/>
      <c r="AC535" s="144"/>
      <c r="AD535" s="144"/>
      <c r="AE535" s="144"/>
      <c r="AF535" s="144"/>
    </row>
    <row r="536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5"/>
      <c r="O536" s="145"/>
      <c r="P536" s="145"/>
      <c r="Q536" s="145"/>
      <c r="R536" s="144"/>
      <c r="S536" s="144"/>
      <c r="T536" s="144"/>
      <c r="U536" s="144"/>
      <c r="V536" s="144"/>
      <c r="W536" s="144"/>
      <c r="X536" s="144"/>
      <c r="Y536" s="144"/>
      <c r="Z536" s="144"/>
      <c r="AA536" s="144"/>
      <c r="AB536" s="144"/>
      <c r="AC536" s="144"/>
      <c r="AD536" s="144"/>
      <c r="AE536" s="144"/>
      <c r="AF536" s="144"/>
    </row>
    <row r="537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5"/>
      <c r="O537" s="145"/>
      <c r="P537" s="145"/>
      <c r="Q537" s="145"/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  <c r="AB537" s="144"/>
      <c r="AC537" s="144"/>
      <c r="AD537" s="144"/>
      <c r="AE537" s="144"/>
      <c r="AF537" s="144"/>
    </row>
    <row r="538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5"/>
      <c r="O538" s="145"/>
      <c r="P538" s="145"/>
      <c r="Q538" s="145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  <c r="AE538" s="144"/>
      <c r="AF538" s="144"/>
    </row>
    <row r="539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5"/>
      <c r="O539" s="145"/>
      <c r="P539" s="145"/>
      <c r="Q539" s="145"/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  <c r="AB539" s="144"/>
      <c r="AC539" s="144"/>
      <c r="AD539" s="144"/>
      <c r="AE539" s="144"/>
      <c r="AF539" s="144"/>
    </row>
    <row r="540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5"/>
      <c r="O540" s="145"/>
      <c r="P540" s="145"/>
      <c r="Q540" s="145"/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  <c r="AB540" s="144"/>
      <c r="AC540" s="144"/>
      <c r="AD540" s="144"/>
      <c r="AE540" s="144"/>
      <c r="AF540" s="144"/>
    </row>
    <row r="54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5"/>
      <c r="O541" s="145"/>
      <c r="P541" s="145"/>
      <c r="Q541" s="145"/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  <c r="AB541" s="144"/>
      <c r="AC541" s="144"/>
      <c r="AD541" s="144"/>
      <c r="AE541" s="144"/>
      <c r="AF541" s="144"/>
    </row>
    <row r="542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5"/>
      <c r="O542" s="145"/>
      <c r="P542" s="145"/>
      <c r="Q542" s="145"/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  <c r="AB542" s="144"/>
      <c r="AC542" s="144"/>
      <c r="AD542" s="144"/>
      <c r="AE542" s="144"/>
      <c r="AF542" s="144"/>
    </row>
    <row r="543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5"/>
      <c r="O543" s="145"/>
      <c r="P543" s="145"/>
      <c r="Q543" s="145"/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  <c r="AB543" s="144"/>
      <c r="AC543" s="144"/>
      <c r="AD543" s="144"/>
      <c r="AE543" s="144"/>
      <c r="AF543" s="144"/>
    </row>
    <row r="544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5"/>
      <c r="O544" s="145"/>
      <c r="P544" s="145"/>
      <c r="Q544" s="145"/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  <c r="AB544" s="144"/>
      <c r="AC544" s="144"/>
      <c r="AD544" s="144"/>
      <c r="AE544" s="144"/>
      <c r="AF544" s="144"/>
    </row>
    <row r="545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5"/>
      <c r="O545" s="145"/>
      <c r="P545" s="145"/>
      <c r="Q545" s="145"/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  <c r="AB545" s="144"/>
      <c r="AC545" s="144"/>
      <c r="AD545" s="144"/>
      <c r="AE545" s="144"/>
      <c r="AF545" s="144"/>
    </row>
    <row r="546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5"/>
      <c r="O546" s="145"/>
      <c r="P546" s="145"/>
      <c r="Q546" s="145"/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  <c r="AB546" s="144"/>
      <c r="AC546" s="144"/>
      <c r="AD546" s="144"/>
      <c r="AE546" s="144"/>
      <c r="AF546" s="144"/>
    </row>
    <row r="547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5"/>
      <c r="O547" s="145"/>
      <c r="P547" s="145"/>
      <c r="Q547" s="145"/>
      <c r="R547" s="144"/>
      <c r="S547" s="144"/>
      <c r="T547" s="144"/>
      <c r="U547" s="144"/>
      <c r="V547" s="144"/>
      <c r="W547" s="144"/>
      <c r="X547" s="144"/>
      <c r="Y547" s="144"/>
      <c r="Z547" s="144"/>
      <c r="AA547" s="144"/>
      <c r="AB547" s="144"/>
      <c r="AC547" s="144"/>
      <c r="AD547" s="144"/>
      <c r="AE547" s="144"/>
      <c r="AF547" s="144"/>
    </row>
    <row r="548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5"/>
      <c r="O548" s="145"/>
      <c r="P548" s="145"/>
      <c r="Q548" s="145"/>
      <c r="R548" s="144"/>
      <c r="S548" s="144"/>
      <c r="T548" s="144"/>
      <c r="U548" s="144"/>
      <c r="V548" s="144"/>
      <c r="W548" s="144"/>
      <c r="X548" s="144"/>
      <c r="Y548" s="144"/>
      <c r="Z548" s="144"/>
      <c r="AA548" s="144"/>
      <c r="AB548" s="144"/>
      <c r="AC548" s="144"/>
      <c r="AD548" s="144"/>
      <c r="AE548" s="144"/>
      <c r="AF548" s="144"/>
    </row>
    <row r="549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5"/>
      <c r="O549" s="145"/>
      <c r="P549" s="145"/>
      <c r="Q549" s="145"/>
      <c r="R549" s="144"/>
      <c r="S549" s="144"/>
      <c r="T549" s="144"/>
      <c r="U549" s="144"/>
      <c r="V549" s="144"/>
      <c r="W549" s="144"/>
      <c r="X549" s="144"/>
      <c r="Y549" s="144"/>
      <c r="Z549" s="144"/>
      <c r="AA549" s="144"/>
      <c r="AB549" s="144"/>
      <c r="AC549" s="144"/>
      <c r="AD549" s="144"/>
      <c r="AE549" s="144"/>
      <c r="AF549" s="144"/>
    </row>
    <row r="550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5"/>
      <c r="O550" s="145"/>
      <c r="P550" s="145"/>
      <c r="Q550" s="145"/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  <c r="AB550" s="144"/>
      <c r="AC550" s="144"/>
      <c r="AD550" s="144"/>
      <c r="AE550" s="144"/>
      <c r="AF550" s="144"/>
    </row>
    <row r="55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5"/>
      <c r="O551" s="145"/>
      <c r="P551" s="145"/>
      <c r="Q551" s="145"/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  <c r="AB551" s="144"/>
      <c r="AC551" s="144"/>
      <c r="AD551" s="144"/>
      <c r="AE551" s="144"/>
      <c r="AF551" s="144"/>
    </row>
    <row r="552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5"/>
      <c r="O552" s="145"/>
      <c r="P552" s="145"/>
      <c r="Q552" s="145"/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  <c r="AB552" s="144"/>
      <c r="AC552" s="144"/>
      <c r="AD552" s="144"/>
      <c r="AE552" s="144"/>
      <c r="AF552" s="144"/>
    </row>
    <row r="553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5"/>
      <c r="O553" s="145"/>
      <c r="P553" s="145"/>
      <c r="Q553" s="145"/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  <c r="AB553" s="144"/>
      <c r="AC553" s="144"/>
      <c r="AD553" s="144"/>
      <c r="AE553" s="144"/>
      <c r="AF553" s="144"/>
    </row>
    <row r="554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5"/>
      <c r="O554" s="145"/>
      <c r="P554" s="145"/>
      <c r="Q554" s="145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  <c r="AE554" s="144"/>
      <c r="AF554" s="144"/>
    </row>
    <row r="555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5"/>
      <c r="O555" s="145"/>
      <c r="P555" s="145"/>
      <c r="Q555" s="145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  <c r="AE555" s="144"/>
      <c r="AF555" s="144"/>
    </row>
    <row r="556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5"/>
      <c r="O556" s="145"/>
      <c r="P556" s="145"/>
      <c r="Q556" s="145"/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  <c r="AB556" s="144"/>
      <c r="AC556" s="144"/>
      <c r="AD556" s="144"/>
      <c r="AE556" s="144"/>
      <c r="AF556" s="144"/>
    </row>
    <row r="557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5"/>
      <c r="O557" s="145"/>
      <c r="P557" s="145"/>
      <c r="Q557" s="145"/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  <c r="AB557" s="144"/>
      <c r="AC557" s="144"/>
      <c r="AD557" s="144"/>
      <c r="AE557" s="144"/>
      <c r="AF557" s="144"/>
    </row>
    <row r="558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5"/>
      <c r="O558" s="145"/>
      <c r="P558" s="145"/>
      <c r="Q558" s="145"/>
      <c r="R558" s="144"/>
      <c r="S558" s="144"/>
      <c r="T558" s="144"/>
      <c r="U558" s="144"/>
      <c r="V558" s="144"/>
      <c r="W558" s="144"/>
      <c r="X558" s="144"/>
      <c r="Y558" s="144"/>
      <c r="Z558" s="144"/>
      <c r="AA558" s="144"/>
      <c r="AB558" s="144"/>
      <c r="AC558" s="144"/>
      <c r="AD558" s="144"/>
      <c r="AE558" s="144"/>
      <c r="AF558" s="144"/>
    </row>
    <row r="559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5"/>
      <c r="O559" s="145"/>
      <c r="P559" s="145"/>
      <c r="Q559" s="145"/>
      <c r="R559" s="144"/>
      <c r="S559" s="144"/>
      <c r="T559" s="144"/>
      <c r="U559" s="144"/>
      <c r="V559" s="144"/>
      <c r="W559" s="144"/>
      <c r="X559" s="144"/>
      <c r="Y559" s="144"/>
      <c r="Z559" s="144"/>
      <c r="AA559" s="144"/>
      <c r="AB559" s="144"/>
      <c r="AC559" s="144"/>
      <c r="AD559" s="144"/>
      <c r="AE559" s="144"/>
      <c r="AF559" s="144"/>
    </row>
    <row r="560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5"/>
      <c r="O560" s="145"/>
      <c r="P560" s="145"/>
      <c r="Q560" s="145"/>
      <c r="R560" s="144"/>
      <c r="S560" s="144"/>
      <c r="T560" s="144"/>
      <c r="U560" s="144"/>
      <c r="V560" s="144"/>
      <c r="W560" s="144"/>
      <c r="X560" s="144"/>
      <c r="Y560" s="144"/>
      <c r="Z560" s="144"/>
      <c r="AA560" s="144"/>
      <c r="AB560" s="144"/>
      <c r="AC560" s="144"/>
      <c r="AD560" s="144"/>
      <c r="AE560" s="144"/>
      <c r="AF560" s="144"/>
    </row>
    <row r="56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5"/>
      <c r="O561" s="145"/>
      <c r="P561" s="145"/>
      <c r="Q561" s="145"/>
      <c r="R561" s="144"/>
      <c r="S561" s="144"/>
      <c r="T561" s="144"/>
      <c r="U561" s="144"/>
      <c r="V561" s="144"/>
      <c r="W561" s="144"/>
      <c r="X561" s="144"/>
      <c r="Y561" s="144"/>
      <c r="Z561" s="144"/>
      <c r="AA561" s="144"/>
      <c r="AB561" s="144"/>
      <c r="AC561" s="144"/>
      <c r="AD561" s="144"/>
      <c r="AE561" s="144"/>
      <c r="AF561" s="144"/>
    </row>
    <row r="562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5"/>
      <c r="O562" s="145"/>
      <c r="P562" s="145"/>
      <c r="Q562" s="145"/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  <c r="AB562" s="144"/>
      <c r="AC562" s="144"/>
      <c r="AD562" s="144"/>
      <c r="AE562" s="144"/>
      <c r="AF562" s="144"/>
    </row>
    <row r="563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5"/>
      <c r="O563" s="145"/>
      <c r="P563" s="145"/>
      <c r="Q563" s="145"/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  <c r="AB563" s="144"/>
      <c r="AC563" s="144"/>
      <c r="AD563" s="144"/>
      <c r="AE563" s="144"/>
      <c r="AF563" s="144"/>
    </row>
    <row r="564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5"/>
      <c r="O564" s="145"/>
      <c r="P564" s="145"/>
      <c r="Q564" s="145"/>
      <c r="R564" s="144"/>
      <c r="S564" s="144"/>
      <c r="T564" s="144"/>
      <c r="U564" s="144"/>
      <c r="V564" s="144"/>
      <c r="W564" s="144"/>
      <c r="X564" s="144"/>
      <c r="Y564" s="144"/>
      <c r="Z564" s="144"/>
      <c r="AA564" s="144"/>
      <c r="AB564" s="144"/>
      <c r="AC564" s="144"/>
      <c r="AD564" s="144"/>
      <c r="AE564" s="144"/>
      <c r="AF564" s="144"/>
    </row>
    <row r="565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5"/>
      <c r="O565" s="145"/>
      <c r="P565" s="145"/>
      <c r="Q565" s="145"/>
      <c r="R565" s="144"/>
      <c r="S565" s="144"/>
      <c r="T565" s="144"/>
      <c r="U565" s="144"/>
      <c r="V565" s="144"/>
      <c r="W565" s="144"/>
      <c r="X565" s="144"/>
      <c r="Y565" s="144"/>
      <c r="Z565" s="144"/>
      <c r="AA565" s="144"/>
      <c r="AB565" s="144"/>
      <c r="AC565" s="144"/>
      <c r="AD565" s="144"/>
      <c r="AE565" s="144"/>
      <c r="AF565" s="144"/>
    </row>
    <row r="566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5"/>
      <c r="O566" s="145"/>
      <c r="P566" s="145"/>
      <c r="Q566" s="145"/>
      <c r="R566" s="144"/>
      <c r="S566" s="144"/>
      <c r="T566" s="144"/>
      <c r="U566" s="144"/>
      <c r="V566" s="144"/>
      <c r="W566" s="144"/>
      <c r="X566" s="144"/>
      <c r="Y566" s="144"/>
      <c r="Z566" s="144"/>
      <c r="AA566" s="144"/>
      <c r="AB566" s="144"/>
      <c r="AC566" s="144"/>
      <c r="AD566" s="144"/>
      <c r="AE566" s="144"/>
      <c r="AF566" s="144"/>
    </row>
    <row r="567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5"/>
      <c r="O567" s="145"/>
      <c r="P567" s="145"/>
      <c r="Q567" s="145"/>
      <c r="R567" s="144"/>
      <c r="S567" s="144"/>
      <c r="T567" s="144"/>
      <c r="U567" s="144"/>
      <c r="V567" s="144"/>
      <c r="W567" s="144"/>
      <c r="X567" s="144"/>
      <c r="Y567" s="144"/>
      <c r="Z567" s="144"/>
      <c r="AA567" s="144"/>
      <c r="AB567" s="144"/>
      <c r="AC567" s="144"/>
      <c r="AD567" s="144"/>
      <c r="AE567" s="144"/>
      <c r="AF567" s="144"/>
    </row>
    <row r="568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5"/>
      <c r="O568" s="145"/>
      <c r="P568" s="145"/>
      <c r="Q568" s="145"/>
      <c r="R568" s="144"/>
      <c r="S568" s="144"/>
      <c r="T568" s="144"/>
      <c r="U568" s="144"/>
      <c r="V568" s="144"/>
      <c r="W568" s="144"/>
      <c r="X568" s="144"/>
      <c r="Y568" s="144"/>
      <c r="Z568" s="144"/>
      <c r="AA568" s="144"/>
      <c r="AB568" s="144"/>
      <c r="AC568" s="144"/>
      <c r="AD568" s="144"/>
      <c r="AE568" s="144"/>
      <c r="AF568" s="144"/>
    </row>
    <row r="569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5"/>
      <c r="O569" s="145"/>
      <c r="P569" s="145"/>
      <c r="Q569" s="145"/>
      <c r="R569" s="144"/>
      <c r="S569" s="144"/>
      <c r="T569" s="144"/>
      <c r="U569" s="144"/>
      <c r="V569" s="144"/>
      <c r="W569" s="144"/>
      <c r="X569" s="144"/>
      <c r="Y569" s="144"/>
      <c r="Z569" s="144"/>
      <c r="AA569" s="144"/>
      <c r="AB569" s="144"/>
      <c r="AC569" s="144"/>
      <c r="AD569" s="144"/>
      <c r="AE569" s="144"/>
      <c r="AF569" s="144"/>
    </row>
    <row r="570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5"/>
      <c r="O570" s="145"/>
      <c r="P570" s="145"/>
      <c r="Q570" s="145"/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  <c r="AB570" s="144"/>
      <c r="AC570" s="144"/>
      <c r="AD570" s="144"/>
      <c r="AE570" s="144"/>
      <c r="AF570" s="144"/>
    </row>
    <row r="57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5"/>
      <c r="O571" s="145"/>
      <c r="P571" s="145"/>
      <c r="Q571" s="145"/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  <c r="AB571" s="144"/>
      <c r="AC571" s="144"/>
      <c r="AD571" s="144"/>
      <c r="AE571" s="144"/>
      <c r="AF571" s="144"/>
    </row>
    <row r="572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5"/>
      <c r="O572" s="145"/>
      <c r="P572" s="145"/>
      <c r="Q572" s="145"/>
      <c r="R572" s="144"/>
      <c r="S572" s="144"/>
      <c r="T572" s="144"/>
      <c r="U572" s="144"/>
      <c r="V572" s="144"/>
      <c r="W572" s="144"/>
      <c r="X572" s="144"/>
      <c r="Y572" s="144"/>
      <c r="Z572" s="144"/>
      <c r="AA572" s="144"/>
      <c r="AB572" s="144"/>
      <c r="AC572" s="144"/>
      <c r="AD572" s="144"/>
      <c r="AE572" s="144"/>
      <c r="AF572" s="144"/>
    </row>
    <row r="573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5"/>
      <c r="O573" s="145"/>
      <c r="P573" s="145"/>
      <c r="Q573" s="145"/>
      <c r="R573" s="144"/>
      <c r="S573" s="144"/>
      <c r="T573" s="144"/>
      <c r="U573" s="144"/>
      <c r="V573" s="144"/>
      <c r="W573" s="144"/>
      <c r="X573" s="144"/>
      <c r="Y573" s="144"/>
      <c r="Z573" s="144"/>
      <c r="AA573" s="144"/>
      <c r="AB573" s="144"/>
      <c r="AC573" s="144"/>
      <c r="AD573" s="144"/>
      <c r="AE573" s="144"/>
      <c r="AF573" s="144"/>
    </row>
    <row r="574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5"/>
      <c r="O574" s="145"/>
      <c r="P574" s="145"/>
      <c r="Q574" s="145"/>
      <c r="R574" s="144"/>
      <c r="S574" s="144"/>
      <c r="T574" s="144"/>
      <c r="U574" s="144"/>
      <c r="V574" s="144"/>
      <c r="W574" s="144"/>
      <c r="X574" s="144"/>
      <c r="Y574" s="144"/>
      <c r="Z574" s="144"/>
      <c r="AA574" s="144"/>
      <c r="AB574" s="144"/>
      <c r="AC574" s="144"/>
      <c r="AD574" s="144"/>
      <c r="AE574" s="144"/>
      <c r="AF574" s="144"/>
    </row>
    <row r="575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5"/>
      <c r="O575" s="145"/>
      <c r="P575" s="145"/>
      <c r="Q575" s="145"/>
      <c r="R575" s="144"/>
      <c r="S575" s="144"/>
      <c r="T575" s="144"/>
      <c r="U575" s="144"/>
      <c r="V575" s="144"/>
      <c r="W575" s="144"/>
      <c r="X575" s="144"/>
      <c r="Y575" s="144"/>
      <c r="Z575" s="144"/>
      <c r="AA575" s="144"/>
      <c r="AB575" s="144"/>
      <c r="AC575" s="144"/>
      <c r="AD575" s="144"/>
      <c r="AE575" s="144"/>
      <c r="AF575" s="144"/>
    </row>
    <row r="576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5"/>
      <c r="O576" s="145"/>
      <c r="P576" s="145"/>
      <c r="Q576" s="145"/>
      <c r="R576" s="144"/>
      <c r="S576" s="144"/>
      <c r="T576" s="144"/>
      <c r="U576" s="144"/>
      <c r="V576" s="144"/>
      <c r="W576" s="144"/>
      <c r="X576" s="144"/>
      <c r="Y576" s="144"/>
      <c r="Z576" s="144"/>
      <c r="AA576" s="144"/>
      <c r="AB576" s="144"/>
      <c r="AC576" s="144"/>
      <c r="AD576" s="144"/>
      <c r="AE576" s="144"/>
      <c r="AF576" s="144"/>
    </row>
    <row r="577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5"/>
      <c r="O577" s="145"/>
      <c r="P577" s="145"/>
      <c r="Q577" s="145"/>
      <c r="R577" s="144"/>
      <c r="S577" s="144"/>
      <c r="T577" s="144"/>
      <c r="U577" s="144"/>
      <c r="V577" s="144"/>
      <c r="W577" s="144"/>
      <c r="X577" s="144"/>
      <c r="Y577" s="144"/>
      <c r="Z577" s="144"/>
      <c r="AA577" s="144"/>
      <c r="AB577" s="144"/>
      <c r="AC577" s="144"/>
      <c r="AD577" s="144"/>
      <c r="AE577" s="144"/>
      <c r="AF577" s="144"/>
    </row>
    <row r="578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5"/>
      <c r="O578" s="145"/>
      <c r="P578" s="145"/>
      <c r="Q578" s="145"/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  <c r="AB578" s="144"/>
      <c r="AC578" s="144"/>
      <c r="AD578" s="144"/>
      <c r="AE578" s="144"/>
      <c r="AF578" s="144"/>
    </row>
    <row r="579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5"/>
      <c r="O579" s="145"/>
      <c r="P579" s="145"/>
      <c r="Q579" s="145"/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  <c r="AB579" s="144"/>
      <c r="AC579" s="144"/>
      <c r="AD579" s="144"/>
      <c r="AE579" s="144"/>
      <c r="AF579" s="144"/>
    </row>
    <row r="580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5"/>
      <c r="O580" s="145"/>
      <c r="P580" s="145"/>
      <c r="Q580" s="145"/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  <c r="AB580" s="144"/>
      <c r="AC580" s="144"/>
      <c r="AD580" s="144"/>
      <c r="AE580" s="144"/>
      <c r="AF580" s="144"/>
    </row>
    <row r="58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5"/>
      <c r="O581" s="145"/>
      <c r="P581" s="145"/>
      <c r="Q581" s="145"/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  <c r="AB581" s="144"/>
      <c r="AC581" s="144"/>
      <c r="AD581" s="144"/>
      <c r="AE581" s="144"/>
      <c r="AF581" s="144"/>
    </row>
    <row r="582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5"/>
      <c r="O582" s="145"/>
      <c r="P582" s="145"/>
      <c r="Q582" s="145"/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  <c r="AB582" s="144"/>
      <c r="AC582" s="144"/>
      <c r="AD582" s="144"/>
      <c r="AE582" s="144"/>
      <c r="AF582" s="144"/>
    </row>
    <row r="583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5"/>
      <c r="O583" s="145"/>
      <c r="P583" s="145"/>
      <c r="Q583" s="145"/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  <c r="AB583" s="144"/>
      <c r="AC583" s="144"/>
      <c r="AD583" s="144"/>
      <c r="AE583" s="144"/>
      <c r="AF583" s="144"/>
    </row>
    <row r="584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5"/>
      <c r="O584" s="145"/>
      <c r="P584" s="145"/>
      <c r="Q584" s="145"/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  <c r="AB584" s="144"/>
      <c r="AC584" s="144"/>
      <c r="AD584" s="144"/>
      <c r="AE584" s="144"/>
      <c r="AF584" s="144"/>
    </row>
    <row r="585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5"/>
      <c r="O585" s="145"/>
      <c r="P585" s="145"/>
      <c r="Q585" s="145"/>
      <c r="R585" s="144"/>
      <c r="S585" s="144"/>
      <c r="T585" s="144"/>
      <c r="U585" s="144"/>
      <c r="V585" s="144"/>
      <c r="W585" s="144"/>
      <c r="X585" s="144"/>
      <c r="Y585" s="144"/>
      <c r="Z585" s="144"/>
      <c r="AA585" s="144"/>
      <c r="AB585" s="144"/>
      <c r="AC585" s="144"/>
      <c r="AD585" s="144"/>
      <c r="AE585" s="144"/>
      <c r="AF585" s="144"/>
    </row>
    <row r="586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5"/>
      <c r="O586" s="145"/>
      <c r="P586" s="145"/>
      <c r="Q586" s="145"/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  <c r="AB586" s="144"/>
      <c r="AC586" s="144"/>
      <c r="AD586" s="144"/>
      <c r="AE586" s="144"/>
      <c r="AF586" s="144"/>
    </row>
    <row r="587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5"/>
      <c r="O587" s="145"/>
      <c r="P587" s="145"/>
      <c r="Q587" s="145"/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  <c r="AB587" s="144"/>
      <c r="AC587" s="144"/>
      <c r="AD587" s="144"/>
      <c r="AE587" s="144"/>
      <c r="AF587" s="144"/>
    </row>
    <row r="588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5"/>
      <c r="O588" s="145"/>
      <c r="P588" s="145"/>
      <c r="Q588" s="145"/>
      <c r="R588" s="144"/>
      <c r="S588" s="144"/>
      <c r="T588" s="144"/>
      <c r="U588" s="144"/>
      <c r="V588" s="144"/>
      <c r="W588" s="144"/>
      <c r="X588" s="144"/>
      <c r="Y588" s="144"/>
      <c r="Z588" s="144"/>
      <c r="AA588" s="144"/>
      <c r="AB588" s="144"/>
      <c r="AC588" s="144"/>
      <c r="AD588" s="144"/>
      <c r="AE588" s="144"/>
      <c r="AF588" s="144"/>
    </row>
    <row r="589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5"/>
      <c r="O589" s="145"/>
      <c r="P589" s="145"/>
      <c r="Q589" s="145"/>
      <c r="R589" s="144"/>
      <c r="S589" s="144"/>
      <c r="T589" s="144"/>
      <c r="U589" s="144"/>
      <c r="V589" s="144"/>
      <c r="W589" s="144"/>
      <c r="X589" s="144"/>
      <c r="Y589" s="144"/>
      <c r="Z589" s="144"/>
      <c r="AA589" s="144"/>
      <c r="AB589" s="144"/>
      <c r="AC589" s="144"/>
      <c r="AD589" s="144"/>
      <c r="AE589" s="144"/>
      <c r="AF589" s="144"/>
    </row>
    <row r="590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5"/>
      <c r="O590" s="145"/>
      <c r="P590" s="145"/>
      <c r="Q590" s="145"/>
      <c r="R590" s="144"/>
      <c r="S590" s="144"/>
      <c r="T590" s="144"/>
      <c r="U590" s="144"/>
      <c r="V590" s="144"/>
      <c r="W590" s="144"/>
      <c r="X590" s="144"/>
      <c r="Y590" s="144"/>
      <c r="Z590" s="144"/>
      <c r="AA590" s="144"/>
      <c r="AB590" s="144"/>
      <c r="AC590" s="144"/>
      <c r="AD590" s="144"/>
      <c r="AE590" s="144"/>
      <c r="AF590" s="144"/>
    </row>
    <row r="59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5"/>
      <c r="O591" s="145"/>
      <c r="P591" s="145"/>
      <c r="Q591" s="145"/>
      <c r="R591" s="144"/>
      <c r="S591" s="144"/>
      <c r="T591" s="144"/>
      <c r="U591" s="144"/>
      <c r="V591" s="144"/>
      <c r="W591" s="144"/>
      <c r="X591" s="144"/>
      <c r="Y591" s="144"/>
      <c r="Z591" s="144"/>
      <c r="AA591" s="144"/>
      <c r="AB591" s="144"/>
      <c r="AC591" s="144"/>
      <c r="AD591" s="144"/>
      <c r="AE591" s="144"/>
      <c r="AF591" s="144"/>
    </row>
    <row r="592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5"/>
      <c r="O592" s="145"/>
      <c r="P592" s="145"/>
      <c r="Q592" s="145"/>
      <c r="R592" s="144"/>
      <c r="S592" s="144"/>
      <c r="T592" s="144"/>
      <c r="U592" s="144"/>
      <c r="V592" s="144"/>
      <c r="W592" s="144"/>
      <c r="X592" s="144"/>
      <c r="Y592" s="144"/>
      <c r="Z592" s="144"/>
      <c r="AA592" s="144"/>
      <c r="AB592" s="144"/>
      <c r="AC592" s="144"/>
      <c r="AD592" s="144"/>
      <c r="AE592" s="144"/>
      <c r="AF592" s="144"/>
    </row>
    <row r="593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5"/>
      <c r="O593" s="145"/>
      <c r="P593" s="145"/>
      <c r="Q593" s="145"/>
      <c r="R593" s="144"/>
      <c r="S593" s="144"/>
      <c r="T593" s="144"/>
      <c r="U593" s="144"/>
      <c r="V593" s="144"/>
      <c r="W593" s="144"/>
      <c r="X593" s="144"/>
      <c r="Y593" s="144"/>
      <c r="Z593" s="144"/>
      <c r="AA593" s="144"/>
      <c r="AB593" s="144"/>
      <c r="AC593" s="144"/>
      <c r="AD593" s="144"/>
      <c r="AE593" s="144"/>
      <c r="AF593" s="144"/>
    </row>
    <row r="594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5"/>
      <c r="O594" s="145"/>
      <c r="P594" s="145"/>
      <c r="Q594" s="145"/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  <c r="AB594" s="144"/>
      <c r="AC594" s="144"/>
      <c r="AD594" s="144"/>
      <c r="AE594" s="144"/>
      <c r="AF594" s="144"/>
    </row>
    <row r="595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5"/>
      <c r="O595" s="145"/>
      <c r="P595" s="145"/>
      <c r="Q595" s="145"/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  <c r="AB595" s="144"/>
      <c r="AC595" s="144"/>
      <c r="AD595" s="144"/>
      <c r="AE595" s="144"/>
      <c r="AF595" s="144"/>
    </row>
    <row r="596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5"/>
      <c r="O596" s="145"/>
      <c r="P596" s="145"/>
      <c r="Q596" s="145"/>
      <c r="R596" s="144"/>
      <c r="S596" s="144"/>
      <c r="T596" s="144"/>
      <c r="U596" s="144"/>
      <c r="V596" s="144"/>
      <c r="W596" s="144"/>
      <c r="X596" s="144"/>
      <c r="Y596" s="144"/>
      <c r="Z596" s="144"/>
      <c r="AA596" s="144"/>
      <c r="AB596" s="144"/>
      <c r="AC596" s="144"/>
      <c r="AD596" s="144"/>
      <c r="AE596" s="144"/>
      <c r="AF596" s="144"/>
    </row>
    <row r="597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5"/>
      <c r="O597" s="145"/>
      <c r="P597" s="145"/>
      <c r="Q597" s="145"/>
      <c r="R597" s="144"/>
      <c r="S597" s="144"/>
      <c r="T597" s="144"/>
      <c r="U597" s="144"/>
      <c r="V597" s="144"/>
      <c r="W597" s="144"/>
      <c r="X597" s="144"/>
      <c r="Y597" s="144"/>
      <c r="Z597" s="144"/>
      <c r="AA597" s="144"/>
      <c r="AB597" s="144"/>
      <c r="AC597" s="144"/>
      <c r="AD597" s="144"/>
      <c r="AE597" s="144"/>
      <c r="AF597" s="144"/>
    </row>
    <row r="598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5"/>
      <c r="O598" s="145"/>
      <c r="P598" s="145"/>
      <c r="Q598" s="145"/>
      <c r="R598" s="144"/>
      <c r="S598" s="144"/>
      <c r="T598" s="144"/>
      <c r="U598" s="144"/>
      <c r="V598" s="144"/>
      <c r="W598" s="144"/>
      <c r="X598" s="144"/>
      <c r="Y598" s="144"/>
      <c r="Z598" s="144"/>
      <c r="AA598" s="144"/>
      <c r="AB598" s="144"/>
      <c r="AC598" s="144"/>
      <c r="AD598" s="144"/>
      <c r="AE598" s="144"/>
      <c r="AF598" s="144"/>
    </row>
    <row r="599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5"/>
      <c r="O599" s="145"/>
      <c r="P599" s="145"/>
      <c r="Q599" s="145"/>
      <c r="R599" s="144"/>
      <c r="S599" s="144"/>
      <c r="T599" s="144"/>
      <c r="U599" s="144"/>
      <c r="V599" s="144"/>
      <c r="W599" s="144"/>
      <c r="X599" s="144"/>
      <c r="Y599" s="144"/>
      <c r="Z599" s="144"/>
      <c r="AA599" s="144"/>
      <c r="AB599" s="144"/>
      <c r="AC599" s="144"/>
      <c r="AD599" s="144"/>
      <c r="AE599" s="144"/>
      <c r="AF599" s="144"/>
    </row>
    <row r="600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5"/>
      <c r="O600" s="145"/>
      <c r="P600" s="145"/>
      <c r="Q600" s="145"/>
      <c r="R600" s="144"/>
      <c r="S600" s="144"/>
      <c r="T600" s="144"/>
      <c r="U600" s="144"/>
      <c r="V600" s="144"/>
      <c r="W600" s="144"/>
      <c r="X600" s="144"/>
      <c r="Y600" s="144"/>
      <c r="Z600" s="144"/>
      <c r="AA600" s="144"/>
      <c r="AB600" s="144"/>
      <c r="AC600" s="144"/>
      <c r="AD600" s="144"/>
      <c r="AE600" s="144"/>
      <c r="AF600" s="144"/>
    </row>
    <row r="60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5"/>
      <c r="O601" s="145"/>
      <c r="P601" s="145"/>
      <c r="Q601" s="145"/>
      <c r="R601" s="144"/>
      <c r="S601" s="144"/>
      <c r="T601" s="144"/>
      <c r="U601" s="144"/>
      <c r="V601" s="144"/>
      <c r="W601" s="144"/>
      <c r="X601" s="144"/>
      <c r="Y601" s="144"/>
      <c r="Z601" s="144"/>
      <c r="AA601" s="144"/>
      <c r="AB601" s="144"/>
      <c r="AC601" s="144"/>
      <c r="AD601" s="144"/>
      <c r="AE601" s="144"/>
      <c r="AF601" s="144"/>
    </row>
    <row r="602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5"/>
      <c r="O602" s="145"/>
      <c r="P602" s="145"/>
      <c r="Q602" s="145"/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  <c r="AB602" s="144"/>
      <c r="AC602" s="144"/>
      <c r="AD602" s="144"/>
      <c r="AE602" s="144"/>
      <c r="AF602" s="144"/>
    </row>
    <row r="603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5"/>
      <c r="O603" s="145"/>
      <c r="P603" s="145"/>
      <c r="Q603" s="145"/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  <c r="AB603" s="144"/>
      <c r="AC603" s="144"/>
      <c r="AD603" s="144"/>
      <c r="AE603" s="144"/>
      <c r="AF603" s="144"/>
    </row>
    <row r="604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5"/>
      <c r="O604" s="145"/>
      <c r="P604" s="145"/>
      <c r="Q604" s="145"/>
      <c r="R604" s="144"/>
      <c r="S604" s="144"/>
      <c r="T604" s="144"/>
      <c r="U604" s="144"/>
      <c r="V604" s="144"/>
      <c r="W604" s="144"/>
      <c r="X604" s="144"/>
      <c r="Y604" s="144"/>
      <c r="Z604" s="144"/>
      <c r="AA604" s="144"/>
      <c r="AB604" s="144"/>
      <c r="AC604" s="144"/>
      <c r="AD604" s="144"/>
      <c r="AE604" s="144"/>
      <c r="AF604" s="144"/>
    </row>
    <row r="605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5"/>
      <c r="O605" s="145"/>
      <c r="P605" s="145"/>
      <c r="Q605" s="145"/>
      <c r="R605" s="144"/>
      <c r="S605" s="144"/>
      <c r="T605" s="144"/>
      <c r="U605" s="144"/>
      <c r="V605" s="144"/>
      <c r="W605" s="144"/>
      <c r="X605" s="144"/>
      <c r="Y605" s="144"/>
      <c r="Z605" s="144"/>
      <c r="AA605" s="144"/>
      <c r="AB605" s="144"/>
      <c r="AC605" s="144"/>
      <c r="AD605" s="144"/>
      <c r="AE605" s="144"/>
      <c r="AF605" s="144"/>
    </row>
    <row r="606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5"/>
      <c r="O606" s="145"/>
      <c r="P606" s="145"/>
      <c r="Q606" s="145"/>
      <c r="R606" s="144"/>
      <c r="S606" s="144"/>
      <c r="T606" s="144"/>
      <c r="U606" s="144"/>
      <c r="V606" s="144"/>
      <c r="W606" s="144"/>
      <c r="X606" s="144"/>
      <c r="Y606" s="144"/>
      <c r="Z606" s="144"/>
      <c r="AA606" s="144"/>
      <c r="AB606" s="144"/>
      <c r="AC606" s="144"/>
      <c r="AD606" s="144"/>
      <c r="AE606" s="144"/>
      <c r="AF606" s="144"/>
    </row>
    <row r="607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5"/>
      <c r="O607" s="145"/>
      <c r="P607" s="145"/>
      <c r="Q607" s="145"/>
      <c r="R607" s="144"/>
      <c r="S607" s="144"/>
      <c r="T607" s="144"/>
      <c r="U607" s="144"/>
      <c r="V607" s="144"/>
      <c r="W607" s="144"/>
      <c r="X607" s="144"/>
      <c r="Y607" s="144"/>
      <c r="Z607" s="144"/>
      <c r="AA607" s="144"/>
      <c r="AB607" s="144"/>
      <c r="AC607" s="144"/>
      <c r="AD607" s="144"/>
      <c r="AE607" s="144"/>
      <c r="AF607" s="144"/>
    </row>
    <row r="608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5"/>
      <c r="O608" s="145"/>
      <c r="P608" s="145"/>
      <c r="Q608" s="145"/>
      <c r="R608" s="144"/>
      <c r="S608" s="144"/>
      <c r="T608" s="144"/>
      <c r="U608" s="144"/>
      <c r="V608" s="144"/>
      <c r="W608" s="144"/>
      <c r="X608" s="144"/>
      <c r="Y608" s="144"/>
      <c r="Z608" s="144"/>
      <c r="AA608" s="144"/>
      <c r="AB608" s="144"/>
      <c r="AC608" s="144"/>
      <c r="AD608" s="144"/>
      <c r="AE608" s="144"/>
      <c r="AF608" s="144"/>
    </row>
    <row r="609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5"/>
      <c r="O609" s="145"/>
      <c r="P609" s="145"/>
      <c r="Q609" s="145"/>
      <c r="R609" s="144"/>
      <c r="S609" s="144"/>
      <c r="T609" s="144"/>
      <c r="U609" s="144"/>
      <c r="V609" s="144"/>
      <c r="W609" s="144"/>
      <c r="X609" s="144"/>
      <c r="Y609" s="144"/>
      <c r="Z609" s="144"/>
      <c r="AA609" s="144"/>
      <c r="AB609" s="144"/>
      <c r="AC609" s="144"/>
      <c r="AD609" s="144"/>
      <c r="AE609" s="144"/>
      <c r="AF609" s="144"/>
    </row>
    <row r="610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5"/>
      <c r="O610" s="145"/>
      <c r="P610" s="145"/>
      <c r="Q610" s="145"/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  <c r="AB610" s="144"/>
      <c r="AC610" s="144"/>
      <c r="AD610" s="144"/>
      <c r="AE610" s="144"/>
      <c r="AF610" s="144"/>
    </row>
    <row r="61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5"/>
      <c r="O611" s="145"/>
      <c r="P611" s="145"/>
      <c r="Q611" s="145"/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  <c r="AE611" s="144"/>
      <c r="AF611" s="144"/>
    </row>
    <row r="612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5"/>
      <c r="O612" s="145"/>
      <c r="P612" s="145"/>
      <c r="Q612" s="145"/>
      <c r="R612" s="144"/>
      <c r="S612" s="144"/>
      <c r="T612" s="144"/>
      <c r="U612" s="144"/>
      <c r="V612" s="144"/>
      <c r="W612" s="144"/>
      <c r="X612" s="144"/>
      <c r="Y612" s="144"/>
      <c r="Z612" s="144"/>
      <c r="AA612" s="144"/>
      <c r="AB612" s="144"/>
      <c r="AC612" s="144"/>
      <c r="AD612" s="144"/>
      <c r="AE612" s="144"/>
      <c r="AF612" s="144"/>
    </row>
    <row r="613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5"/>
      <c r="O613" s="145"/>
      <c r="P613" s="145"/>
      <c r="Q613" s="145"/>
      <c r="R613" s="144"/>
      <c r="S613" s="144"/>
      <c r="T613" s="144"/>
      <c r="U613" s="144"/>
      <c r="V613" s="144"/>
      <c r="W613" s="144"/>
      <c r="X613" s="144"/>
      <c r="Y613" s="144"/>
      <c r="Z613" s="144"/>
      <c r="AA613" s="144"/>
      <c r="AB613" s="144"/>
      <c r="AC613" s="144"/>
      <c r="AD613" s="144"/>
      <c r="AE613" s="144"/>
      <c r="AF613" s="144"/>
    </row>
    <row r="614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5"/>
      <c r="O614" s="145"/>
      <c r="P614" s="145"/>
      <c r="Q614" s="145"/>
      <c r="R614" s="144"/>
      <c r="S614" s="144"/>
      <c r="T614" s="144"/>
      <c r="U614" s="144"/>
      <c r="V614" s="144"/>
      <c r="W614" s="144"/>
      <c r="X614" s="144"/>
      <c r="Y614" s="144"/>
      <c r="Z614" s="144"/>
      <c r="AA614" s="144"/>
      <c r="AB614" s="144"/>
      <c r="AC614" s="144"/>
      <c r="AD614" s="144"/>
      <c r="AE614" s="144"/>
      <c r="AF614" s="144"/>
    </row>
    <row r="615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5"/>
      <c r="O615" s="145"/>
      <c r="P615" s="145"/>
      <c r="Q615" s="145"/>
      <c r="R615" s="144"/>
      <c r="S615" s="144"/>
      <c r="T615" s="144"/>
      <c r="U615" s="144"/>
      <c r="V615" s="144"/>
      <c r="W615" s="144"/>
      <c r="X615" s="144"/>
      <c r="Y615" s="144"/>
      <c r="Z615" s="144"/>
      <c r="AA615" s="144"/>
      <c r="AB615" s="144"/>
      <c r="AC615" s="144"/>
      <c r="AD615" s="144"/>
      <c r="AE615" s="144"/>
      <c r="AF615" s="144"/>
    </row>
    <row r="616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5"/>
      <c r="O616" s="145"/>
      <c r="P616" s="145"/>
      <c r="Q616" s="145"/>
      <c r="R616" s="144"/>
      <c r="S616" s="144"/>
      <c r="T616" s="144"/>
      <c r="U616" s="144"/>
      <c r="V616" s="144"/>
      <c r="W616" s="144"/>
      <c r="X616" s="144"/>
      <c r="Y616" s="144"/>
      <c r="Z616" s="144"/>
      <c r="AA616" s="144"/>
      <c r="AB616" s="144"/>
      <c r="AC616" s="144"/>
      <c r="AD616" s="144"/>
      <c r="AE616" s="144"/>
      <c r="AF616" s="144"/>
    </row>
    <row r="617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5"/>
      <c r="O617" s="145"/>
      <c r="P617" s="145"/>
      <c r="Q617" s="145"/>
      <c r="R617" s="144"/>
      <c r="S617" s="144"/>
      <c r="T617" s="144"/>
      <c r="U617" s="144"/>
      <c r="V617" s="144"/>
      <c r="W617" s="144"/>
      <c r="X617" s="144"/>
      <c r="Y617" s="144"/>
      <c r="Z617" s="144"/>
      <c r="AA617" s="144"/>
      <c r="AB617" s="144"/>
      <c r="AC617" s="144"/>
      <c r="AD617" s="144"/>
      <c r="AE617" s="144"/>
      <c r="AF617" s="144"/>
    </row>
    <row r="618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5"/>
      <c r="O618" s="145"/>
      <c r="P618" s="145"/>
      <c r="Q618" s="145"/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  <c r="AB618" s="144"/>
      <c r="AC618" s="144"/>
      <c r="AD618" s="144"/>
      <c r="AE618" s="144"/>
      <c r="AF618" s="144"/>
    </row>
    <row r="619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5"/>
      <c r="O619" s="145"/>
      <c r="P619" s="145"/>
      <c r="Q619" s="145"/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  <c r="AB619" s="144"/>
      <c r="AC619" s="144"/>
      <c r="AD619" s="144"/>
      <c r="AE619" s="144"/>
      <c r="AF619" s="144"/>
    </row>
    <row r="620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5"/>
      <c r="O620" s="145"/>
      <c r="P620" s="145"/>
      <c r="Q620" s="145"/>
      <c r="R620" s="144"/>
      <c r="S620" s="144"/>
      <c r="T620" s="144"/>
      <c r="U620" s="144"/>
      <c r="V620" s="144"/>
      <c r="W620" s="144"/>
      <c r="X620" s="144"/>
      <c r="Y620" s="144"/>
      <c r="Z620" s="144"/>
      <c r="AA620" s="144"/>
      <c r="AB620" s="144"/>
      <c r="AC620" s="144"/>
      <c r="AD620" s="144"/>
      <c r="AE620" s="144"/>
      <c r="AF620" s="144"/>
    </row>
    <row r="62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5"/>
      <c r="O621" s="145"/>
      <c r="P621" s="145"/>
      <c r="Q621" s="145"/>
      <c r="R621" s="144"/>
      <c r="S621" s="144"/>
      <c r="T621" s="144"/>
      <c r="U621" s="144"/>
      <c r="V621" s="144"/>
      <c r="W621" s="144"/>
      <c r="X621" s="144"/>
      <c r="Y621" s="144"/>
      <c r="Z621" s="144"/>
      <c r="AA621" s="144"/>
      <c r="AB621" s="144"/>
      <c r="AC621" s="144"/>
      <c r="AD621" s="144"/>
      <c r="AE621" s="144"/>
      <c r="AF621" s="144"/>
    </row>
    <row r="622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5"/>
      <c r="O622" s="145"/>
      <c r="P622" s="145"/>
      <c r="Q622" s="145"/>
      <c r="R622" s="144"/>
      <c r="S622" s="144"/>
      <c r="T622" s="144"/>
      <c r="U622" s="144"/>
      <c r="V622" s="144"/>
      <c r="W622" s="144"/>
      <c r="X622" s="144"/>
      <c r="Y622" s="144"/>
      <c r="Z622" s="144"/>
      <c r="AA622" s="144"/>
      <c r="AB622" s="144"/>
      <c r="AC622" s="144"/>
      <c r="AD622" s="144"/>
      <c r="AE622" s="144"/>
      <c r="AF622" s="144"/>
    </row>
    <row r="623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5"/>
      <c r="O623" s="145"/>
      <c r="P623" s="145"/>
      <c r="Q623" s="145"/>
      <c r="R623" s="144"/>
      <c r="S623" s="144"/>
      <c r="T623" s="144"/>
      <c r="U623" s="144"/>
      <c r="V623" s="144"/>
      <c r="W623" s="144"/>
      <c r="X623" s="144"/>
      <c r="Y623" s="144"/>
      <c r="Z623" s="144"/>
      <c r="AA623" s="144"/>
      <c r="AB623" s="144"/>
      <c r="AC623" s="144"/>
      <c r="AD623" s="144"/>
      <c r="AE623" s="144"/>
      <c r="AF623" s="144"/>
    </row>
    <row r="624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5"/>
      <c r="O624" s="145"/>
      <c r="P624" s="145"/>
      <c r="Q624" s="145"/>
      <c r="R624" s="144"/>
      <c r="S624" s="144"/>
      <c r="T624" s="144"/>
      <c r="U624" s="144"/>
      <c r="V624" s="144"/>
      <c r="W624" s="144"/>
      <c r="X624" s="144"/>
      <c r="Y624" s="144"/>
      <c r="Z624" s="144"/>
      <c r="AA624" s="144"/>
      <c r="AB624" s="144"/>
      <c r="AC624" s="144"/>
      <c r="AD624" s="144"/>
      <c r="AE624" s="144"/>
      <c r="AF624" s="144"/>
    </row>
    <row r="625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5"/>
      <c r="O625" s="145"/>
      <c r="P625" s="145"/>
      <c r="Q625" s="145"/>
      <c r="R625" s="144"/>
      <c r="S625" s="144"/>
      <c r="T625" s="144"/>
      <c r="U625" s="144"/>
      <c r="V625" s="144"/>
      <c r="W625" s="144"/>
      <c r="X625" s="144"/>
      <c r="Y625" s="144"/>
      <c r="Z625" s="144"/>
      <c r="AA625" s="144"/>
      <c r="AB625" s="144"/>
      <c r="AC625" s="144"/>
      <c r="AD625" s="144"/>
      <c r="AE625" s="144"/>
      <c r="AF625" s="144"/>
    </row>
    <row r="626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5"/>
      <c r="O626" s="145"/>
      <c r="P626" s="145"/>
      <c r="Q626" s="145"/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  <c r="AB626" s="144"/>
      <c r="AC626" s="144"/>
      <c r="AD626" s="144"/>
      <c r="AE626" s="144"/>
      <c r="AF626" s="144"/>
    </row>
    <row r="627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5"/>
      <c r="O627" s="145"/>
      <c r="P627" s="145"/>
      <c r="Q627" s="145"/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  <c r="AB627" s="144"/>
      <c r="AC627" s="144"/>
      <c r="AD627" s="144"/>
      <c r="AE627" s="144"/>
      <c r="AF627" s="144"/>
    </row>
    <row r="628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5"/>
      <c r="O628" s="145"/>
      <c r="P628" s="145"/>
      <c r="Q628" s="145"/>
      <c r="R628" s="144"/>
      <c r="S628" s="144"/>
      <c r="T628" s="144"/>
      <c r="U628" s="144"/>
      <c r="V628" s="144"/>
      <c r="W628" s="144"/>
      <c r="X628" s="144"/>
      <c r="Y628" s="144"/>
      <c r="Z628" s="144"/>
      <c r="AA628" s="144"/>
      <c r="AB628" s="144"/>
      <c r="AC628" s="144"/>
      <c r="AD628" s="144"/>
      <c r="AE628" s="144"/>
      <c r="AF628" s="144"/>
    </row>
    <row r="629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5"/>
      <c r="O629" s="145"/>
      <c r="P629" s="145"/>
      <c r="Q629" s="145"/>
      <c r="R629" s="144"/>
      <c r="S629" s="144"/>
      <c r="T629" s="144"/>
      <c r="U629" s="144"/>
      <c r="V629" s="144"/>
      <c r="W629" s="144"/>
      <c r="X629" s="144"/>
      <c r="Y629" s="144"/>
      <c r="Z629" s="144"/>
      <c r="AA629" s="144"/>
      <c r="AB629" s="144"/>
      <c r="AC629" s="144"/>
      <c r="AD629" s="144"/>
      <c r="AE629" s="144"/>
      <c r="AF629" s="144"/>
    </row>
    <row r="630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5"/>
      <c r="O630" s="145"/>
      <c r="P630" s="145"/>
      <c r="Q630" s="145"/>
      <c r="R630" s="144"/>
      <c r="S630" s="144"/>
      <c r="T630" s="144"/>
      <c r="U630" s="144"/>
      <c r="V630" s="144"/>
      <c r="W630" s="144"/>
      <c r="X630" s="144"/>
      <c r="Y630" s="144"/>
      <c r="Z630" s="144"/>
      <c r="AA630" s="144"/>
      <c r="AB630" s="144"/>
      <c r="AC630" s="144"/>
      <c r="AD630" s="144"/>
      <c r="AE630" s="144"/>
      <c r="AF630" s="144"/>
    </row>
    <row r="63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5"/>
      <c r="O631" s="145"/>
      <c r="P631" s="145"/>
      <c r="Q631" s="145"/>
      <c r="R631" s="144"/>
      <c r="S631" s="144"/>
      <c r="T631" s="144"/>
      <c r="U631" s="144"/>
      <c r="V631" s="144"/>
      <c r="W631" s="144"/>
      <c r="X631" s="144"/>
      <c r="Y631" s="144"/>
      <c r="Z631" s="144"/>
      <c r="AA631" s="144"/>
      <c r="AB631" s="144"/>
      <c r="AC631" s="144"/>
      <c r="AD631" s="144"/>
      <c r="AE631" s="144"/>
      <c r="AF631" s="144"/>
    </row>
    <row r="632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5"/>
      <c r="O632" s="145"/>
      <c r="P632" s="145"/>
      <c r="Q632" s="145"/>
      <c r="R632" s="144"/>
      <c r="S632" s="144"/>
      <c r="T632" s="144"/>
      <c r="U632" s="144"/>
      <c r="V632" s="144"/>
      <c r="W632" s="144"/>
      <c r="X632" s="144"/>
      <c r="Y632" s="144"/>
      <c r="Z632" s="144"/>
      <c r="AA632" s="144"/>
      <c r="AB632" s="144"/>
      <c r="AC632" s="144"/>
      <c r="AD632" s="144"/>
      <c r="AE632" s="144"/>
      <c r="AF632" s="144"/>
    </row>
    <row r="633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5"/>
      <c r="O633" s="145"/>
      <c r="P633" s="145"/>
      <c r="Q633" s="145"/>
      <c r="R633" s="144"/>
      <c r="S633" s="144"/>
      <c r="T633" s="144"/>
      <c r="U633" s="144"/>
      <c r="V633" s="144"/>
      <c r="W633" s="144"/>
      <c r="X633" s="144"/>
      <c r="Y633" s="144"/>
      <c r="Z633" s="144"/>
      <c r="AA633" s="144"/>
      <c r="AB633" s="144"/>
      <c r="AC633" s="144"/>
      <c r="AD633" s="144"/>
      <c r="AE633" s="144"/>
      <c r="AF633" s="144"/>
    </row>
    <row r="634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5"/>
      <c r="O634" s="145"/>
      <c r="P634" s="145"/>
      <c r="Q634" s="145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  <c r="AF634" s="144"/>
    </row>
    <row r="635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5"/>
      <c r="O635" s="145"/>
      <c r="P635" s="145"/>
      <c r="Q635" s="145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  <c r="AF635" s="144"/>
    </row>
    <row r="636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5"/>
      <c r="O636" s="145"/>
      <c r="P636" s="145"/>
      <c r="Q636" s="145"/>
      <c r="R636" s="144"/>
      <c r="S636" s="144"/>
      <c r="T636" s="144"/>
      <c r="U636" s="144"/>
      <c r="V636" s="144"/>
      <c r="W636" s="144"/>
      <c r="X636" s="144"/>
      <c r="Y636" s="144"/>
      <c r="Z636" s="144"/>
      <c r="AA636" s="144"/>
      <c r="AB636" s="144"/>
      <c r="AC636" s="144"/>
      <c r="AD636" s="144"/>
      <c r="AE636" s="144"/>
      <c r="AF636" s="144"/>
    </row>
    <row r="637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5"/>
      <c r="O637" s="145"/>
      <c r="P637" s="145"/>
      <c r="Q637" s="145"/>
      <c r="R637" s="144"/>
      <c r="S637" s="144"/>
      <c r="T637" s="144"/>
      <c r="U637" s="144"/>
      <c r="V637" s="144"/>
      <c r="W637" s="144"/>
      <c r="X637" s="144"/>
      <c r="Y637" s="144"/>
      <c r="Z637" s="144"/>
      <c r="AA637" s="144"/>
      <c r="AB637" s="144"/>
      <c r="AC637" s="144"/>
      <c r="AD637" s="144"/>
      <c r="AE637" s="144"/>
      <c r="AF637" s="144"/>
    </row>
    <row r="638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5"/>
      <c r="O638" s="145"/>
      <c r="P638" s="145"/>
      <c r="Q638" s="145"/>
      <c r="R638" s="144"/>
      <c r="S638" s="144"/>
      <c r="T638" s="144"/>
      <c r="U638" s="144"/>
      <c r="V638" s="144"/>
      <c r="W638" s="144"/>
      <c r="X638" s="144"/>
      <c r="Y638" s="144"/>
      <c r="Z638" s="144"/>
      <c r="AA638" s="144"/>
      <c r="AB638" s="144"/>
      <c r="AC638" s="144"/>
      <c r="AD638" s="144"/>
      <c r="AE638" s="144"/>
      <c r="AF638" s="144"/>
    </row>
    <row r="639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5"/>
      <c r="O639" s="145"/>
      <c r="P639" s="145"/>
      <c r="Q639" s="145"/>
      <c r="R639" s="144"/>
      <c r="S639" s="144"/>
      <c r="T639" s="144"/>
      <c r="U639" s="144"/>
      <c r="V639" s="144"/>
      <c r="W639" s="144"/>
      <c r="X639" s="144"/>
      <c r="Y639" s="144"/>
      <c r="Z639" s="144"/>
      <c r="AA639" s="144"/>
      <c r="AB639" s="144"/>
      <c r="AC639" s="144"/>
      <c r="AD639" s="144"/>
      <c r="AE639" s="144"/>
      <c r="AF639" s="144"/>
    </row>
    <row r="640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5"/>
      <c r="O640" s="145"/>
      <c r="P640" s="145"/>
      <c r="Q640" s="145"/>
      <c r="R640" s="144"/>
      <c r="S640" s="144"/>
      <c r="T640" s="144"/>
      <c r="U640" s="144"/>
      <c r="V640" s="144"/>
      <c r="W640" s="144"/>
      <c r="X640" s="144"/>
      <c r="Y640" s="144"/>
      <c r="Z640" s="144"/>
      <c r="AA640" s="144"/>
      <c r="AB640" s="144"/>
      <c r="AC640" s="144"/>
      <c r="AD640" s="144"/>
      <c r="AE640" s="144"/>
      <c r="AF640" s="144"/>
    </row>
    <row r="64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5"/>
      <c r="O641" s="145"/>
      <c r="P641" s="145"/>
      <c r="Q641" s="145"/>
      <c r="R641" s="144"/>
      <c r="S641" s="144"/>
      <c r="T641" s="144"/>
      <c r="U641" s="144"/>
      <c r="V641" s="144"/>
      <c r="W641" s="144"/>
      <c r="X641" s="144"/>
      <c r="Y641" s="144"/>
      <c r="Z641" s="144"/>
      <c r="AA641" s="144"/>
      <c r="AB641" s="144"/>
      <c r="AC641" s="144"/>
      <c r="AD641" s="144"/>
      <c r="AE641" s="144"/>
      <c r="AF641" s="144"/>
    </row>
    <row r="642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5"/>
      <c r="O642" s="145"/>
      <c r="P642" s="145"/>
      <c r="Q642" s="145"/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  <c r="AB642" s="144"/>
      <c r="AC642" s="144"/>
      <c r="AD642" s="144"/>
      <c r="AE642" s="144"/>
      <c r="AF642" s="144"/>
    </row>
    <row r="643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5"/>
      <c r="O643" s="145"/>
      <c r="P643" s="145"/>
      <c r="Q643" s="145"/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  <c r="AB643" s="144"/>
      <c r="AC643" s="144"/>
      <c r="AD643" s="144"/>
      <c r="AE643" s="144"/>
      <c r="AF643" s="144"/>
    </row>
    <row r="644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5"/>
      <c r="O644" s="145"/>
      <c r="P644" s="145"/>
      <c r="Q644" s="145"/>
      <c r="R644" s="144"/>
      <c r="S644" s="144"/>
      <c r="T644" s="144"/>
      <c r="U644" s="144"/>
      <c r="V644" s="144"/>
      <c r="W644" s="144"/>
      <c r="X644" s="144"/>
      <c r="Y644" s="144"/>
      <c r="Z644" s="144"/>
      <c r="AA644" s="144"/>
      <c r="AB644" s="144"/>
      <c r="AC644" s="144"/>
      <c r="AD644" s="144"/>
      <c r="AE644" s="144"/>
      <c r="AF644" s="144"/>
    </row>
    <row r="645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5"/>
      <c r="O645" s="145"/>
      <c r="P645" s="145"/>
      <c r="Q645" s="145"/>
      <c r="R645" s="144"/>
      <c r="S645" s="144"/>
      <c r="T645" s="144"/>
      <c r="U645" s="144"/>
      <c r="V645" s="144"/>
      <c r="W645" s="144"/>
      <c r="X645" s="144"/>
      <c r="Y645" s="144"/>
      <c r="Z645" s="144"/>
      <c r="AA645" s="144"/>
      <c r="AB645" s="144"/>
      <c r="AC645" s="144"/>
      <c r="AD645" s="144"/>
      <c r="AE645" s="144"/>
      <c r="AF645" s="144"/>
    </row>
    <row r="646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5"/>
      <c r="O646" s="145"/>
      <c r="P646" s="145"/>
      <c r="Q646" s="145"/>
      <c r="R646" s="144"/>
      <c r="S646" s="144"/>
      <c r="T646" s="144"/>
      <c r="U646" s="144"/>
      <c r="V646" s="144"/>
      <c r="W646" s="144"/>
      <c r="X646" s="144"/>
      <c r="Y646" s="144"/>
      <c r="Z646" s="144"/>
      <c r="AA646" s="144"/>
      <c r="AB646" s="144"/>
      <c r="AC646" s="144"/>
      <c r="AD646" s="144"/>
      <c r="AE646" s="144"/>
      <c r="AF646" s="144"/>
    </row>
    <row r="647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5"/>
      <c r="O647" s="145"/>
      <c r="P647" s="145"/>
      <c r="Q647" s="145"/>
      <c r="R647" s="144"/>
      <c r="S647" s="144"/>
      <c r="T647" s="144"/>
      <c r="U647" s="144"/>
      <c r="V647" s="144"/>
      <c r="W647" s="144"/>
      <c r="X647" s="144"/>
      <c r="Y647" s="144"/>
      <c r="Z647" s="144"/>
      <c r="AA647" s="144"/>
      <c r="AB647" s="144"/>
      <c r="AC647" s="144"/>
      <c r="AD647" s="144"/>
      <c r="AE647" s="144"/>
      <c r="AF647" s="144"/>
    </row>
    <row r="648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5"/>
      <c r="O648" s="145"/>
      <c r="P648" s="145"/>
      <c r="Q648" s="145"/>
      <c r="R648" s="144"/>
      <c r="S648" s="144"/>
      <c r="T648" s="144"/>
      <c r="U648" s="144"/>
      <c r="V648" s="144"/>
      <c r="W648" s="144"/>
      <c r="X648" s="144"/>
      <c r="Y648" s="144"/>
      <c r="Z648" s="144"/>
      <c r="AA648" s="144"/>
      <c r="AB648" s="144"/>
      <c r="AC648" s="144"/>
      <c r="AD648" s="144"/>
      <c r="AE648" s="144"/>
      <c r="AF648" s="144"/>
    </row>
    <row r="649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5"/>
      <c r="O649" s="145"/>
      <c r="P649" s="145"/>
      <c r="Q649" s="145"/>
      <c r="R649" s="144"/>
      <c r="S649" s="144"/>
      <c r="T649" s="144"/>
      <c r="U649" s="144"/>
      <c r="V649" s="144"/>
      <c r="W649" s="144"/>
      <c r="X649" s="144"/>
      <c r="Y649" s="144"/>
      <c r="Z649" s="144"/>
      <c r="AA649" s="144"/>
      <c r="AB649" s="144"/>
      <c r="AC649" s="144"/>
      <c r="AD649" s="144"/>
      <c r="AE649" s="144"/>
      <c r="AF649" s="144"/>
    </row>
    <row r="650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5"/>
      <c r="O650" s="145"/>
      <c r="P650" s="145"/>
      <c r="Q650" s="145"/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  <c r="AB650" s="144"/>
      <c r="AC650" s="144"/>
      <c r="AD650" s="144"/>
      <c r="AE650" s="144"/>
      <c r="AF650" s="144"/>
    </row>
    <row r="65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5"/>
      <c r="O651" s="145"/>
      <c r="P651" s="145"/>
      <c r="Q651" s="145"/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  <c r="AB651" s="144"/>
      <c r="AC651" s="144"/>
      <c r="AD651" s="144"/>
      <c r="AE651" s="144"/>
      <c r="AF651" s="144"/>
    </row>
    <row r="652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5"/>
      <c r="O652" s="145"/>
      <c r="P652" s="145"/>
      <c r="Q652" s="145"/>
      <c r="R652" s="144"/>
      <c r="S652" s="144"/>
      <c r="T652" s="144"/>
      <c r="U652" s="144"/>
      <c r="V652" s="144"/>
      <c r="W652" s="144"/>
      <c r="X652" s="144"/>
      <c r="Y652" s="144"/>
      <c r="Z652" s="144"/>
      <c r="AA652" s="144"/>
      <c r="AB652" s="144"/>
      <c r="AC652" s="144"/>
      <c r="AD652" s="144"/>
      <c r="AE652" s="144"/>
      <c r="AF652" s="144"/>
    </row>
    <row r="653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5"/>
      <c r="O653" s="145"/>
      <c r="P653" s="145"/>
      <c r="Q653" s="145"/>
      <c r="R653" s="144"/>
      <c r="S653" s="144"/>
      <c r="T653" s="144"/>
      <c r="U653" s="144"/>
      <c r="V653" s="144"/>
      <c r="W653" s="144"/>
      <c r="X653" s="144"/>
      <c r="Y653" s="144"/>
      <c r="Z653" s="144"/>
      <c r="AA653" s="144"/>
      <c r="AB653" s="144"/>
      <c r="AC653" s="144"/>
      <c r="AD653" s="144"/>
      <c r="AE653" s="144"/>
      <c r="AF653" s="144"/>
    </row>
    <row r="654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5"/>
      <c r="O654" s="145"/>
      <c r="P654" s="145"/>
      <c r="Q654" s="145"/>
      <c r="R654" s="144"/>
      <c r="S654" s="144"/>
      <c r="T654" s="144"/>
      <c r="U654" s="144"/>
      <c r="V654" s="144"/>
      <c r="W654" s="144"/>
      <c r="X654" s="144"/>
      <c r="Y654" s="144"/>
      <c r="Z654" s="144"/>
      <c r="AA654" s="144"/>
      <c r="AB654" s="144"/>
      <c r="AC654" s="144"/>
      <c r="AD654" s="144"/>
      <c r="AE654" s="144"/>
      <c r="AF654" s="144"/>
    </row>
    <row r="655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5"/>
      <c r="O655" s="145"/>
      <c r="P655" s="145"/>
      <c r="Q655" s="145"/>
      <c r="R655" s="144"/>
      <c r="S655" s="144"/>
      <c r="T655" s="144"/>
      <c r="U655" s="144"/>
      <c r="V655" s="144"/>
      <c r="W655" s="144"/>
      <c r="X655" s="144"/>
      <c r="Y655" s="144"/>
      <c r="Z655" s="144"/>
      <c r="AA655" s="144"/>
      <c r="AB655" s="144"/>
      <c r="AC655" s="144"/>
      <c r="AD655" s="144"/>
      <c r="AE655" s="144"/>
      <c r="AF655" s="144"/>
    </row>
    <row r="656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5"/>
      <c r="O656" s="145"/>
      <c r="P656" s="145"/>
      <c r="Q656" s="145"/>
      <c r="R656" s="144"/>
      <c r="S656" s="144"/>
      <c r="T656" s="144"/>
      <c r="U656" s="144"/>
      <c r="V656" s="144"/>
      <c r="W656" s="144"/>
      <c r="X656" s="144"/>
      <c r="Y656" s="144"/>
      <c r="Z656" s="144"/>
      <c r="AA656" s="144"/>
      <c r="AB656" s="144"/>
      <c r="AC656" s="144"/>
      <c r="AD656" s="144"/>
      <c r="AE656" s="144"/>
      <c r="AF656" s="144"/>
    </row>
    <row r="657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5"/>
      <c r="O657" s="145"/>
      <c r="P657" s="145"/>
      <c r="Q657" s="145"/>
      <c r="R657" s="144"/>
      <c r="S657" s="144"/>
      <c r="T657" s="144"/>
      <c r="U657" s="144"/>
      <c r="V657" s="144"/>
      <c r="W657" s="144"/>
      <c r="X657" s="144"/>
      <c r="Y657" s="144"/>
      <c r="Z657" s="144"/>
      <c r="AA657" s="144"/>
      <c r="AB657" s="144"/>
      <c r="AC657" s="144"/>
      <c r="AD657" s="144"/>
      <c r="AE657" s="144"/>
      <c r="AF657" s="144"/>
    </row>
    <row r="658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5"/>
      <c r="O658" s="145"/>
      <c r="P658" s="145"/>
      <c r="Q658" s="145"/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  <c r="AB658" s="144"/>
      <c r="AC658" s="144"/>
      <c r="AD658" s="144"/>
      <c r="AE658" s="144"/>
      <c r="AF658" s="144"/>
    </row>
    <row r="659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5"/>
      <c r="O659" s="145"/>
      <c r="P659" s="145"/>
      <c r="Q659" s="145"/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  <c r="AB659" s="144"/>
      <c r="AC659" s="144"/>
      <c r="AD659" s="144"/>
      <c r="AE659" s="144"/>
      <c r="AF659" s="144"/>
    </row>
    <row r="660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5"/>
      <c r="O660" s="145"/>
      <c r="P660" s="145"/>
      <c r="Q660" s="145"/>
      <c r="R660" s="144"/>
      <c r="S660" s="144"/>
      <c r="T660" s="144"/>
      <c r="U660" s="144"/>
      <c r="V660" s="144"/>
      <c r="W660" s="144"/>
      <c r="X660" s="144"/>
      <c r="Y660" s="144"/>
      <c r="Z660" s="144"/>
      <c r="AA660" s="144"/>
      <c r="AB660" s="144"/>
      <c r="AC660" s="144"/>
      <c r="AD660" s="144"/>
      <c r="AE660" s="144"/>
      <c r="AF660" s="144"/>
    </row>
    <row r="66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5"/>
      <c r="O661" s="145"/>
      <c r="P661" s="145"/>
      <c r="Q661" s="145"/>
      <c r="R661" s="144"/>
      <c r="S661" s="144"/>
      <c r="T661" s="144"/>
      <c r="U661" s="144"/>
      <c r="V661" s="144"/>
      <c r="W661" s="144"/>
      <c r="X661" s="144"/>
      <c r="Y661" s="144"/>
      <c r="Z661" s="144"/>
      <c r="AA661" s="144"/>
      <c r="AB661" s="144"/>
      <c r="AC661" s="144"/>
      <c r="AD661" s="144"/>
      <c r="AE661" s="144"/>
      <c r="AF661" s="144"/>
    </row>
    <row r="662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5"/>
      <c r="O662" s="145"/>
      <c r="P662" s="145"/>
      <c r="Q662" s="145"/>
      <c r="R662" s="144"/>
      <c r="S662" s="144"/>
      <c r="T662" s="144"/>
      <c r="U662" s="144"/>
      <c r="V662" s="144"/>
      <c r="W662" s="144"/>
      <c r="X662" s="144"/>
      <c r="Y662" s="144"/>
      <c r="Z662" s="144"/>
      <c r="AA662" s="144"/>
      <c r="AB662" s="144"/>
      <c r="AC662" s="144"/>
      <c r="AD662" s="144"/>
      <c r="AE662" s="144"/>
      <c r="AF662" s="144"/>
    </row>
    <row r="663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5"/>
      <c r="O663" s="145"/>
      <c r="P663" s="145"/>
      <c r="Q663" s="145"/>
      <c r="R663" s="144"/>
      <c r="S663" s="144"/>
      <c r="T663" s="144"/>
      <c r="U663" s="144"/>
      <c r="V663" s="144"/>
      <c r="W663" s="144"/>
      <c r="X663" s="144"/>
      <c r="Y663" s="144"/>
      <c r="Z663" s="144"/>
      <c r="AA663" s="144"/>
      <c r="AB663" s="144"/>
      <c r="AC663" s="144"/>
      <c r="AD663" s="144"/>
      <c r="AE663" s="144"/>
      <c r="AF663" s="144"/>
    </row>
    <row r="664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5"/>
      <c r="O664" s="145"/>
      <c r="P664" s="145"/>
      <c r="Q664" s="145"/>
      <c r="R664" s="144"/>
      <c r="S664" s="144"/>
      <c r="T664" s="144"/>
      <c r="U664" s="144"/>
      <c r="V664" s="144"/>
      <c r="W664" s="144"/>
      <c r="X664" s="144"/>
      <c r="Y664" s="144"/>
      <c r="Z664" s="144"/>
      <c r="AA664" s="144"/>
      <c r="AB664" s="144"/>
      <c r="AC664" s="144"/>
      <c r="AD664" s="144"/>
      <c r="AE664" s="144"/>
      <c r="AF664" s="144"/>
    </row>
    <row r="665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5"/>
      <c r="O665" s="145"/>
      <c r="P665" s="145"/>
      <c r="Q665" s="145"/>
      <c r="R665" s="144"/>
      <c r="S665" s="144"/>
      <c r="T665" s="144"/>
      <c r="U665" s="144"/>
      <c r="V665" s="144"/>
      <c r="W665" s="144"/>
      <c r="X665" s="144"/>
      <c r="Y665" s="144"/>
      <c r="Z665" s="144"/>
      <c r="AA665" s="144"/>
      <c r="AB665" s="144"/>
      <c r="AC665" s="144"/>
      <c r="AD665" s="144"/>
      <c r="AE665" s="144"/>
      <c r="AF665" s="144"/>
    </row>
    <row r="666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5"/>
      <c r="O666" s="145"/>
      <c r="P666" s="145"/>
      <c r="Q666" s="145"/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  <c r="AB666" s="144"/>
      <c r="AC666" s="144"/>
      <c r="AD666" s="144"/>
      <c r="AE666" s="144"/>
      <c r="AF666" s="144"/>
    </row>
    <row r="667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5"/>
      <c r="O667" s="145"/>
      <c r="P667" s="145"/>
      <c r="Q667" s="145"/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  <c r="AB667" s="144"/>
      <c r="AC667" s="144"/>
      <c r="AD667" s="144"/>
      <c r="AE667" s="144"/>
      <c r="AF667" s="144"/>
    </row>
    <row r="668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5"/>
      <c r="O668" s="145"/>
      <c r="P668" s="145"/>
      <c r="Q668" s="145"/>
      <c r="R668" s="144"/>
      <c r="S668" s="144"/>
      <c r="T668" s="144"/>
      <c r="U668" s="144"/>
      <c r="V668" s="144"/>
      <c r="W668" s="144"/>
      <c r="X668" s="144"/>
      <c r="Y668" s="144"/>
      <c r="Z668" s="144"/>
      <c r="AA668" s="144"/>
      <c r="AB668" s="144"/>
      <c r="AC668" s="144"/>
      <c r="AD668" s="144"/>
      <c r="AE668" s="144"/>
      <c r="AF668" s="144"/>
    </row>
    <row r="669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5"/>
      <c r="O669" s="145"/>
      <c r="P669" s="145"/>
      <c r="Q669" s="145"/>
      <c r="R669" s="144"/>
      <c r="S669" s="144"/>
      <c r="T669" s="144"/>
      <c r="U669" s="144"/>
      <c r="V669" s="144"/>
      <c r="W669" s="144"/>
      <c r="X669" s="144"/>
      <c r="Y669" s="144"/>
      <c r="Z669" s="144"/>
      <c r="AA669" s="144"/>
      <c r="AB669" s="144"/>
      <c r="AC669" s="144"/>
      <c r="AD669" s="144"/>
      <c r="AE669" s="144"/>
      <c r="AF669" s="144"/>
    </row>
    <row r="670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5"/>
      <c r="O670" s="145"/>
      <c r="P670" s="145"/>
      <c r="Q670" s="145"/>
      <c r="R670" s="144"/>
      <c r="S670" s="144"/>
      <c r="T670" s="144"/>
      <c r="U670" s="144"/>
      <c r="V670" s="144"/>
      <c r="W670" s="144"/>
      <c r="X670" s="144"/>
      <c r="Y670" s="144"/>
      <c r="Z670" s="144"/>
      <c r="AA670" s="144"/>
      <c r="AB670" s="144"/>
      <c r="AC670" s="144"/>
      <c r="AD670" s="144"/>
      <c r="AE670" s="144"/>
      <c r="AF670" s="144"/>
    </row>
    <row r="67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5"/>
      <c r="O671" s="145"/>
      <c r="P671" s="145"/>
      <c r="Q671" s="145"/>
      <c r="R671" s="144"/>
      <c r="S671" s="144"/>
      <c r="T671" s="144"/>
      <c r="U671" s="144"/>
      <c r="V671" s="144"/>
      <c r="W671" s="144"/>
      <c r="X671" s="144"/>
      <c r="Y671" s="144"/>
      <c r="Z671" s="144"/>
      <c r="AA671" s="144"/>
      <c r="AB671" s="144"/>
      <c r="AC671" s="144"/>
      <c r="AD671" s="144"/>
      <c r="AE671" s="144"/>
      <c r="AF671" s="144"/>
    </row>
    <row r="672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5"/>
      <c r="O672" s="145"/>
      <c r="P672" s="145"/>
      <c r="Q672" s="145"/>
      <c r="R672" s="144"/>
      <c r="S672" s="144"/>
      <c r="T672" s="144"/>
      <c r="U672" s="144"/>
      <c r="V672" s="144"/>
      <c r="W672" s="144"/>
      <c r="X672" s="144"/>
      <c r="Y672" s="144"/>
      <c r="Z672" s="144"/>
      <c r="AA672" s="144"/>
      <c r="AB672" s="144"/>
      <c r="AC672" s="144"/>
      <c r="AD672" s="144"/>
      <c r="AE672" s="144"/>
      <c r="AF672" s="144"/>
    </row>
    <row r="673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5"/>
      <c r="O673" s="145"/>
      <c r="P673" s="145"/>
      <c r="Q673" s="145"/>
      <c r="R673" s="144"/>
      <c r="S673" s="144"/>
      <c r="T673" s="144"/>
      <c r="U673" s="144"/>
      <c r="V673" s="144"/>
      <c r="W673" s="144"/>
      <c r="X673" s="144"/>
      <c r="Y673" s="144"/>
      <c r="Z673" s="144"/>
      <c r="AA673" s="144"/>
      <c r="AB673" s="144"/>
      <c r="AC673" s="144"/>
      <c r="AD673" s="144"/>
      <c r="AE673" s="144"/>
      <c r="AF673" s="144"/>
    </row>
    <row r="674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5"/>
      <c r="O674" s="145"/>
      <c r="P674" s="145"/>
      <c r="Q674" s="145"/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  <c r="AB674" s="144"/>
      <c r="AC674" s="144"/>
      <c r="AD674" s="144"/>
      <c r="AE674" s="144"/>
      <c r="AF674" s="144"/>
    </row>
    <row r="675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5"/>
      <c r="O675" s="145"/>
      <c r="P675" s="145"/>
      <c r="Q675" s="145"/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  <c r="AB675" s="144"/>
      <c r="AC675" s="144"/>
      <c r="AD675" s="144"/>
      <c r="AE675" s="144"/>
      <c r="AF675" s="144"/>
    </row>
    <row r="676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5"/>
      <c r="O676" s="145"/>
      <c r="P676" s="145"/>
      <c r="Q676" s="145"/>
      <c r="R676" s="144"/>
      <c r="S676" s="144"/>
      <c r="T676" s="144"/>
      <c r="U676" s="144"/>
      <c r="V676" s="144"/>
      <c r="W676" s="144"/>
      <c r="X676" s="144"/>
      <c r="Y676" s="144"/>
      <c r="Z676" s="144"/>
      <c r="AA676" s="144"/>
      <c r="AB676" s="144"/>
      <c r="AC676" s="144"/>
      <c r="AD676" s="144"/>
      <c r="AE676" s="144"/>
      <c r="AF676" s="144"/>
    </row>
    <row r="677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5"/>
      <c r="O677" s="145"/>
      <c r="P677" s="145"/>
      <c r="Q677" s="145"/>
      <c r="R677" s="144"/>
      <c r="S677" s="144"/>
      <c r="T677" s="144"/>
      <c r="U677" s="144"/>
      <c r="V677" s="144"/>
      <c r="W677" s="144"/>
      <c r="X677" s="144"/>
      <c r="Y677" s="144"/>
      <c r="Z677" s="144"/>
      <c r="AA677" s="144"/>
      <c r="AB677" s="144"/>
      <c r="AC677" s="144"/>
      <c r="AD677" s="144"/>
      <c r="AE677" s="144"/>
      <c r="AF677" s="144"/>
    </row>
    <row r="678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5"/>
      <c r="O678" s="145"/>
      <c r="P678" s="145"/>
      <c r="Q678" s="145"/>
      <c r="R678" s="144"/>
      <c r="S678" s="144"/>
      <c r="T678" s="144"/>
      <c r="U678" s="144"/>
      <c r="V678" s="144"/>
      <c r="W678" s="144"/>
      <c r="X678" s="144"/>
      <c r="Y678" s="144"/>
      <c r="Z678" s="144"/>
      <c r="AA678" s="144"/>
      <c r="AB678" s="144"/>
      <c r="AC678" s="144"/>
      <c r="AD678" s="144"/>
      <c r="AE678" s="144"/>
      <c r="AF678" s="144"/>
    </row>
    <row r="679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5"/>
      <c r="O679" s="145"/>
      <c r="P679" s="145"/>
      <c r="Q679" s="145"/>
      <c r="R679" s="144"/>
      <c r="S679" s="144"/>
      <c r="T679" s="144"/>
      <c r="U679" s="144"/>
      <c r="V679" s="144"/>
      <c r="W679" s="144"/>
      <c r="X679" s="144"/>
      <c r="Y679" s="144"/>
      <c r="Z679" s="144"/>
      <c r="AA679" s="144"/>
      <c r="AB679" s="144"/>
      <c r="AC679" s="144"/>
      <c r="AD679" s="144"/>
      <c r="AE679" s="144"/>
      <c r="AF679" s="144"/>
    </row>
    <row r="680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5"/>
      <c r="O680" s="145"/>
      <c r="P680" s="145"/>
      <c r="Q680" s="145"/>
      <c r="R680" s="144"/>
      <c r="S680" s="144"/>
      <c r="T680" s="144"/>
      <c r="U680" s="144"/>
      <c r="V680" s="144"/>
      <c r="W680" s="144"/>
      <c r="X680" s="144"/>
      <c r="Y680" s="144"/>
      <c r="Z680" s="144"/>
      <c r="AA680" s="144"/>
      <c r="AB680" s="144"/>
      <c r="AC680" s="144"/>
      <c r="AD680" s="144"/>
      <c r="AE680" s="144"/>
      <c r="AF680" s="144"/>
    </row>
    <row r="68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5"/>
      <c r="O681" s="145"/>
      <c r="P681" s="145"/>
      <c r="Q681" s="145"/>
      <c r="R681" s="144"/>
      <c r="S681" s="144"/>
      <c r="T681" s="144"/>
      <c r="U681" s="144"/>
      <c r="V681" s="144"/>
      <c r="W681" s="144"/>
      <c r="X681" s="144"/>
      <c r="Y681" s="144"/>
      <c r="Z681" s="144"/>
      <c r="AA681" s="144"/>
      <c r="AB681" s="144"/>
      <c r="AC681" s="144"/>
      <c r="AD681" s="144"/>
      <c r="AE681" s="144"/>
      <c r="AF681" s="144"/>
    </row>
    <row r="682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5"/>
      <c r="O682" s="145"/>
      <c r="P682" s="145"/>
      <c r="Q682" s="145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  <c r="AF682" s="144"/>
    </row>
    <row r="683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5"/>
      <c r="O683" s="145"/>
      <c r="P683" s="145"/>
      <c r="Q683" s="145"/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  <c r="AB683" s="144"/>
      <c r="AC683" s="144"/>
      <c r="AD683" s="144"/>
      <c r="AE683" s="144"/>
      <c r="AF683" s="144"/>
    </row>
    <row r="684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5"/>
      <c r="O684" s="145"/>
      <c r="P684" s="145"/>
      <c r="Q684" s="145"/>
      <c r="R684" s="144"/>
      <c r="S684" s="144"/>
      <c r="T684" s="144"/>
      <c r="U684" s="144"/>
      <c r="V684" s="144"/>
      <c r="W684" s="144"/>
      <c r="X684" s="144"/>
      <c r="Y684" s="144"/>
      <c r="Z684" s="144"/>
      <c r="AA684" s="144"/>
      <c r="AB684" s="144"/>
      <c r="AC684" s="144"/>
      <c r="AD684" s="144"/>
      <c r="AE684" s="144"/>
      <c r="AF684" s="144"/>
    </row>
    <row r="685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5"/>
      <c r="O685" s="145"/>
      <c r="P685" s="145"/>
      <c r="Q685" s="145"/>
      <c r="R685" s="144"/>
      <c r="S685" s="144"/>
      <c r="T685" s="144"/>
      <c r="U685" s="144"/>
      <c r="V685" s="144"/>
      <c r="W685" s="144"/>
      <c r="X685" s="144"/>
      <c r="Y685" s="144"/>
      <c r="Z685" s="144"/>
      <c r="AA685" s="144"/>
      <c r="AB685" s="144"/>
      <c r="AC685" s="144"/>
      <c r="AD685" s="144"/>
      <c r="AE685" s="144"/>
      <c r="AF685" s="144"/>
    </row>
    <row r="686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5"/>
      <c r="O686" s="145"/>
      <c r="P686" s="145"/>
      <c r="Q686" s="145"/>
      <c r="R686" s="144"/>
      <c r="S686" s="144"/>
      <c r="T686" s="144"/>
      <c r="U686" s="144"/>
      <c r="V686" s="144"/>
      <c r="W686" s="144"/>
      <c r="X686" s="144"/>
      <c r="Y686" s="144"/>
      <c r="Z686" s="144"/>
      <c r="AA686" s="144"/>
      <c r="AB686" s="144"/>
      <c r="AC686" s="144"/>
      <c r="AD686" s="144"/>
      <c r="AE686" s="144"/>
      <c r="AF686" s="144"/>
    </row>
    <row r="687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5"/>
      <c r="O687" s="145"/>
      <c r="P687" s="145"/>
      <c r="Q687" s="145"/>
      <c r="R687" s="144"/>
      <c r="S687" s="144"/>
      <c r="T687" s="144"/>
      <c r="U687" s="144"/>
      <c r="V687" s="144"/>
      <c r="W687" s="144"/>
      <c r="X687" s="144"/>
      <c r="Y687" s="144"/>
      <c r="Z687" s="144"/>
      <c r="AA687" s="144"/>
      <c r="AB687" s="144"/>
      <c r="AC687" s="144"/>
      <c r="AD687" s="144"/>
      <c r="AE687" s="144"/>
      <c r="AF687" s="144"/>
    </row>
    <row r="688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5"/>
      <c r="O688" s="145"/>
      <c r="P688" s="145"/>
      <c r="Q688" s="145"/>
      <c r="R688" s="144"/>
      <c r="S688" s="144"/>
      <c r="T688" s="144"/>
      <c r="U688" s="144"/>
      <c r="V688" s="144"/>
      <c r="W688" s="144"/>
      <c r="X688" s="144"/>
      <c r="Y688" s="144"/>
      <c r="Z688" s="144"/>
      <c r="AA688" s="144"/>
      <c r="AB688" s="144"/>
      <c r="AC688" s="144"/>
      <c r="AD688" s="144"/>
      <c r="AE688" s="144"/>
      <c r="AF688" s="144"/>
    </row>
    <row r="689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5"/>
      <c r="O689" s="145"/>
      <c r="P689" s="145"/>
      <c r="Q689" s="145"/>
      <c r="R689" s="144"/>
      <c r="S689" s="144"/>
      <c r="T689" s="144"/>
      <c r="U689" s="144"/>
      <c r="V689" s="144"/>
      <c r="W689" s="144"/>
      <c r="X689" s="144"/>
      <c r="Y689" s="144"/>
      <c r="Z689" s="144"/>
      <c r="AA689" s="144"/>
      <c r="AB689" s="144"/>
      <c r="AC689" s="144"/>
      <c r="AD689" s="144"/>
      <c r="AE689" s="144"/>
      <c r="AF689" s="144"/>
    </row>
    <row r="690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5"/>
      <c r="O690" s="145"/>
      <c r="P690" s="145"/>
      <c r="Q690" s="145"/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  <c r="AB690" s="144"/>
      <c r="AC690" s="144"/>
      <c r="AD690" s="144"/>
      <c r="AE690" s="144"/>
      <c r="AF690" s="144"/>
    </row>
    <row r="69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5"/>
      <c r="O691" s="145"/>
      <c r="P691" s="145"/>
      <c r="Q691" s="145"/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  <c r="AB691" s="144"/>
      <c r="AC691" s="144"/>
      <c r="AD691" s="144"/>
      <c r="AE691" s="144"/>
      <c r="AF691" s="144"/>
    </row>
    <row r="692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5"/>
      <c r="O692" s="145"/>
      <c r="P692" s="145"/>
      <c r="Q692" s="145"/>
      <c r="R692" s="144"/>
      <c r="S692" s="144"/>
      <c r="T692" s="144"/>
      <c r="U692" s="144"/>
      <c r="V692" s="144"/>
      <c r="W692" s="144"/>
      <c r="X692" s="144"/>
      <c r="Y692" s="144"/>
      <c r="Z692" s="144"/>
      <c r="AA692" s="144"/>
      <c r="AB692" s="144"/>
      <c r="AC692" s="144"/>
      <c r="AD692" s="144"/>
      <c r="AE692" s="144"/>
      <c r="AF692" s="144"/>
    </row>
    <row r="693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5"/>
      <c r="O693" s="145"/>
      <c r="P693" s="145"/>
      <c r="Q693" s="145"/>
      <c r="R693" s="144"/>
      <c r="S693" s="144"/>
      <c r="T693" s="144"/>
      <c r="U693" s="144"/>
      <c r="V693" s="144"/>
      <c r="W693" s="144"/>
      <c r="X693" s="144"/>
      <c r="Y693" s="144"/>
      <c r="Z693" s="144"/>
      <c r="AA693" s="144"/>
      <c r="AB693" s="144"/>
      <c r="AC693" s="144"/>
      <c r="AD693" s="144"/>
      <c r="AE693" s="144"/>
      <c r="AF693" s="144"/>
    </row>
    <row r="694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5"/>
      <c r="O694" s="145"/>
      <c r="P694" s="145"/>
      <c r="Q694" s="145"/>
      <c r="R694" s="144"/>
      <c r="S694" s="144"/>
      <c r="T694" s="144"/>
      <c r="U694" s="144"/>
      <c r="V694" s="144"/>
      <c r="W694" s="144"/>
      <c r="X694" s="144"/>
      <c r="Y694" s="144"/>
      <c r="Z694" s="144"/>
      <c r="AA694" s="144"/>
      <c r="AB694" s="144"/>
      <c r="AC694" s="144"/>
      <c r="AD694" s="144"/>
      <c r="AE694" s="144"/>
      <c r="AF694" s="144"/>
    </row>
    <row r="695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5"/>
      <c r="O695" s="145"/>
      <c r="P695" s="145"/>
      <c r="Q695" s="145"/>
      <c r="R695" s="144"/>
      <c r="S695" s="144"/>
      <c r="T695" s="144"/>
      <c r="U695" s="144"/>
      <c r="V695" s="144"/>
      <c r="W695" s="144"/>
      <c r="X695" s="144"/>
      <c r="Y695" s="144"/>
      <c r="Z695" s="144"/>
      <c r="AA695" s="144"/>
      <c r="AB695" s="144"/>
      <c r="AC695" s="144"/>
      <c r="AD695" s="144"/>
      <c r="AE695" s="144"/>
      <c r="AF695" s="144"/>
    </row>
    <row r="696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5"/>
      <c r="O696" s="145"/>
      <c r="P696" s="145"/>
      <c r="Q696" s="145"/>
      <c r="R696" s="144"/>
      <c r="S696" s="144"/>
      <c r="T696" s="144"/>
      <c r="U696" s="144"/>
      <c r="V696" s="144"/>
      <c r="W696" s="144"/>
      <c r="X696" s="144"/>
      <c r="Y696" s="144"/>
      <c r="Z696" s="144"/>
      <c r="AA696" s="144"/>
      <c r="AB696" s="144"/>
      <c r="AC696" s="144"/>
      <c r="AD696" s="144"/>
      <c r="AE696" s="144"/>
      <c r="AF696" s="144"/>
    </row>
    <row r="697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5"/>
      <c r="O697" s="145"/>
      <c r="P697" s="145"/>
      <c r="Q697" s="145"/>
      <c r="R697" s="144"/>
      <c r="S697" s="144"/>
      <c r="T697" s="144"/>
      <c r="U697" s="144"/>
      <c r="V697" s="144"/>
      <c r="W697" s="144"/>
      <c r="X697" s="144"/>
      <c r="Y697" s="144"/>
      <c r="Z697" s="144"/>
      <c r="AA697" s="144"/>
      <c r="AB697" s="144"/>
      <c r="AC697" s="144"/>
      <c r="AD697" s="144"/>
      <c r="AE697" s="144"/>
      <c r="AF697" s="144"/>
    </row>
    <row r="698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5"/>
      <c r="O698" s="145"/>
      <c r="P698" s="145"/>
      <c r="Q698" s="145"/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  <c r="AB698" s="144"/>
      <c r="AC698" s="144"/>
      <c r="AD698" s="144"/>
      <c r="AE698" s="144"/>
      <c r="AF698" s="144"/>
    </row>
    <row r="699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5"/>
      <c r="O699" s="145"/>
      <c r="P699" s="145"/>
      <c r="Q699" s="145"/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  <c r="AB699" s="144"/>
      <c r="AC699" s="144"/>
      <c r="AD699" s="144"/>
      <c r="AE699" s="144"/>
      <c r="AF699" s="144"/>
    </row>
    <row r="700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5"/>
      <c r="O700" s="145"/>
      <c r="P700" s="145"/>
      <c r="Q700" s="145"/>
      <c r="R700" s="144"/>
      <c r="S700" s="144"/>
      <c r="T700" s="144"/>
      <c r="U700" s="144"/>
      <c r="V700" s="144"/>
      <c r="W700" s="144"/>
      <c r="X700" s="144"/>
      <c r="Y700" s="144"/>
      <c r="Z700" s="144"/>
      <c r="AA700" s="144"/>
      <c r="AB700" s="144"/>
      <c r="AC700" s="144"/>
      <c r="AD700" s="144"/>
      <c r="AE700" s="144"/>
      <c r="AF700" s="144"/>
    </row>
    <row r="70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5"/>
      <c r="O701" s="145"/>
      <c r="P701" s="145"/>
      <c r="Q701" s="145"/>
      <c r="R701" s="144"/>
      <c r="S701" s="144"/>
      <c r="T701" s="144"/>
      <c r="U701" s="144"/>
      <c r="V701" s="144"/>
      <c r="W701" s="144"/>
      <c r="X701" s="144"/>
      <c r="Y701" s="144"/>
      <c r="Z701" s="144"/>
      <c r="AA701" s="144"/>
      <c r="AB701" s="144"/>
      <c r="AC701" s="144"/>
      <c r="AD701" s="144"/>
      <c r="AE701" s="144"/>
      <c r="AF701" s="144"/>
    </row>
    <row r="702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5"/>
      <c r="O702" s="145"/>
      <c r="P702" s="145"/>
      <c r="Q702" s="145"/>
      <c r="R702" s="144"/>
      <c r="S702" s="144"/>
      <c r="T702" s="144"/>
      <c r="U702" s="144"/>
      <c r="V702" s="144"/>
      <c r="W702" s="144"/>
      <c r="X702" s="144"/>
      <c r="Y702" s="144"/>
      <c r="Z702" s="144"/>
      <c r="AA702" s="144"/>
      <c r="AB702" s="144"/>
      <c r="AC702" s="144"/>
      <c r="AD702" s="144"/>
      <c r="AE702" s="144"/>
      <c r="AF702" s="144"/>
    </row>
    <row r="703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5"/>
      <c r="O703" s="145"/>
      <c r="P703" s="145"/>
      <c r="Q703" s="145"/>
      <c r="R703" s="144"/>
      <c r="S703" s="144"/>
      <c r="T703" s="144"/>
      <c r="U703" s="144"/>
      <c r="V703" s="144"/>
      <c r="W703" s="144"/>
      <c r="X703" s="144"/>
      <c r="Y703" s="144"/>
      <c r="Z703" s="144"/>
      <c r="AA703" s="144"/>
      <c r="AB703" s="144"/>
      <c r="AC703" s="144"/>
      <c r="AD703" s="144"/>
      <c r="AE703" s="144"/>
      <c r="AF703" s="144"/>
    </row>
    <row r="704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5"/>
      <c r="O704" s="145"/>
      <c r="P704" s="145"/>
      <c r="Q704" s="145"/>
      <c r="R704" s="144"/>
      <c r="S704" s="144"/>
      <c r="T704" s="144"/>
      <c r="U704" s="144"/>
      <c r="V704" s="144"/>
      <c r="W704" s="144"/>
      <c r="X704" s="144"/>
      <c r="Y704" s="144"/>
      <c r="Z704" s="144"/>
      <c r="AA704" s="144"/>
      <c r="AB704" s="144"/>
      <c r="AC704" s="144"/>
      <c r="AD704" s="144"/>
      <c r="AE704" s="144"/>
      <c r="AF704" s="144"/>
    </row>
    <row r="705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5"/>
      <c r="O705" s="145"/>
      <c r="P705" s="145"/>
      <c r="Q705" s="145"/>
      <c r="R705" s="144"/>
      <c r="S705" s="144"/>
      <c r="T705" s="144"/>
      <c r="U705" s="144"/>
      <c r="V705" s="144"/>
      <c r="W705" s="144"/>
      <c r="X705" s="144"/>
      <c r="Y705" s="144"/>
      <c r="Z705" s="144"/>
      <c r="AA705" s="144"/>
      <c r="AB705" s="144"/>
      <c r="AC705" s="144"/>
      <c r="AD705" s="144"/>
      <c r="AE705" s="144"/>
      <c r="AF705" s="144"/>
    </row>
    <row r="706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5"/>
      <c r="O706" s="145"/>
      <c r="P706" s="145"/>
      <c r="Q706" s="145"/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  <c r="AB706" s="144"/>
      <c r="AC706" s="144"/>
      <c r="AD706" s="144"/>
      <c r="AE706" s="144"/>
      <c r="AF706" s="144"/>
    </row>
    <row r="707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5"/>
      <c r="O707" s="145"/>
      <c r="P707" s="145"/>
      <c r="Q707" s="145"/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  <c r="AB707" s="144"/>
      <c r="AC707" s="144"/>
      <c r="AD707" s="144"/>
      <c r="AE707" s="144"/>
      <c r="AF707" s="144"/>
    </row>
    <row r="708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5"/>
      <c r="O708" s="145"/>
      <c r="P708" s="145"/>
      <c r="Q708" s="145"/>
      <c r="R708" s="144"/>
      <c r="S708" s="144"/>
      <c r="T708" s="144"/>
      <c r="U708" s="144"/>
      <c r="V708" s="144"/>
      <c r="W708" s="144"/>
      <c r="X708" s="144"/>
      <c r="Y708" s="144"/>
      <c r="Z708" s="144"/>
      <c r="AA708" s="144"/>
      <c r="AB708" s="144"/>
      <c r="AC708" s="144"/>
      <c r="AD708" s="144"/>
      <c r="AE708" s="144"/>
      <c r="AF708" s="144"/>
    </row>
    <row r="709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5"/>
      <c r="O709" s="145"/>
      <c r="P709" s="145"/>
      <c r="Q709" s="145"/>
      <c r="R709" s="144"/>
      <c r="S709" s="144"/>
      <c r="T709" s="144"/>
      <c r="U709" s="144"/>
      <c r="V709" s="144"/>
      <c r="W709" s="144"/>
      <c r="X709" s="144"/>
      <c r="Y709" s="144"/>
      <c r="Z709" s="144"/>
      <c r="AA709" s="144"/>
      <c r="AB709" s="144"/>
      <c r="AC709" s="144"/>
      <c r="AD709" s="144"/>
      <c r="AE709" s="144"/>
      <c r="AF709" s="144"/>
    </row>
    <row r="710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5"/>
      <c r="O710" s="145"/>
      <c r="P710" s="145"/>
      <c r="Q710" s="145"/>
      <c r="R710" s="144"/>
      <c r="S710" s="144"/>
      <c r="T710" s="144"/>
      <c r="U710" s="144"/>
      <c r="V710" s="144"/>
      <c r="W710" s="144"/>
      <c r="X710" s="144"/>
      <c r="Y710" s="144"/>
      <c r="Z710" s="144"/>
      <c r="AA710" s="144"/>
      <c r="AB710" s="144"/>
      <c r="AC710" s="144"/>
      <c r="AD710" s="144"/>
      <c r="AE710" s="144"/>
      <c r="AF710" s="144"/>
    </row>
    <row r="71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5"/>
      <c r="O711" s="145"/>
      <c r="P711" s="145"/>
      <c r="Q711" s="145"/>
      <c r="R711" s="144"/>
      <c r="S711" s="144"/>
      <c r="T711" s="144"/>
      <c r="U711" s="144"/>
      <c r="V711" s="144"/>
      <c r="W711" s="144"/>
      <c r="X711" s="144"/>
      <c r="Y711" s="144"/>
      <c r="Z711" s="144"/>
      <c r="AA711" s="144"/>
      <c r="AB711" s="144"/>
      <c r="AC711" s="144"/>
      <c r="AD711" s="144"/>
      <c r="AE711" s="144"/>
      <c r="AF711" s="144"/>
    </row>
    <row r="712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5"/>
      <c r="O712" s="145"/>
      <c r="P712" s="145"/>
      <c r="Q712" s="145"/>
      <c r="R712" s="144"/>
      <c r="S712" s="144"/>
      <c r="T712" s="144"/>
      <c r="U712" s="144"/>
      <c r="V712" s="144"/>
      <c r="W712" s="144"/>
      <c r="X712" s="144"/>
      <c r="Y712" s="144"/>
      <c r="Z712" s="144"/>
      <c r="AA712" s="144"/>
      <c r="AB712" s="144"/>
      <c r="AC712" s="144"/>
      <c r="AD712" s="144"/>
      <c r="AE712" s="144"/>
      <c r="AF712" s="144"/>
    </row>
    <row r="713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5"/>
      <c r="O713" s="145"/>
      <c r="P713" s="145"/>
      <c r="Q713" s="145"/>
      <c r="R713" s="144"/>
      <c r="S713" s="144"/>
      <c r="T713" s="144"/>
      <c r="U713" s="144"/>
      <c r="V713" s="144"/>
      <c r="W713" s="144"/>
      <c r="X713" s="144"/>
      <c r="Y713" s="144"/>
      <c r="Z713" s="144"/>
      <c r="AA713" s="144"/>
      <c r="AB713" s="144"/>
      <c r="AC713" s="144"/>
      <c r="AD713" s="144"/>
      <c r="AE713" s="144"/>
      <c r="AF713" s="144"/>
    </row>
    <row r="714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5"/>
      <c r="O714" s="145"/>
      <c r="P714" s="145"/>
      <c r="Q714" s="145"/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  <c r="AB714" s="144"/>
      <c r="AC714" s="144"/>
      <c r="AD714" s="144"/>
      <c r="AE714" s="144"/>
      <c r="AF714" s="144"/>
    </row>
    <row r="715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5"/>
      <c r="O715" s="145"/>
      <c r="P715" s="145"/>
      <c r="Q715" s="145"/>
      <c r="R715" s="144"/>
      <c r="S715" s="144"/>
      <c r="T715" s="144"/>
      <c r="U715" s="144"/>
      <c r="V715" s="144"/>
      <c r="W715" s="144"/>
      <c r="X715" s="144"/>
      <c r="Y715" s="144"/>
      <c r="Z715" s="144"/>
      <c r="AA715" s="144"/>
      <c r="AB715" s="144"/>
      <c r="AC715" s="144"/>
      <c r="AD715" s="144"/>
      <c r="AE715" s="144"/>
      <c r="AF715" s="144"/>
    </row>
    <row r="716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5"/>
      <c r="O716" s="145"/>
      <c r="P716" s="145"/>
      <c r="Q716" s="145"/>
      <c r="R716" s="144"/>
      <c r="S716" s="144"/>
      <c r="T716" s="144"/>
      <c r="U716" s="144"/>
      <c r="V716" s="144"/>
      <c r="W716" s="144"/>
      <c r="X716" s="144"/>
      <c r="Y716" s="144"/>
      <c r="Z716" s="144"/>
      <c r="AA716" s="144"/>
      <c r="AB716" s="144"/>
      <c r="AC716" s="144"/>
      <c r="AD716" s="144"/>
      <c r="AE716" s="144"/>
      <c r="AF716" s="144"/>
    </row>
    <row r="717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5"/>
      <c r="O717" s="145"/>
      <c r="P717" s="145"/>
      <c r="Q717" s="145"/>
      <c r="R717" s="144"/>
      <c r="S717" s="144"/>
      <c r="T717" s="144"/>
      <c r="U717" s="144"/>
      <c r="V717" s="144"/>
      <c r="W717" s="144"/>
      <c r="X717" s="144"/>
      <c r="Y717" s="144"/>
      <c r="Z717" s="144"/>
      <c r="AA717" s="144"/>
      <c r="AB717" s="144"/>
      <c r="AC717" s="144"/>
      <c r="AD717" s="144"/>
      <c r="AE717" s="144"/>
      <c r="AF717" s="144"/>
    </row>
    <row r="718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5"/>
      <c r="O718" s="145"/>
      <c r="P718" s="145"/>
      <c r="Q718" s="145"/>
      <c r="R718" s="144"/>
      <c r="S718" s="144"/>
      <c r="T718" s="144"/>
      <c r="U718" s="144"/>
      <c r="V718" s="144"/>
      <c r="W718" s="144"/>
      <c r="X718" s="144"/>
      <c r="Y718" s="144"/>
      <c r="Z718" s="144"/>
      <c r="AA718" s="144"/>
      <c r="AB718" s="144"/>
      <c r="AC718" s="144"/>
      <c r="AD718" s="144"/>
      <c r="AE718" s="144"/>
      <c r="AF718" s="144"/>
    </row>
    <row r="719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5"/>
      <c r="O719" s="145"/>
      <c r="P719" s="145"/>
      <c r="Q719" s="145"/>
      <c r="R719" s="144"/>
      <c r="S719" s="144"/>
      <c r="T719" s="144"/>
      <c r="U719" s="144"/>
      <c r="V719" s="144"/>
      <c r="W719" s="144"/>
      <c r="X719" s="144"/>
      <c r="Y719" s="144"/>
      <c r="Z719" s="144"/>
      <c r="AA719" s="144"/>
      <c r="AB719" s="144"/>
      <c r="AC719" s="144"/>
      <c r="AD719" s="144"/>
      <c r="AE719" s="144"/>
      <c r="AF719" s="144"/>
    </row>
    <row r="720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5"/>
      <c r="O720" s="145"/>
      <c r="P720" s="145"/>
      <c r="Q720" s="145"/>
      <c r="R720" s="144"/>
      <c r="S720" s="144"/>
      <c r="T720" s="144"/>
      <c r="U720" s="144"/>
      <c r="V720" s="144"/>
      <c r="W720" s="144"/>
      <c r="X720" s="144"/>
      <c r="Y720" s="144"/>
      <c r="Z720" s="144"/>
      <c r="AA720" s="144"/>
      <c r="AB720" s="144"/>
      <c r="AC720" s="144"/>
      <c r="AD720" s="144"/>
      <c r="AE720" s="144"/>
      <c r="AF720" s="144"/>
    </row>
    <row r="72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5"/>
      <c r="O721" s="145"/>
      <c r="P721" s="145"/>
      <c r="Q721" s="145"/>
      <c r="R721" s="144"/>
      <c r="S721" s="144"/>
      <c r="T721" s="144"/>
      <c r="U721" s="144"/>
      <c r="V721" s="144"/>
      <c r="W721" s="144"/>
      <c r="X721" s="144"/>
      <c r="Y721" s="144"/>
      <c r="Z721" s="144"/>
      <c r="AA721" s="144"/>
      <c r="AB721" s="144"/>
      <c r="AC721" s="144"/>
      <c r="AD721" s="144"/>
      <c r="AE721" s="144"/>
      <c r="AF721" s="144"/>
    </row>
    <row r="722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5"/>
      <c r="O722" s="145"/>
      <c r="P722" s="145"/>
      <c r="Q722" s="145"/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  <c r="AB722" s="144"/>
      <c r="AC722" s="144"/>
      <c r="AD722" s="144"/>
      <c r="AE722" s="144"/>
      <c r="AF722" s="144"/>
    </row>
    <row r="723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5"/>
      <c r="O723" s="145"/>
      <c r="P723" s="145"/>
      <c r="Q723" s="145"/>
      <c r="R723" s="144"/>
      <c r="S723" s="144"/>
      <c r="T723" s="144"/>
      <c r="U723" s="144"/>
      <c r="V723" s="144"/>
      <c r="W723" s="144"/>
      <c r="X723" s="144"/>
      <c r="Y723" s="144"/>
      <c r="Z723" s="144"/>
      <c r="AA723" s="144"/>
      <c r="AB723" s="144"/>
      <c r="AC723" s="144"/>
      <c r="AD723" s="144"/>
      <c r="AE723" s="144"/>
      <c r="AF723" s="144"/>
    </row>
    <row r="724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5"/>
      <c r="O724" s="145"/>
      <c r="P724" s="145"/>
      <c r="Q724" s="145"/>
      <c r="R724" s="144"/>
      <c r="S724" s="144"/>
      <c r="T724" s="144"/>
      <c r="U724" s="144"/>
      <c r="V724" s="144"/>
      <c r="W724" s="144"/>
      <c r="X724" s="144"/>
      <c r="Y724" s="144"/>
      <c r="Z724" s="144"/>
      <c r="AA724" s="144"/>
      <c r="AB724" s="144"/>
      <c r="AC724" s="144"/>
      <c r="AD724" s="144"/>
      <c r="AE724" s="144"/>
      <c r="AF724" s="144"/>
    </row>
    <row r="725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5"/>
      <c r="O725" s="145"/>
      <c r="P725" s="145"/>
      <c r="Q725" s="145"/>
      <c r="R725" s="144"/>
      <c r="S725" s="144"/>
      <c r="T725" s="144"/>
      <c r="U725" s="144"/>
      <c r="V725" s="144"/>
      <c r="W725" s="144"/>
      <c r="X725" s="144"/>
      <c r="Y725" s="144"/>
      <c r="Z725" s="144"/>
      <c r="AA725" s="144"/>
      <c r="AB725" s="144"/>
      <c r="AC725" s="144"/>
      <c r="AD725" s="144"/>
      <c r="AE725" s="144"/>
      <c r="AF725" s="144"/>
    </row>
    <row r="726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5"/>
      <c r="O726" s="145"/>
      <c r="P726" s="145"/>
      <c r="Q726" s="145"/>
      <c r="R726" s="144"/>
      <c r="S726" s="144"/>
      <c r="T726" s="144"/>
      <c r="U726" s="144"/>
      <c r="V726" s="144"/>
      <c r="W726" s="144"/>
      <c r="X726" s="144"/>
      <c r="Y726" s="144"/>
      <c r="Z726" s="144"/>
      <c r="AA726" s="144"/>
      <c r="AB726" s="144"/>
      <c r="AC726" s="144"/>
      <c r="AD726" s="144"/>
      <c r="AE726" s="144"/>
      <c r="AF726" s="144"/>
    </row>
    <row r="727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5"/>
      <c r="O727" s="145"/>
      <c r="P727" s="145"/>
      <c r="Q727" s="145"/>
      <c r="R727" s="144"/>
      <c r="S727" s="144"/>
      <c r="T727" s="144"/>
      <c r="U727" s="144"/>
      <c r="V727" s="144"/>
      <c r="W727" s="144"/>
      <c r="X727" s="144"/>
      <c r="Y727" s="144"/>
      <c r="Z727" s="144"/>
      <c r="AA727" s="144"/>
      <c r="AB727" s="144"/>
      <c r="AC727" s="144"/>
      <c r="AD727" s="144"/>
      <c r="AE727" s="144"/>
      <c r="AF727" s="144"/>
    </row>
    <row r="728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5"/>
      <c r="O728" s="145"/>
      <c r="P728" s="145"/>
      <c r="Q728" s="145"/>
      <c r="R728" s="144"/>
      <c r="S728" s="144"/>
      <c r="T728" s="144"/>
      <c r="U728" s="144"/>
      <c r="V728" s="144"/>
      <c r="W728" s="144"/>
      <c r="X728" s="144"/>
      <c r="Y728" s="144"/>
      <c r="Z728" s="144"/>
      <c r="AA728" s="144"/>
      <c r="AB728" s="144"/>
      <c r="AC728" s="144"/>
      <c r="AD728" s="144"/>
      <c r="AE728" s="144"/>
      <c r="AF728" s="144"/>
    </row>
    <row r="729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5"/>
      <c r="O729" s="145"/>
      <c r="P729" s="145"/>
      <c r="Q729" s="145"/>
      <c r="R729" s="144"/>
      <c r="S729" s="144"/>
      <c r="T729" s="144"/>
      <c r="U729" s="144"/>
      <c r="V729" s="144"/>
      <c r="W729" s="144"/>
      <c r="X729" s="144"/>
      <c r="Y729" s="144"/>
      <c r="Z729" s="144"/>
      <c r="AA729" s="144"/>
      <c r="AB729" s="144"/>
      <c r="AC729" s="144"/>
      <c r="AD729" s="144"/>
      <c r="AE729" s="144"/>
      <c r="AF729" s="144"/>
    </row>
    <row r="730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5"/>
      <c r="O730" s="145"/>
      <c r="P730" s="145"/>
      <c r="Q730" s="145"/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  <c r="AB730" s="144"/>
      <c r="AC730" s="144"/>
      <c r="AD730" s="144"/>
      <c r="AE730" s="144"/>
      <c r="AF730" s="144"/>
    </row>
    <row r="73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5"/>
      <c r="O731" s="145"/>
      <c r="P731" s="145"/>
      <c r="Q731" s="145"/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  <c r="AB731" s="144"/>
      <c r="AC731" s="144"/>
      <c r="AD731" s="144"/>
      <c r="AE731" s="144"/>
      <c r="AF731" s="144"/>
    </row>
    <row r="732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5"/>
      <c r="O732" s="145"/>
      <c r="P732" s="145"/>
      <c r="Q732" s="145"/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  <c r="AB732" s="144"/>
      <c r="AC732" s="144"/>
      <c r="AD732" s="144"/>
      <c r="AE732" s="144"/>
      <c r="AF732" s="144"/>
    </row>
    <row r="733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5"/>
      <c r="O733" s="145"/>
      <c r="P733" s="145"/>
      <c r="Q733" s="145"/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  <c r="AB733" s="144"/>
      <c r="AC733" s="144"/>
      <c r="AD733" s="144"/>
      <c r="AE733" s="144"/>
      <c r="AF733" s="144"/>
    </row>
    <row r="734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5"/>
      <c r="O734" s="145"/>
      <c r="P734" s="145"/>
      <c r="Q734" s="145"/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  <c r="AB734" s="144"/>
      <c r="AC734" s="144"/>
      <c r="AD734" s="144"/>
      <c r="AE734" s="144"/>
      <c r="AF734" s="144"/>
    </row>
    <row r="735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5"/>
      <c r="O735" s="145"/>
      <c r="P735" s="145"/>
      <c r="Q735" s="145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  <c r="AE735" s="144"/>
      <c r="AF735" s="144"/>
    </row>
    <row r="736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5"/>
      <c r="O736" s="145"/>
      <c r="P736" s="145"/>
      <c r="Q736" s="145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  <c r="AE736" s="144"/>
      <c r="AF736" s="144"/>
    </row>
    <row r="737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5"/>
      <c r="O737" s="145"/>
      <c r="P737" s="145"/>
      <c r="Q737" s="145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  <c r="AE737" s="144"/>
      <c r="AF737" s="144"/>
    </row>
    <row r="738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5"/>
      <c r="O738" s="145"/>
      <c r="P738" s="145"/>
      <c r="Q738" s="145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  <c r="AE738" s="144"/>
      <c r="AF738" s="144"/>
    </row>
    <row r="739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5"/>
      <c r="O739" s="145"/>
      <c r="P739" s="145"/>
      <c r="Q739" s="145"/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  <c r="AB739" s="144"/>
      <c r="AC739" s="144"/>
      <c r="AD739" s="144"/>
      <c r="AE739" s="144"/>
      <c r="AF739" s="144"/>
    </row>
    <row r="740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5"/>
      <c r="O740" s="145"/>
      <c r="P740" s="145"/>
      <c r="Q740" s="145"/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  <c r="AB740" s="144"/>
      <c r="AC740" s="144"/>
      <c r="AD740" s="144"/>
      <c r="AE740" s="144"/>
      <c r="AF740" s="144"/>
    </row>
    <row r="74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5"/>
      <c r="O741" s="145"/>
      <c r="P741" s="145"/>
      <c r="Q741" s="145"/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  <c r="AB741" s="144"/>
      <c r="AC741" s="144"/>
      <c r="AD741" s="144"/>
      <c r="AE741" s="144"/>
      <c r="AF741" s="144"/>
    </row>
    <row r="742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5"/>
      <c r="O742" s="145"/>
      <c r="P742" s="145"/>
      <c r="Q742" s="145"/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  <c r="AB742" s="144"/>
      <c r="AC742" s="144"/>
      <c r="AD742" s="144"/>
      <c r="AE742" s="144"/>
      <c r="AF742" s="144"/>
    </row>
    <row r="743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5"/>
      <c r="O743" s="145"/>
      <c r="P743" s="145"/>
      <c r="Q743" s="145"/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  <c r="AB743" s="144"/>
      <c r="AC743" s="144"/>
      <c r="AD743" s="144"/>
      <c r="AE743" s="144"/>
      <c r="AF743" s="144"/>
    </row>
    <row r="744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5"/>
      <c r="O744" s="145"/>
      <c r="P744" s="145"/>
      <c r="Q744" s="145"/>
      <c r="R744" s="144"/>
      <c r="S744" s="144"/>
      <c r="T744" s="144"/>
      <c r="U744" s="144"/>
      <c r="V744" s="144"/>
      <c r="W744" s="144"/>
      <c r="X744" s="144"/>
      <c r="Y744" s="144"/>
      <c r="Z744" s="144"/>
      <c r="AA744" s="144"/>
      <c r="AB744" s="144"/>
      <c r="AC744" s="144"/>
      <c r="AD744" s="144"/>
      <c r="AE744" s="144"/>
      <c r="AF744" s="144"/>
    </row>
    <row r="745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5"/>
      <c r="O745" s="145"/>
      <c r="P745" s="145"/>
      <c r="Q745" s="145"/>
      <c r="R745" s="144"/>
      <c r="S745" s="144"/>
      <c r="T745" s="144"/>
      <c r="U745" s="144"/>
      <c r="V745" s="144"/>
      <c r="W745" s="144"/>
      <c r="X745" s="144"/>
      <c r="Y745" s="144"/>
      <c r="Z745" s="144"/>
      <c r="AA745" s="144"/>
      <c r="AB745" s="144"/>
      <c r="AC745" s="144"/>
      <c r="AD745" s="144"/>
      <c r="AE745" s="144"/>
      <c r="AF745" s="144"/>
    </row>
    <row r="746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5"/>
      <c r="O746" s="145"/>
      <c r="P746" s="145"/>
      <c r="Q746" s="145"/>
      <c r="R746" s="144"/>
      <c r="S746" s="144"/>
      <c r="T746" s="144"/>
      <c r="U746" s="144"/>
      <c r="V746" s="144"/>
      <c r="W746" s="144"/>
      <c r="X746" s="144"/>
      <c r="Y746" s="144"/>
      <c r="Z746" s="144"/>
      <c r="AA746" s="144"/>
      <c r="AB746" s="144"/>
      <c r="AC746" s="144"/>
      <c r="AD746" s="144"/>
      <c r="AE746" s="144"/>
      <c r="AF746" s="144"/>
    </row>
    <row r="747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5"/>
      <c r="O747" s="145"/>
      <c r="P747" s="145"/>
      <c r="Q747" s="145"/>
      <c r="R747" s="144"/>
      <c r="S747" s="144"/>
      <c r="T747" s="144"/>
      <c r="U747" s="144"/>
      <c r="V747" s="144"/>
      <c r="W747" s="144"/>
      <c r="X747" s="144"/>
      <c r="Y747" s="144"/>
      <c r="Z747" s="144"/>
      <c r="AA747" s="144"/>
      <c r="AB747" s="144"/>
      <c r="AC747" s="144"/>
      <c r="AD747" s="144"/>
      <c r="AE747" s="144"/>
      <c r="AF747" s="144"/>
    </row>
    <row r="748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5"/>
      <c r="O748" s="145"/>
      <c r="P748" s="145"/>
      <c r="Q748" s="145"/>
      <c r="R748" s="144"/>
      <c r="S748" s="144"/>
      <c r="T748" s="144"/>
      <c r="U748" s="144"/>
      <c r="V748" s="144"/>
      <c r="W748" s="144"/>
      <c r="X748" s="144"/>
      <c r="Y748" s="144"/>
      <c r="Z748" s="144"/>
      <c r="AA748" s="144"/>
      <c r="AB748" s="144"/>
      <c r="AC748" s="144"/>
      <c r="AD748" s="144"/>
      <c r="AE748" s="144"/>
      <c r="AF748" s="144"/>
    </row>
    <row r="749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5"/>
      <c r="O749" s="145"/>
      <c r="P749" s="145"/>
      <c r="Q749" s="145"/>
      <c r="R749" s="144"/>
      <c r="S749" s="144"/>
      <c r="T749" s="144"/>
      <c r="U749" s="144"/>
      <c r="V749" s="144"/>
      <c r="W749" s="144"/>
      <c r="X749" s="144"/>
      <c r="Y749" s="144"/>
      <c r="Z749" s="144"/>
      <c r="AA749" s="144"/>
      <c r="AB749" s="144"/>
      <c r="AC749" s="144"/>
      <c r="AD749" s="144"/>
      <c r="AE749" s="144"/>
      <c r="AF749" s="144"/>
    </row>
    <row r="750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5"/>
      <c r="O750" s="145"/>
      <c r="P750" s="145"/>
      <c r="Q750" s="145"/>
      <c r="R750" s="144"/>
      <c r="S750" s="144"/>
      <c r="T750" s="144"/>
      <c r="U750" s="144"/>
      <c r="V750" s="144"/>
      <c r="W750" s="144"/>
      <c r="X750" s="144"/>
      <c r="Y750" s="144"/>
      <c r="Z750" s="144"/>
      <c r="AA750" s="144"/>
      <c r="AB750" s="144"/>
      <c r="AC750" s="144"/>
      <c r="AD750" s="144"/>
      <c r="AE750" s="144"/>
      <c r="AF750" s="144"/>
    </row>
    <row r="75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5"/>
      <c r="O751" s="145"/>
      <c r="P751" s="145"/>
      <c r="Q751" s="145"/>
      <c r="R751" s="144"/>
      <c r="S751" s="144"/>
      <c r="T751" s="144"/>
      <c r="U751" s="144"/>
      <c r="V751" s="144"/>
      <c r="W751" s="144"/>
      <c r="X751" s="144"/>
      <c r="Y751" s="144"/>
      <c r="Z751" s="144"/>
      <c r="AA751" s="144"/>
      <c r="AB751" s="144"/>
      <c r="AC751" s="144"/>
      <c r="AD751" s="144"/>
      <c r="AE751" s="144"/>
      <c r="AF751" s="144"/>
    </row>
    <row r="752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5"/>
      <c r="O752" s="145"/>
      <c r="P752" s="145"/>
      <c r="Q752" s="145"/>
      <c r="R752" s="144"/>
      <c r="S752" s="144"/>
      <c r="T752" s="144"/>
      <c r="U752" s="144"/>
      <c r="V752" s="144"/>
      <c r="W752" s="144"/>
      <c r="X752" s="144"/>
      <c r="Y752" s="144"/>
      <c r="Z752" s="144"/>
      <c r="AA752" s="144"/>
      <c r="AB752" s="144"/>
      <c r="AC752" s="144"/>
      <c r="AD752" s="144"/>
      <c r="AE752" s="144"/>
      <c r="AF752" s="144"/>
    </row>
    <row r="753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5"/>
      <c r="O753" s="145"/>
      <c r="P753" s="145"/>
      <c r="Q753" s="145"/>
      <c r="R753" s="144"/>
      <c r="S753" s="144"/>
      <c r="T753" s="144"/>
      <c r="U753" s="144"/>
      <c r="V753" s="144"/>
      <c r="W753" s="144"/>
      <c r="X753" s="144"/>
      <c r="Y753" s="144"/>
      <c r="Z753" s="144"/>
      <c r="AA753" s="144"/>
      <c r="AB753" s="144"/>
      <c r="AC753" s="144"/>
      <c r="AD753" s="144"/>
      <c r="AE753" s="144"/>
      <c r="AF753" s="144"/>
    </row>
    <row r="754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5"/>
      <c r="O754" s="145"/>
      <c r="P754" s="145"/>
      <c r="Q754" s="145"/>
      <c r="R754" s="144"/>
      <c r="S754" s="144"/>
      <c r="T754" s="144"/>
      <c r="U754" s="144"/>
      <c r="V754" s="144"/>
      <c r="W754" s="144"/>
      <c r="X754" s="144"/>
      <c r="Y754" s="144"/>
      <c r="Z754" s="144"/>
      <c r="AA754" s="144"/>
      <c r="AB754" s="144"/>
      <c r="AC754" s="144"/>
      <c r="AD754" s="144"/>
      <c r="AE754" s="144"/>
      <c r="AF754" s="144"/>
    </row>
    <row r="755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5"/>
      <c r="O755" s="145"/>
      <c r="P755" s="145"/>
      <c r="Q755" s="145"/>
      <c r="R755" s="144"/>
      <c r="S755" s="144"/>
      <c r="T755" s="144"/>
      <c r="U755" s="144"/>
      <c r="V755" s="144"/>
      <c r="W755" s="144"/>
      <c r="X755" s="144"/>
      <c r="Y755" s="144"/>
      <c r="Z755" s="144"/>
      <c r="AA755" s="144"/>
      <c r="AB755" s="144"/>
      <c r="AC755" s="144"/>
      <c r="AD755" s="144"/>
      <c r="AE755" s="144"/>
      <c r="AF755" s="144"/>
    </row>
    <row r="756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5"/>
      <c r="O756" s="145"/>
      <c r="P756" s="145"/>
      <c r="Q756" s="145"/>
      <c r="R756" s="144"/>
      <c r="S756" s="144"/>
      <c r="T756" s="144"/>
      <c r="U756" s="144"/>
      <c r="V756" s="144"/>
      <c r="W756" s="144"/>
      <c r="X756" s="144"/>
      <c r="Y756" s="144"/>
      <c r="Z756" s="144"/>
      <c r="AA756" s="144"/>
      <c r="AB756" s="144"/>
      <c r="AC756" s="144"/>
      <c r="AD756" s="144"/>
      <c r="AE756" s="144"/>
      <c r="AF756" s="144"/>
    </row>
    <row r="757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5"/>
      <c r="O757" s="145"/>
      <c r="P757" s="145"/>
      <c r="Q757" s="145"/>
      <c r="R757" s="144"/>
      <c r="S757" s="144"/>
      <c r="T757" s="144"/>
      <c r="U757" s="144"/>
      <c r="V757" s="144"/>
      <c r="W757" s="144"/>
      <c r="X757" s="144"/>
      <c r="Y757" s="144"/>
      <c r="Z757" s="144"/>
      <c r="AA757" s="144"/>
      <c r="AB757" s="144"/>
      <c r="AC757" s="144"/>
      <c r="AD757" s="144"/>
      <c r="AE757" s="144"/>
      <c r="AF757" s="144"/>
    </row>
    <row r="758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5"/>
      <c r="O758" s="145"/>
      <c r="P758" s="145"/>
      <c r="Q758" s="145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  <c r="AE758" s="144"/>
      <c r="AF758" s="144"/>
    </row>
    <row r="759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5"/>
      <c r="O759" s="145"/>
      <c r="P759" s="145"/>
      <c r="Q759" s="145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  <c r="AE759" s="144"/>
      <c r="AF759" s="144"/>
    </row>
    <row r="760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5"/>
      <c r="O760" s="145"/>
      <c r="P760" s="145"/>
      <c r="Q760" s="145"/>
      <c r="R760" s="144"/>
      <c r="S760" s="144"/>
      <c r="T760" s="144"/>
      <c r="U760" s="144"/>
      <c r="V760" s="144"/>
      <c r="W760" s="144"/>
      <c r="X760" s="144"/>
      <c r="Y760" s="144"/>
      <c r="Z760" s="144"/>
      <c r="AA760" s="144"/>
      <c r="AB760" s="144"/>
      <c r="AC760" s="144"/>
      <c r="AD760" s="144"/>
      <c r="AE760" s="144"/>
      <c r="AF760" s="144"/>
    </row>
    <row r="76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5"/>
      <c r="O761" s="145"/>
      <c r="P761" s="145"/>
      <c r="Q761" s="145"/>
      <c r="R761" s="144"/>
      <c r="S761" s="144"/>
      <c r="T761" s="144"/>
      <c r="U761" s="144"/>
      <c r="V761" s="144"/>
      <c r="W761" s="144"/>
      <c r="X761" s="144"/>
      <c r="Y761" s="144"/>
      <c r="Z761" s="144"/>
      <c r="AA761" s="144"/>
      <c r="AB761" s="144"/>
      <c r="AC761" s="144"/>
      <c r="AD761" s="144"/>
      <c r="AE761" s="144"/>
      <c r="AF761" s="144"/>
    </row>
    <row r="762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5"/>
      <c r="O762" s="145"/>
      <c r="P762" s="145"/>
      <c r="Q762" s="145"/>
      <c r="R762" s="144"/>
      <c r="S762" s="144"/>
      <c r="T762" s="144"/>
      <c r="U762" s="144"/>
      <c r="V762" s="144"/>
      <c r="W762" s="144"/>
      <c r="X762" s="144"/>
      <c r="Y762" s="144"/>
      <c r="Z762" s="144"/>
      <c r="AA762" s="144"/>
      <c r="AB762" s="144"/>
      <c r="AC762" s="144"/>
      <c r="AD762" s="144"/>
      <c r="AE762" s="144"/>
      <c r="AF762" s="144"/>
    </row>
    <row r="763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5"/>
      <c r="O763" s="145"/>
      <c r="P763" s="145"/>
      <c r="Q763" s="145"/>
      <c r="R763" s="144"/>
      <c r="S763" s="144"/>
      <c r="T763" s="144"/>
      <c r="U763" s="144"/>
      <c r="V763" s="144"/>
      <c r="W763" s="144"/>
      <c r="X763" s="144"/>
      <c r="Y763" s="144"/>
      <c r="Z763" s="144"/>
      <c r="AA763" s="144"/>
      <c r="AB763" s="144"/>
      <c r="AC763" s="144"/>
      <c r="AD763" s="144"/>
      <c r="AE763" s="144"/>
      <c r="AF763" s="144"/>
    </row>
    <row r="764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5"/>
      <c r="O764" s="145"/>
      <c r="P764" s="145"/>
      <c r="Q764" s="145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  <c r="AE764" s="144"/>
      <c r="AF764" s="144"/>
    </row>
    <row r="765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5"/>
      <c r="O765" s="145"/>
      <c r="P765" s="145"/>
      <c r="Q765" s="145"/>
      <c r="R765" s="144"/>
      <c r="S765" s="144"/>
      <c r="T765" s="144"/>
      <c r="U765" s="144"/>
      <c r="V765" s="144"/>
      <c r="W765" s="144"/>
      <c r="X765" s="144"/>
      <c r="Y765" s="144"/>
      <c r="Z765" s="144"/>
      <c r="AA765" s="144"/>
      <c r="AB765" s="144"/>
      <c r="AC765" s="144"/>
      <c r="AD765" s="144"/>
      <c r="AE765" s="144"/>
      <c r="AF765" s="144"/>
    </row>
    <row r="766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5"/>
      <c r="O766" s="145"/>
      <c r="P766" s="145"/>
      <c r="Q766" s="145"/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  <c r="AB766" s="144"/>
      <c r="AC766" s="144"/>
      <c r="AD766" s="144"/>
      <c r="AE766" s="144"/>
      <c r="AF766" s="144"/>
    </row>
    <row r="767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5"/>
      <c r="O767" s="145"/>
      <c r="P767" s="145"/>
      <c r="Q767" s="145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44"/>
      <c r="AF767" s="144"/>
    </row>
    <row r="768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5"/>
      <c r="O768" s="145"/>
      <c r="P768" s="145"/>
      <c r="Q768" s="145"/>
      <c r="R768" s="144"/>
      <c r="S768" s="144"/>
      <c r="T768" s="144"/>
      <c r="U768" s="144"/>
      <c r="V768" s="144"/>
      <c r="W768" s="144"/>
      <c r="X768" s="144"/>
      <c r="Y768" s="144"/>
      <c r="Z768" s="144"/>
      <c r="AA768" s="144"/>
      <c r="AB768" s="144"/>
      <c r="AC768" s="144"/>
      <c r="AD768" s="144"/>
      <c r="AE768" s="144"/>
      <c r="AF768" s="144"/>
    </row>
    <row r="769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5"/>
      <c r="O769" s="145"/>
      <c r="P769" s="145"/>
      <c r="Q769" s="145"/>
      <c r="R769" s="144"/>
      <c r="S769" s="144"/>
      <c r="T769" s="144"/>
      <c r="U769" s="144"/>
      <c r="V769" s="144"/>
      <c r="W769" s="144"/>
      <c r="X769" s="144"/>
      <c r="Y769" s="144"/>
      <c r="Z769" s="144"/>
      <c r="AA769" s="144"/>
      <c r="AB769" s="144"/>
      <c r="AC769" s="144"/>
      <c r="AD769" s="144"/>
      <c r="AE769" s="144"/>
      <c r="AF769" s="144"/>
    </row>
    <row r="770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5"/>
      <c r="O770" s="145"/>
      <c r="P770" s="145"/>
      <c r="Q770" s="145"/>
      <c r="R770" s="144"/>
      <c r="S770" s="144"/>
      <c r="T770" s="144"/>
      <c r="U770" s="144"/>
      <c r="V770" s="144"/>
      <c r="W770" s="144"/>
      <c r="X770" s="144"/>
      <c r="Y770" s="144"/>
      <c r="Z770" s="144"/>
      <c r="AA770" s="144"/>
      <c r="AB770" s="144"/>
      <c r="AC770" s="144"/>
      <c r="AD770" s="144"/>
      <c r="AE770" s="144"/>
      <c r="AF770" s="144"/>
    </row>
    <row r="77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5"/>
      <c r="O771" s="145"/>
      <c r="P771" s="145"/>
      <c r="Q771" s="145"/>
      <c r="R771" s="144"/>
      <c r="S771" s="144"/>
      <c r="T771" s="144"/>
      <c r="U771" s="144"/>
      <c r="V771" s="144"/>
      <c r="W771" s="144"/>
      <c r="X771" s="144"/>
      <c r="Y771" s="144"/>
      <c r="Z771" s="144"/>
      <c r="AA771" s="144"/>
      <c r="AB771" s="144"/>
      <c r="AC771" s="144"/>
      <c r="AD771" s="144"/>
      <c r="AE771" s="144"/>
      <c r="AF771" s="144"/>
    </row>
    <row r="772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5"/>
      <c r="O772" s="145"/>
      <c r="P772" s="145"/>
      <c r="Q772" s="145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  <c r="AE772" s="144"/>
      <c r="AF772" s="144"/>
    </row>
    <row r="773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5"/>
      <c r="O773" s="145"/>
      <c r="P773" s="145"/>
      <c r="Q773" s="145"/>
      <c r="R773" s="144"/>
      <c r="S773" s="144"/>
      <c r="T773" s="144"/>
      <c r="U773" s="144"/>
      <c r="V773" s="144"/>
      <c r="W773" s="144"/>
      <c r="X773" s="144"/>
      <c r="Y773" s="144"/>
      <c r="Z773" s="144"/>
      <c r="AA773" s="144"/>
      <c r="AB773" s="144"/>
      <c r="AC773" s="144"/>
      <c r="AD773" s="144"/>
      <c r="AE773" s="144"/>
      <c r="AF773" s="144"/>
    </row>
    <row r="774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5"/>
      <c r="O774" s="145"/>
      <c r="P774" s="145"/>
      <c r="Q774" s="145"/>
      <c r="R774" s="144"/>
      <c r="S774" s="144"/>
      <c r="T774" s="144"/>
      <c r="U774" s="144"/>
      <c r="V774" s="144"/>
      <c r="W774" s="144"/>
      <c r="X774" s="144"/>
      <c r="Y774" s="144"/>
      <c r="Z774" s="144"/>
      <c r="AA774" s="144"/>
      <c r="AB774" s="144"/>
      <c r="AC774" s="144"/>
      <c r="AD774" s="144"/>
      <c r="AE774" s="144"/>
      <c r="AF774" s="144"/>
    </row>
    <row r="775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5"/>
      <c r="O775" s="145"/>
      <c r="P775" s="145"/>
      <c r="Q775" s="145"/>
      <c r="R775" s="144"/>
      <c r="S775" s="144"/>
      <c r="T775" s="144"/>
      <c r="U775" s="144"/>
      <c r="V775" s="144"/>
      <c r="W775" s="144"/>
      <c r="X775" s="144"/>
      <c r="Y775" s="144"/>
      <c r="Z775" s="144"/>
      <c r="AA775" s="144"/>
      <c r="AB775" s="144"/>
      <c r="AC775" s="144"/>
      <c r="AD775" s="144"/>
      <c r="AE775" s="144"/>
      <c r="AF775" s="144"/>
    </row>
    <row r="776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5"/>
      <c r="O776" s="145"/>
      <c r="P776" s="145"/>
      <c r="Q776" s="145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  <c r="AE776" s="144"/>
      <c r="AF776" s="144"/>
    </row>
    <row r="777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5"/>
      <c r="O777" s="145"/>
      <c r="P777" s="145"/>
      <c r="Q777" s="145"/>
      <c r="R777" s="144"/>
      <c r="S777" s="144"/>
      <c r="T777" s="144"/>
      <c r="U777" s="144"/>
      <c r="V777" s="144"/>
      <c r="W777" s="144"/>
      <c r="X777" s="144"/>
      <c r="Y777" s="144"/>
      <c r="Z777" s="144"/>
      <c r="AA777" s="144"/>
      <c r="AB777" s="144"/>
      <c r="AC777" s="144"/>
      <c r="AD777" s="144"/>
      <c r="AE777" s="144"/>
      <c r="AF777" s="144"/>
    </row>
    <row r="778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5"/>
      <c r="O778" s="145"/>
      <c r="P778" s="145"/>
      <c r="Q778" s="145"/>
      <c r="R778" s="144"/>
      <c r="S778" s="144"/>
      <c r="T778" s="144"/>
      <c r="U778" s="144"/>
      <c r="V778" s="144"/>
      <c r="W778" s="144"/>
      <c r="X778" s="144"/>
      <c r="Y778" s="144"/>
      <c r="Z778" s="144"/>
      <c r="AA778" s="144"/>
      <c r="AB778" s="144"/>
      <c r="AC778" s="144"/>
      <c r="AD778" s="144"/>
      <c r="AE778" s="144"/>
      <c r="AF778" s="144"/>
    </row>
    <row r="779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5"/>
      <c r="O779" s="145"/>
      <c r="P779" s="145"/>
      <c r="Q779" s="145"/>
      <c r="R779" s="144"/>
      <c r="S779" s="144"/>
      <c r="T779" s="144"/>
      <c r="U779" s="144"/>
      <c r="V779" s="144"/>
      <c r="W779" s="144"/>
      <c r="X779" s="144"/>
      <c r="Y779" s="144"/>
      <c r="Z779" s="144"/>
      <c r="AA779" s="144"/>
      <c r="AB779" s="144"/>
      <c r="AC779" s="144"/>
      <c r="AD779" s="144"/>
      <c r="AE779" s="144"/>
      <c r="AF779" s="144"/>
    </row>
    <row r="780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5"/>
      <c r="O780" s="145"/>
      <c r="P780" s="145"/>
      <c r="Q780" s="145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  <c r="AE780" s="144"/>
      <c r="AF780" s="144"/>
    </row>
    <row r="78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5"/>
      <c r="O781" s="145"/>
      <c r="P781" s="145"/>
      <c r="Q781" s="145"/>
      <c r="R781" s="144"/>
      <c r="S781" s="144"/>
      <c r="T781" s="144"/>
      <c r="U781" s="144"/>
      <c r="V781" s="144"/>
      <c r="W781" s="144"/>
      <c r="X781" s="144"/>
      <c r="Y781" s="144"/>
      <c r="Z781" s="144"/>
      <c r="AA781" s="144"/>
      <c r="AB781" s="144"/>
      <c r="AC781" s="144"/>
      <c r="AD781" s="144"/>
      <c r="AE781" s="144"/>
      <c r="AF781" s="144"/>
    </row>
    <row r="782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5"/>
      <c r="O782" s="145"/>
      <c r="P782" s="145"/>
      <c r="Q782" s="145"/>
      <c r="R782" s="144"/>
      <c r="S782" s="144"/>
      <c r="T782" s="144"/>
      <c r="U782" s="144"/>
      <c r="V782" s="144"/>
      <c r="W782" s="144"/>
      <c r="X782" s="144"/>
      <c r="Y782" s="144"/>
      <c r="Z782" s="144"/>
      <c r="AA782" s="144"/>
      <c r="AB782" s="144"/>
      <c r="AC782" s="144"/>
      <c r="AD782" s="144"/>
      <c r="AE782" s="144"/>
      <c r="AF782" s="144"/>
    </row>
    <row r="783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5"/>
      <c r="O783" s="145"/>
      <c r="P783" s="145"/>
      <c r="Q783" s="145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  <c r="AE783" s="144"/>
      <c r="AF783" s="144"/>
    </row>
    <row r="784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5"/>
      <c r="O784" s="145"/>
      <c r="P784" s="145"/>
      <c r="Q784" s="145"/>
      <c r="R784" s="144"/>
      <c r="S784" s="144"/>
      <c r="T784" s="144"/>
      <c r="U784" s="144"/>
      <c r="V784" s="144"/>
      <c r="W784" s="144"/>
      <c r="X784" s="144"/>
      <c r="Y784" s="144"/>
      <c r="Z784" s="144"/>
      <c r="AA784" s="144"/>
      <c r="AB784" s="144"/>
      <c r="AC784" s="144"/>
      <c r="AD784" s="144"/>
      <c r="AE784" s="144"/>
      <c r="AF784" s="144"/>
    </row>
    <row r="785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5"/>
      <c r="O785" s="145"/>
      <c r="P785" s="145"/>
      <c r="Q785" s="145"/>
      <c r="R785" s="144"/>
      <c r="S785" s="144"/>
      <c r="T785" s="144"/>
      <c r="U785" s="144"/>
      <c r="V785" s="144"/>
      <c r="W785" s="144"/>
      <c r="X785" s="144"/>
      <c r="Y785" s="144"/>
      <c r="Z785" s="144"/>
      <c r="AA785" s="144"/>
      <c r="AB785" s="144"/>
      <c r="AC785" s="144"/>
      <c r="AD785" s="144"/>
      <c r="AE785" s="144"/>
      <c r="AF785" s="144"/>
    </row>
    <row r="786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5"/>
      <c r="O786" s="145"/>
      <c r="P786" s="145"/>
      <c r="Q786" s="145"/>
      <c r="R786" s="144"/>
      <c r="S786" s="144"/>
      <c r="T786" s="144"/>
      <c r="U786" s="144"/>
      <c r="V786" s="144"/>
      <c r="W786" s="144"/>
      <c r="X786" s="144"/>
      <c r="Y786" s="144"/>
      <c r="Z786" s="144"/>
      <c r="AA786" s="144"/>
      <c r="AB786" s="144"/>
      <c r="AC786" s="144"/>
      <c r="AD786" s="144"/>
      <c r="AE786" s="144"/>
      <c r="AF786" s="144"/>
    </row>
    <row r="787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5"/>
      <c r="O787" s="145"/>
      <c r="P787" s="145"/>
      <c r="Q787" s="145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  <c r="AE787" s="144"/>
      <c r="AF787" s="144"/>
    </row>
    <row r="788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5"/>
      <c r="O788" s="145"/>
      <c r="P788" s="145"/>
      <c r="Q788" s="145"/>
      <c r="R788" s="144"/>
      <c r="S788" s="144"/>
      <c r="T788" s="144"/>
      <c r="U788" s="144"/>
      <c r="V788" s="144"/>
      <c r="W788" s="144"/>
      <c r="X788" s="144"/>
      <c r="Y788" s="144"/>
      <c r="Z788" s="144"/>
      <c r="AA788" s="144"/>
      <c r="AB788" s="144"/>
      <c r="AC788" s="144"/>
      <c r="AD788" s="144"/>
      <c r="AE788" s="144"/>
      <c r="AF788" s="144"/>
    </row>
    <row r="789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5"/>
      <c r="O789" s="145"/>
      <c r="P789" s="145"/>
      <c r="Q789" s="145"/>
      <c r="R789" s="144"/>
      <c r="S789" s="144"/>
      <c r="T789" s="144"/>
      <c r="U789" s="144"/>
      <c r="V789" s="144"/>
      <c r="W789" s="144"/>
      <c r="X789" s="144"/>
      <c r="Y789" s="144"/>
      <c r="Z789" s="144"/>
      <c r="AA789" s="144"/>
      <c r="AB789" s="144"/>
      <c r="AC789" s="144"/>
      <c r="AD789" s="144"/>
      <c r="AE789" s="144"/>
      <c r="AF789" s="144"/>
    </row>
    <row r="790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5"/>
      <c r="O790" s="145"/>
      <c r="P790" s="145"/>
      <c r="Q790" s="145"/>
      <c r="R790" s="144"/>
      <c r="S790" s="144"/>
      <c r="T790" s="144"/>
      <c r="U790" s="144"/>
      <c r="V790" s="144"/>
      <c r="W790" s="144"/>
      <c r="X790" s="144"/>
      <c r="Y790" s="144"/>
      <c r="Z790" s="144"/>
      <c r="AA790" s="144"/>
      <c r="AB790" s="144"/>
      <c r="AC790" s="144"/>
      <c r="AD790" s="144"/>
      <c r="AE790" s="144"/>
      <c r="AF790" s="144"/>
    </row>
    <row r="79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5"/>
      <c r="O791" s="145"/>
      <c r="P791" s="145"/>
      <c r="Q791" s="145"/>
      <c r="R791" s="144"/>
      <c r="S791" s="144"/>
      <c r="T791" s="144"/>
      <c r="U791" s="144"/>
      <c r="V791" s="144"/>
      <c r="W791" s="144"/>
      <c r="X791" s="144"/>
      <c r="Y791" s="144"/>
      <c r="Z791" s="144"/>
      <c r="AA791" s="144"/>
      <c r="AB791" s="144"/>
      <c r="AC791" s="144"/>
      <c r="AD791" s="144"/>
      <c r="AE791" s="144"/>
      <c r="AF791" s="144"/>
    </row>
    <row r="792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5"/>
      <c r="O792" s="145"/>
      <c r="P792" s="145"/>
      <c r="Q792" s="145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  <c r="AE792" s="144"/>
      <c r="AF792" s="144"/>
    </row>
    <row r="793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5"/>
      <c r="O793" s="145"/>
      <c r="P793" s="145"/>
      <c r="Q793" s="145"/>
      <c r="R793" s="144"/>
      <c r="S793" s="144"/>
      <c r="T793" s="144"/>
      <c r="U793" s="144"/>
      <c r="V793" s="144"/>
      <c r="W793" s="144"/>
      <c r="X793" s="144"/>
      <c r="Y793" s="144"/>
      <c r="Z793" s="144"/>
      <c r="AA793" s="144"/>
      <c r="AB793" s="144"/>
      <c r="AC793" s="144"/>
      <c r="AD793" s="144"/>
      <c r="AE793" s="144"/>
      <c r="AF793" s="144"/>
    </row>
    <row r="794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5"/>
      <c r="O794" s="145"/>
      <c r="P794" s="145"/>
      <c r="Q794" s="145"/>
      <c r="R794" s="144"/>
      <c r="S794" s="144"/>
      <c r="T794" s="144"/>
      <c r="U794" s="144"/>
      <c r="V794" s="144"/>
      <c r="W794" s="144"/>
      <c r="X794" s="144"/>
      <c r="Y794" s="144"/>
      <c r="Z794" s="144"/>
      <c r="AA794" s="144"/>
      <c r="AB794" s="144"/>
      <c r="AC794" s="144"/>
      <c r="AD794" s="144"/>
      <c r="AE794" s="144"/>
      <c r="AF794" s="144"/>
    </row>
    <row r="795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5"/>
      <c r="O795" s="145"/>
      <c r="P795" s="145"/>
      <c r="Q795" s="145"/>
      <c r="R795" s="144"/>
      <c r="S795" s="144"/>
      <c r="T795" s="144"/>
      <c r="U795" s="144"/>
      <c r="V795" s="144"/>
      <c r="W795" s="144"/>
      <c r="X795" s="144"/>
      <c r="Y795" s="144"/>
      <c r="Z795" s="144"/>
      <c r="AA795" s="144"/>
      <c r="AB795" s="144"/>
      <c r="AC795" s="144"/>
      <c r="AD795" s="144"/>
      <c r="AE795" s="144"/>
      <c r="AF795" s="144"/>
    </row>
    <row r="796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5"/>
      <c r="O796" s="145"/>
      <c r="P796" s="145"/>
      <c r="Q796" s="145"/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  <c r="AB796" s="144"/>
      <c r="AC796" s="144"/>
      <c r="AD796" s="144"/>
      <c r="AE796" s="144"/>
      <c r="AF796" s="144"/>
    </row>
    <row r="797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5"/>
      <c r="O797" s="145"/>
      <c r="P797" s="145"/>
      <c r="Q797" s="145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  <c r="AF797" s="144"/>
    </row>
    <row r="798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5"/>
      <c r="O798" s="145"/>
      <c r="P798" s="145"/>
      <c r="Q798" s="145"/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  <c r="AB798" s="144"/>
      <c r="AC798" s="144"/>
      <c r="AD798" s="144"/>
      <c r="AE798" s="144"/>
      <c r="AF798" s="144"/>
    </row>
    <row r="799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5"/>
      <c r="O799" s="145"/>
      <c r="P799" s="145"/>
      <c r="Q799" s="145"/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  <c r="AB799" s="144"/>
      <c r="AC799" s="144"/>
      <c r="AD799" s="144"/>
      <c r="AE799" s="144"/>
      <c r="AF799" s="144"/>
    </row>
    <row r="800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5"/>
      <c r="O800" s="145"/>
      <c r="P800" s="145"/>
      <c r="Q800" s="145"/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  <c r="AB800" s="144"/>
      <c r="AC800" s="144"/>
      <c r="AD800" s="144"/>
      <c r="AE800" s="144"/>
      <c r="AF800" s="144"/>
    </row>
    <row r="80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5"/>
      <c r="O801" s="145"/>
      <c r="P801" s="145"/>
      <c r="Q801" s="145"/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  <c r="AB801" s="144"/>
      <c r="AC801" s="144"/>
      <c r="AD801" s="144"/>
      <c r="AE801" s="144"/>
      <c r="AF801" s="144"/>
    </row>
    <row r="802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5"/>
      <c r="O802" s="145"/>
      <c r="P802" s="145"/>
      <c r="Q802" s="145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  <c r="AF802" s="144"/>
    </row>
    <row r="803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5"/>
      <c r="O803" s="145"/>
      <c r="P803" s="145"/>
      <c r="Q803" s="145"/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  <c r="AB803" s="144"/>
      <c r="AC803" s="144"/>
      <c r="AD803" s="144"/>
      <c r="AE803" s="144"/>
      <c r="AF803" s="144"/>
    </row>
    <row r="804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5"/>
      <c r="O804" s="145"/>
      <c r="P804" s="145"/>
      <c r="Q804" s="145"/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  <c r="AB804" s="144"/>
      <c r="AC804" s="144"/>
      <c r="AD804" s="144"/>
      <c r="AE804" s="144"/>
      <c r="AF804" s="144"/>
    </row>
    <row r="805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5"/>
      <c r="O805" s="145"/>
      <c r="P805" s="145"/>
      <c r="Q805" s="145"/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  <c r="AB805" s="144"/>
      <c r="AC805" s="144"/>
      <c r="AD805" s="144"/>
      <c r="AE805" s="144"/>
      <c r="AF805" s="144"/>
    </row>
    <row r="806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5"/>
      <c r="O806" s="145"/>
      <c r="P806" s="145"/>
      <c r="Q806" s="145"/>
      <c r="R806" s="144"/>
      <c r="S806" s="144"/>
      <c r="T806" s="144"/>
      <c r="U806" s="144"/>
      <c r="V806" s="144"/>
      <c r="W806" s="144"/>
      <c r="X806" s="144"/>
      <c r="Y806" s="144"/>
      <c r="Z806" s="144"/>
      <c r="AA806" s="144"/>
      <c r="AB806" s="144"/>
      <c r="AC806" s="144"/>
      <c r="AD806" s="144"/>
      <c r="AE806" s="144"/>
      <c r="AF806" s="144"/>
    </row>
    <row r="807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5"/>
      <c r="O807" s="145"/>
      <c r="P807" s="145"/>
      <c r="Q807" s="145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  <c r="AF807" s="144"/>
    </row>
    <row r="808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5"/>
      <c r="O808" s="145"/>
      <c r="P808" s="145"/>
      <c r="Q808" s="145"/>
      <c r="R808" s="144"/>
      <c r="S808" s="144"/>
      <c r="T808" s="144"/>
      <c r="U808" s="144"/>
      <c r="V808" s="144"/>
      <c r="W808" s="144"/>
      <c r="X808" s="144"/>
      <c r="Y808" s="144"/>
      <c r="Z808" s="144"/>
      <c r="AA808" s="144"/>
      <c r="AB808" s="144"/>
      <c r="AC808" s="144"/>
      <c r="AD808" s="144"/>
      <c r="AE808" s="144"/>
      <c r="AF808" s="144"/>
    </row>
    <row r="809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5"/>
      <c r="O809" s="145"/>
      <c r="P809" s="145"/>
      <c r="Q809" s="145"/>
      <c r="R809" s="144"/>
      <c r="S809" s="144"/>
      <c r="T809" s="144"/>
      <c r="U809" s="144"/>
      <c r="V809" s="144"/>
      <c r="W809" s="144"/>
      <c r="X809" s="144"/>
      <c r="Y809" s="144"/>
      <c r="Z809" s="144"/>
      <c r="AA809" s="144"/>
      <c r="AB809" s="144"/>
      <c r="AC809" s="144"/>
      <c r="AD809" s="144"/>
      <c r="AE809" s="144"/>
      <c r="AF809" s="144"/>
    </row>
    <row r="810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5"/>
      <c r="O810" s="145"/>
      <c r="P810" s="145"/>
      <c r="Q810" s="145"/>
      <c r="R810" s="144"/>
      <c r="S810" s="144"/>
      <c r="T810" s="144"/>
      <c r="U810" s="144"/>
      <c r="V810" s="144"/>
      <c r="W810" s="144"/>
      <c r="X810" s="144"/>
      <c r="Y810" s="144"/>
      <c r="Z810" s="144"/>
      <c r="AA810" s="144"/>
      <c r="AB810" s="144"/>
      <c r="AC810" s="144"/>
      <c r="AD810" s="144"/>
      <c r="AE810" s="144"/>
      <c r="AF810" s="144"/>
    </row>
    <row r="81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5"/>
      <c r="O811" s="145"/>
      <c r="P811" s="145"/>
      <c r="Q811" s="145"/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  <c r="AE811" s="144"/>
      <c r="AF811" s="144"/>
    </row>
    <row r="812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5"/>
      <c r="O812" s="145"/>
      <c r="P812" s="145"/>
      <c r="Q812" s="145"/>
      <c r="R812" s="144"/>
      <c r="S812" s="144"/>
      <c r="T812" s="144"/>
      <c r="U812" s="144"/>
      <c r="V812" s="144"/>
      <c r="W812" s="144"/>
      <c r="X812" s="144"/>
      <c r="Y812" s="144"/>
      <c r="Z812" s="144"/>
      <c r="AA812" s="144"/>
      <c r="AB812" s="144"/>
      <c r="AC812" s="144"/>
      <c r="AD812" s="144"/>
      <c r="AE812" s="144"/>
      <c r="AF812" s="144"/>
    </row>
    <row r="813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5"/>
      <c r="O813" s="145"/>
      <c r="P813" s="145"/>
      <c r="Q813" s="145"/>
      <c r="R813" s="144"/>
      <c r="S813" s="144"/>
      <c r="T813" s="144"/>
      <c r="U813" s="144"/>
      <c r="V813" s="144"/>
      <c r="W813" s="144"/>
      <c r="X813" s="144"/>
      <c r="Y813" s="144"/>
      <c r="Z813" s="144"/>
      <c r="AA813" s="144"/>
      <c r="AB813" s="144"/>
      <c r="AC813" s="144"/>
      <c r="AD813" s="144"/>
      <c r="AE813" s="144"/>
      <c r="AF813" s="144"/>
    </row>
    <row r="814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5"/>
      <c r="O814" s="145"/>
      <c r="P814" s="145"/>
      <c r="Q814" s="145"/>
      <c r="R814" s="144"/>
      <c r="S814" s="144"/>
      <c r="T814" s="144"/>
      <c r="U814" s="144"/>
      <c r="V814" s="144"/>
      <c r="W814" s="144"/>
      <c r="X814" s="144"/>
      <c r="Y814" s="144"/>
      <c r="Z814" s="144"/>
      <c r="AA814" s="144"/>
      <c r="AB814" s="144"/>
      <c r="AC814" s="144"/>
      <c r="AD814" s="144"/>
      <c r="AE814" s="144"/>
      <c r="AF814" s="144"/>
    </row>
    <row r="815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5"/>
      <c r="O815" s="145"/>
      <c r="P815" s="145"/>
      <c r="Q815" s="145"/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  <c r="AE815" s="144"/>
      <c r="AF815" s="144"/>
    </row>
    <row r="816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5"/>
      <c r="O816" s="145"/>
      <c r="P816" s="145"/>
      <c r="Q816" s="145"/>
      <c r="R816" s="144"/>
      <c r="S816" s="144"/>
      <c r="T816" s="144"/>
      <c r="U816" s="144"/>
      <c r="V816" s="144"/>
      <c r="W816" s="144"/>
      <c r="X816" s="144"/>
      <c r="Y816" s="144"/>
      <c r="Z816" s="144"/>
      <c r="AA816" s="144"/>
      <c r="AB816" s="144"/>
      <c r="AC816" s="144"/>
      <c r="AD816" s="144"/>
      <c r="AE816" s="144"/>
      <c r="AF816" s="144"/>
    </row>
    <row r="817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5"/>
      <c r="O817" s="145"/>
      <c r="P817" s="145"/>
      <c r="Q817" s="145"/>
      <c r="R817" s="144"/>
      <c r="S817" s="144"/>
      <c r="T817" s="144"/>
      <c r="U817" s="144"/>
      <c r="V817" s="144"/>
      <c r="W817" s="144"/>
      <c r="X817" s="144"/>
      <c r="Y817" s="144"/>
      <c r="Z817" s="144"/>
      <c r="AA817" s="144"/>
      <c r="AB817" s="144"/>
      <c r="AC817" s="144"/>
      <c r="AD817" s="144"/>
      <c r="AE817" s="144"/>
      <c r="AF817" s="144"/>
    </row>
    <row r="818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5"/>
      <c r="O818" s="145"/>
      <c r="P818" s="145"/>
      <c r="Q818" s="145"/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  <c r="AE818" s="144"/>
      <c r="AF818" s="144"/>
    </row>
    <row r="819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5"/>
      <c r="O819" s="145"/>
      <c r="P819" s="145"/>
      <c r="Q819" s="145"/>
      <c r="R819" s="144"/>
      <c r="S819" s="144"/>
      <c r="T819" s="144"/>
      <c r="U819" s="144"/>
      <c r="V819" s="144"/>
      <c r="W819" s="144"/>
      <c r="X819" s="144"/>
      <c r="Y819" s="144"/>
      <c r="Z819" s="144"/>
      <c r="AA819" s="144"/>
      <c r="AB819" s="144"/>
      <c r="AC819" s="144"/>
      <c r="AD819" s="144"/>
      <c r="AE819" s="144"/>
      <c r="AF819" s="144"/>
    </row>
    <row r="820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5"/>
      <c r="O820" s="145"/>
      <c r="P820" s="145"/>
      <c r="Q820" s="145"/>
      <c r="R820" s="144"/>
      <c r="S820" s="144"/>
      <c r="T820" s="144"/>
      <c r="U820" s="144"/>
      <c r="V820" s="144"/>
      <c r="W820" s="144"/>
      <c r="X820" s="144"/>
      <c r="Y820" s="144"/>
      <c r="Z820" s="144"/>
      <c r="AA820" s="144"/>
      <c r="AB820" s="144"/>
      <c r="AC820" s="144"/>
      <c r="AD820" s="144"/>
      <c r="AE820" s="144"/>
      <c r="AF820" s="144"/>
    </row>
    <row r="82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5"/>
      <c r="O821" s="145"/>
      <c r="P821" s="145"/>
      <c r="Q821" s="145"/>
      <c r="R821" s="144"/>
      <c r="S821" s="144"/>
      <c r="T821" s="144"/>
      <c r="U821" s="144"/>
      <c r="V821" s="144"/>
      <c r="W821" s="144"/>
      <c r="X821" s="144"/>
      <c r="Y821" s="144"/>
      <c r="Z821" s="144"/>
      <c r="AA821" s="144"/>
      <c r="AB821" s="144"/>
      <c r="AC821" s="144"/>
      <c r="AD821" s="144"/>
      <c r="AE821" s="144"/>
      <c r="AF821" s="144"/>
    </row>
    <row r="822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5"/>
      <c r="O822" s="145"/>
      <c r="P822" s="145"/>
      <c r="Q822" s="145"/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  <c r="AE822" s="144"/>
      <c r="AF822" s="144"/>
    </row>
    <row r="823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5"/>
      <c r="O823" s="145"/>
      <c r="P823" s="145"/>
      <c r="Q823" s="145"/>
      <c r="R823" s="144"/>
      <c r="S823" s="144"/>
      <c r="T823" s="144"/>
      <c r="U823" s="144"/>
      <c r="V823" s="144"/>
      <c r="W823" s="144"/>
      <c r="X823" s="144"/>
      <c r="Y823" s="144"/>
      <c r="Z823" s="144"/>
      <c r="AA823" s="144"/>
      <c r="AB823" s="144"/>
      <c r="AC823" s="144"/>
      <c r="AD823" s="144"/>
      <c r="AE823" s="144"/>
      <c r="AF823" s="144"/>
    </row>
    <row r="824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5"/>
      <c r="O824" s="145"/>
      <c r="P824" s="145"/>
      <c r="Q824" s="145"/>
      <c r="R824" s="144"/>
      <c r="S824" s="144"/>
      <c r="T824" s="144"/>
      <c r="U824" s="144"/>
      <c r="V824" s="144"/>
      <c r="W824" s="144"/>
      <c r="X824" s="144"/>
      <c r="Y824" s="144"/>
      <c r="Z824" s="144"/>
      <c r="AA824" s="144"/>
      <c r="AB824" s="144"/>
      <c r="AC824" s="144"/>
      <c r="AD824" s="144"/>
      <c r="AE824" s="144"/>
      <c r="AF824" s="144"/>
    </row>
    <row r="825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5"/>
      <c r="O825" s="145"/>
      <c r="P825" s="145"/>
      <c r="Q825" s="145"/>
      <c r="R825" s="144"/>
      <c r="S825" s="144"/>
      <c r="T825" s="144"/>
      <c r="U825" s="144"/>
      <c r="V825" s="144"/>
      <c r="W825" s="144"/>
      <c r="X825" s="144"/>
      <c r="Y825" s="144"/>
      <c r="Z825" s="144"/>
      <c r="AA825" s="144"/>
      <c r="AB825" s="144"/>
      <c r="AC825" s="144"/>
      <c r="AD825" s="144"/>
      <c r="AE825" s="144"/>
      <c r="AF825" s="144"/>
    </row>
    <row r="826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5"/>
      <c r="O826" s="145"/>
      <c r="P826" s="145"/>
      <c r="Q826" s="145"/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  <c r="AE826" s="144"/>
      <c r="AF826" s="144"/>
    </row>
    <row r="827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5"/>
      <c r="O827" s="145"/>
      <c r="P827" s="145"/>
      <c r="Q827" s="145"/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  <c r="AE827" s="144"/>
      <c r="AF827" s="144"/>
    </row>
    <row r="828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5"/>
      <c r="O828" s="145"/>
      <c r="P828" s="145"/>
      <c r="Q828" s="145"/>
      <c r="R828" s="144"/>
      <c r="S828" s="144"/>
      <c r="T828" s="144"/>
      <c r="U828" s="144"/>
      <c r="V828" s="144"/>
      <c r="W828" s="144"/>
      <c r="X828" s="144"/>
      <c r="Y828" s="144"/>
      <c r="Z828" s="144"/>
      <c r="AA828" s="144"/>
      <c r="AB828" s="144"/>
      <c r="AC828" s="144"/>
      <c r="AD828" s="144"/>
      <c r="AE828" s="144"/>
      <c r="AF828" s="144"/>
    </row>
    <row r="829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5"/>
      <c r="O829" s="145"/>
      <c r="P829" s="145"/>
      <c r="Q829" s="145"/>
      <c r="R829" s="144"/>
      <c r="S829" s="144"/>
      <c r="T829" s="144"/>
      <c r="U829" s="144"/>
      <c r="V829" s="144"/>
      <c r="W829" s="144"/>
      <c r="X829" s="144"/>
      <c r="Y829" s="144"/>
      <c r="Z829" s="144"/>
      <c r="AA829" s="144"/>
      <c r="AB829" s="144"/>
      <c r="AC829" s="144"/>
      <c r="AD829" s="144"/>
      <c r="AE829" s="144"/>
      <c r="AF829" s="144"/>
    </row>
    <row r="830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5"/>
      <c r="O830" s="145"/>
      <c r="P830" s="145"/>
      <c r="Q830" s="145"/>
      <c r="R830" s="144"/>
      <c r="S830" s="144"/>
      <c r="T830" s="144"/>
      <c r="U830" s="144"/>
      <c r="V830" s="144"/>
      <c r="W830" s="144"/>
      <c r="X830" s="144"/>
      <c r="Y830" s="144"/>
      <c r="Z830" s="144"/>
      <c r="AA830" s="144"/>
      <c r="AB830" s="144"/>
      <c r="AC830" s="144"/>
      <c r="AD830" s="144"/>
      <c r="AE830" s="144"/>
      <c r="AF830" s="144"/>
    </row>
    <row r="83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5"/>
      <c r="O831" s="145"/>
      <c r="P831" s="145"/>
      <c r="Q831" s="145"/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  <c r="AE831" s="144"/>
      <c r="AF831" s="144"/>
    </row>
    <row r="832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5"/>
      <c r="O832" s="145"/>
      <c r="P832" s="145"/>
      <c r="Q832" s="145"/>
      <c r="R832" s="144"/>
      <c r="S832" s="144"/>
      <c r="T832" s="144"/>
      <c r="U832" s="144"/>
      <c r="V832" s="144"/>
      <c r="W832" s="144"/>
      <c r="X832" s="144"/>
      <c r="Y832" s="144"/>
      <c r="Z832" s="144"/>
      <c r="AA832" s="144"/>
      <c r="AB832" s="144"/>
      <c r="AC832" s="144"/>
      <c r="AD832" s="144"/>
      <c r="AE832" s="144"/>
      <c r="AF832" s="144"/>
    </row>
    <row r="833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5"/>
      <c r="O833" s="145"/>
      <c r="P833" s="145"/>
      <c r="Q833" s="145"/>
      <c r="R833" s="144"/>
      <c r="S833" s="144"/>
      <c r="T833" s="144"/>
      <c r="U833" s="144"/>
      <c r="V833" s="144"/>
      <c r="W833" s="144"/>
      <c r="X833" s="144"/>
      <c r="Y833" s="144"/>
      <c r="Z833" s="144"/>
      <c r="AA833" s="144"/>
      <c r="AB833" s="144"/>
      <c r="AC833" s="144"/>
      <c r="AD833" s="144"/>
      <c r="AE833" s="144"/>
      <c r="AF833" s="144"/>
    </row>
    <row r="834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5"/>
      <c r="O834" s="145"/>
      <c r="P834" s="145"/>
      <c r="Q834" s="145"/>
      <c r="R834" s="144"/>
      <c r="S834" s="144"/>
      <c r="T834" s="144"/>
      <c r="U834" s="144"/>
      <c r="V834" s="144"/>
      <c r="W834" s="144"/>
      <c r="X834" s="144"/>
      <c r="Y834" s="144"/>
      <c r="Z834" s="144"/>
      <c r="AA834" s="144"/>
      <c r="AB834" s="144"/>
      <c r="AC834" s="144"/>
      <c r="AD834" s="144"/>
      <c r="AE834" s="144"/>
      <c r="AF834" s="144"/>
    </row>
    <row r="835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5"/>
      <c r="O835" s="145"/>
      <c r="P835" s="145"/>
      <c r="Q835" s="145"/>
      <c r="R835" s="144"/>
      <c r="S835" s="144"/>
      <c r="T835" s="144"/>
      <c r="U835" s="144"/>
      <c r="V835" s="144"/>
      <c r="W835" s="144"/>
      <c r="X835" s="144"/>
      <c r="Y835" s="144"/>
      <c r="Z835" s="144"/>
      <c r="AA835" s="144"/>
      <c r="AB835" s="144"/>
      <c r="AC835" s="144"/>
      <c r="AD835" s="144"/>
      <c r="AE835" s="144"/>
      <c r="AF835" s="144"/>
    </row>
    <row r="836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5"/>
      <c r="O836" s="145"/>
      <c r="P836" s="145"/>
      <c r="Q836" s="145"/>
      <c r="R836" s="144"/>
      <c r="S836" s="144"/>
      <c r="T836" s="144"/>
      <c r="U836" s="144"/>
      <c r="V836" s="144"/>
      <c r="W836" s="144"/>
      <c r="X836" s="144"/>
      <c r="Y836" s="144"/>
      <c r="Z836" s="144"/>
      <c r="AA836" s="144"/>
      <c r="AB836" s="144"/>
      <c r="AC836" s="144"/>
      <c r="AD836" s="144"/>
      <c r="AE836" s="144"/>
      <c r="AF836" s="144"/>
    </row>
    <row r="837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5"/>
      <c r="O837" s="145"/>
      <c r="P837" s="145"/>
      <c r="Q837" s="145"/>
      <c r="R837" s="144"/>
      <c r="S837" s="144"/>
      <c r="T837" s="144"/>
      <c r="U837" s="144"/>
      <c r="V837" s="144"/>
      <c r="W837" s="144"/>
      <c r="X837" s="144"/>
      <c r="Y837" s="144"/>
      <c r="Z837" s="144"/>
      <c r="AA837" s="144"/>
      <c r="AB837" s="144"/>
      <c r="AC837" s="144"/>
      <c r="AD837" s="144"/>
      <c r="AE837" s="144"/>
      <c r="AF837" s="144"/>
    </row>
    <row r="838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5"/>
      <c r="O838" s="145"/>
      <c r="P838" s="145"/>
      <c r="Q838" s="145"/>
      <c r="R838" s="144"/>
      <c r="S838" s="144"/>
      <c r="T838" s="144"/>
      <c r="U838" s="144"/>
      <c r="V838" s="144"/>
      <c r="W838" s="144"/>
      <c r="X838" s="144"/>
      <c r="Y838" s="144"/>
      <c r="Z838" s="144"/>
      <c r="AA838" s="144"/>
      <c r="AB838" s="144"/>
      <c r="AC838" s="144"/>
      <c r="AD838" s="144"/>
      <c r="AE838" s="144"/>
      <c r="AF838" s="144"/>
    </row>
    <row r="839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5"/>
      <c r="O839" s="145"/>
      <c r="P839" s="145"/>
      <c r="Q839" s="145"/>
      <c r="R839" s="144"/>
      <c r="S839" s="144"/>
      <c r="T839" s="144"/>
      <c r="U839" s="144"/>
      <c r="V839" s="144"/>
      <c r="W839" s="144"/>
      <c r="X839" s="144"/>
      <c r="Y839" s="144"/>
      <c r="Z839" s="144"/>
      <c r="AA839" s="144"/>
      <c r="AB839" s="144"/>
      <c r="AC839" s="144"/>
      <c r="AD839" s="144"/>
      <c r="AE839" s="144"/>
      <c r="AF839" s="144"/>
    </row>
    <row r="840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5"/>
      <c r="O840" s="145"/>
      <c r="P840" s="145"/>
      <c r="Q840" s="145"/>
      <c r="R840" s="144"/>
      <c r="S840" s="144"/>
      <c r="T840" s="144"/>
      <c r="U840" s="144"/>
      <c r="V840" s="144"/>
      <c r="W840" s="144"/>
      <c r="X840" s="144"/>
      <c r="Y840" s="144"/>
      <c r="Z840" s="144"/>
      <c r="AA840" s="144"/>
      <c r="AB840" s="144"/>
      <c r="AC840" s="144"/>
      <c r="AD840" s="144"/>
      <c r="AE840" s="144"/>
      <c r="AF840" s="144"/>
    </row>
    <row r="84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5"/>
      <c r="O841" s="145"/>
      <c r="P841" s="145"/>
      <c r="Q841" s="145"/>
      <c r="R841" s="144"/>
      <c r="S841" s="144"/>
      <c r="T841" s="144"/>
      <c r="U841" s="144"/>
      <c r="V841" s="144"/>
      <c r="W841" s="144"/>
      <c r="X841" s="144"/>
      <c r="Y841" s="144"/>
      <c r="Z841" s="144"/>
      <c r="AA841" s="144"/>
      <c r="AB841" s="144"/>
      <c r="AC841" s="144"/>
      <c r="AD841" s="144"/>
      <c r="AE841" s="144"/>
      <c r="AF841" s="144"/>
    </row>
    <row r="842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5"/>
      <c r="O842" s="145"/>
      <c r="P842" s="145"/>
      <c r="Q842" s="145"/>
      <c r="R842" s="144"/>
      <c r="S842" s="144"/>
      <c r="T842" s="144"/>
      <c r="U842" s="144"/>
      <c r="V842" s="144"/>
      <c r="W842" s="144"/>
      <c r="X842" s="144"/>
      <c r="Y842" s="144"/>
      <c r="Z842" s="144"/>
      <c r="AA842" s="144"/>
      <c r="AB842" s="144"/>
      <c r="AC842" s="144"/>
      <c r="AD842" s="144"/>
      <c r="AE842" s="144"/>
      <c r="AF842" s="144"/>
    </row>
    <row r="843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5"/>
      <c r="O843" s="145"/>
      <c r="P843" s="145"/>
      <c r="Q843" s="145"/>
      <c r="R843" s="144"/>
      <c r="S843" s="144"/>
      <c r="T843" s="144"/>
      <c r="U843" s="144"/>
      <c r="V843" s="144"/>
      <c r="W843" s="144"/>
      <c r="X843" s="144"/>
      <c r="Y843" s="144"/>
      <c r="Z843" s="144"/>
      <c r="AA843" s="144"/>
      <c r="AB843" s="144"/>
      <c r="AC843" s="144"/>
      <c r="AD843" s="144"/>
      <c r="AE843" s="144"/>
      <c r="AF843" s="144"/>
    </row>
    <row r="844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5"/>
      <c r="O844" s="145"/>
      <c r="P844" s="145"/>
      <c r="Q844" s="145"/>
      <c r="R844" s="144"/>
      <c r="S844" s="144"/>
      <c r="T844" s="144"/>
      <c r="U844" s="144"/>
      <c r="V844" s="144"/>
      <c r="W844" s="144"/>
      <c r="X844" s="144"/>
      <c r="Y844" s="144"/>
      <c r="Z844" s="144"/>
      <c r="AA844" s="144"/>
      <c r="AB844" s="144"/>
      <c r="AC844" s="144"/>
      <c r="AD844" s="144"/>
      <c r="AE844" s="144"/>
      <c r="AF844" s="144"/>
    </row>
    <row r="845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5"/>
      <c r="O845" s="145"/>
      <c r="P845" s="145"/>
      <c r="Q845" s="145"/>
      <c r="R845" s="144"/>
      <c r="S845" s="144"/>
      <c r="T845" s="144"/>
      <c r="U845" s="144"/>
      <c r="V845" s="144"/>
      <c r="W845" s="144"/>
      <c r="X845" s="144"/>
      <c r="Y845" s="144"/>
      <c r="Z845" s="144"/>
      <c r="AA845" s="144"/>
      <c r="AB845" s="144"/>
      <c r="AC845" s="144"/>
      <c r="AD845" s="144"/>
      <c r="AE845" s="144"/>
      <c r="AF845" s="144"/>
    </row>
    <row r="846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5"/>
      <c r="O846" s="145"/>
      <c r="P846" s="145"/>
      <c r="Q846" s="145"/>
      <c r="R846" s="144"/>
      <c r="S846" s="144"/>
      <c r="T846" s="144"/>
      <c r="U846" s="144"/>
      <c r="V846" s="144"/>
      <c r="W846" s="144"/>
      <c r="X846" s="144"/>
      <c r="Y846" s="144"/>
      <c r="Z846" s="144"/>
      <c r="AA846" s="144"/>
      <c r="AB846" s="144"/>
      <c r="AC846" s="144"/>
      <c r="AD846" s="144"/>
      <c r="AE846" s="144"/>
      <c r="AF846" s="144"/>
    </row>
    <row r="847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5"/>
      <c r="O847" s="145"/>
      <c r="P847" s="145"/>
      <c r="Q847" s="145"/>
      <c r="R847" s="144"/>
      <c r="S847" s="144"/>
      <c r="T847" s="144"/>
      <c r="U847" s="144"/>
      <c r="V847" s="144"/>
      <c r="W847" s="144"/>
      <c r="X847" s="144"/>
      <c r="Y847" s="144"/>
      <c r="Z847" s="144"/>
      <c r="AA847" s="144"/>
      <c r="AB847" s="144"/>
      <c r="AC847" s="144"/>
      <c r="AD847" s="144"/>
      <c r="AE847" s="144"/>
      <c r="AF847" s="144"/>
    </row>
    <row r="848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5"/>
      <c r="O848" s="145"/>
      <c r="P848" s="145"/>
      <c r="Q848" s="145"/>
      <c r="R848" s="144"/>
      <c r="S848" s="144"/>
      <c r="T848" s="144"/>
      <c r="U848" s="144"/>
      <c r="V848" s="144"/>
      <c r="W848" s="144"/>
      <c r="X848" s="144"/>
      <c r="Y848" s="144"/>
      <c r="Z848" s="144"/>
      <c r="AA848" s="144"/>
      <c r="AB848" s="144"/>
      <c r="AC848" s="144"/>
      <c r="AD848" s="144"/>
      <c r="AE848" s="144"/>
      <c r="AF848" s="144"/>
    </row>
    <row r="849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5"/>
      <c r="O849" s="145"/>
      <c r="P849" s="145"/>
      <c r="Q849" s="145"/>
      <c r="R849" s="144"/>
      <c r="S849" s="144"/>
      <c r="T849" s="144"/>
      <c r="U849" s="144"/>
      <c r="V849" s="144"/>
      <c r="W849" s="144"/>
      <c r="X849" s="144"/>
      <c r="Y849" s="144"/>
      <c r="Z849" s="144"/>
      <c r="AA849" s="144"/>
      <c r="AB849" s="144"/>
      <c r="AC849" s="144"/>
      <c r="AD849" s="144"/>
      <c r="AE849" s="144"/>
      <c r="AF849" s="144"/>
    </row>
    <row r="850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5"/>
      <c r="O850" s="145"/>
      <c r="P850" s="145"/>
      <c r="Q850" s="145"/>
      <c r="R850" s="144"/>
      <c r="S850" s="144"/>
      <c r="T850" s="144"/>
      <c r="U850" s="144"/>
      <c r="V850" s="144"/>
      <c r="W850" s="144"/>
      <c r="X850" s="144"/>
      <c r="Y850" s="144"/>
      <c r="Z850" s="144"/>
      <c r="AA850" s="144"/>
      <c r="AB850" s="144"/>
      <c r="AC850" s="144"/>
      <c r="AD850" s="144"/>
      <c r="AE850" s="144"/>
      <c r="AF850" s="144"/>
    </row>
    <row r="85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5"/>
      <c r="O851" s="145"/>
      <c r="P851" s="145"/>
      <c r="Q851" s="145"/>
      <c r="R851" s="144"/>
      <c r="S851" s="144"/>
      <c r="T851" s="144"/>
      <c r="U851" s="144"/>
      <c r="V851" s="144"/>
      <c r="W851" s="144"/>
      <c r="X851" s="144"/>
      <c r="Y851" s="144"/>
      <c r="Z851" s="144"/>
      <c r="AA851" s="144"/>
      <c r="AB851" s="144"/>
      <c r="AC851" s="144"/>
      <c r="AD851" s="144"/>
      <c r="AE851" s="144"/>
      <c r="AF851" s="144"/>
    </row>
    <row r="852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5"/>
      <c r="O852" s="145"/>
      <c r="P852" s="145"/>
      <c r="Q852" s="145"/>
      <c r="R852" s="144"/>
      <c r="S852" s="144"/>
      <c r="T852" s="144"/>
      <c r="U852" s="144"/>
      <c r="V852" s="144"/>
      <c r="W852" s="144"/>
      <c r="X852" s="144"/>
      <c r="Y852" s="144"/>
      <c r="Z852" s="144"/>
      <c r="AA852" s="144"/>
      <c r="AB852" s="144"/>
      <c r="AC852" s="144"/>
      <c r="AD852" s="144"/>
      <c r="AE852" s="144"/>
      <c r="AF852" s="144"/>
    </row>
    <row r="853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5"/>
      <c r="O853" s="145"/>
      <c r="P853" s="145"/>
      <c r="Q853" s="145"/>
      <c r="R853" s="144"/>
      <c r="S853" s="144"/>
      <c r="T853" s="144"/>
      <c r="U853" s="144"/>
      <c r="V853" s="144"/>
      <c r="W853" s="144"/>
      <c r="X853" s="144"/>
      <c r="Y853" s="144"/>
      <c r="Z853" s="144"/>
      <c r="AA853" s="144"/>
      <c r="AB853" s="144"/>
      <c r="AC853" s="144"/>
      <c r="AD853" s="144"/>
      <c r="AE853" s="144"/>
      <c r="AF853" s="144"/>
    </row>
    <row r="854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5"/>
      <c r="O854" s="145"/>
      <c r="P854" s="145"/>
      <c r="Q854" s="145"/>
      <c r="R854" s="144"/>
      <c r="S854" s="144"/>
      <c r="T854" s="144"/>
      <c r="U854" s="144"/>
      <c r="V854" s="144"/>
      <c r="W854" s="144"/>
      <c r="X854" s="144"/>
      <c r="Y854" s="144"/>
      <c r="Z854" s="144"/>
      <c r="AA854" s="144"/>
      <c r="AB854" s="144"/>
      <c r="AC854" s="144"/>
      <c r="AD854" s="144"/>
      <c r="AE854" s="144"/>
      <c r="AF854" s="144"/>
    </row>
    <row r="855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5"/>
      <c r="O855" s="145"/>
      <c r="P855" s="145"/>
      <c r="Q855" s="145"/>
      <c r="R855" s="144"/>
      <c r="S855" s="144"/>
      <c r="T855" s="144"/>
      <c r="U855" s="144"/>
      <c r="V855" s="144"/>
      <c r="W855" s="144"/>
      <c r="X855" s="144"/>
      <c r="Y855" s="144"/>
      <c r="Z855" s="144"/>
      <c r="AA855" s="144"/>
      <c r="AB855" s="144"/>
      <c r="AC855" s="144"/>
      <c r="AD855" s="144"/>
      <c r="AE855" s="144"/>
      <c r="AF855" s="144"/>
    </row>
    <row r="856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5"/>
      <c r="O856" s="145"/>
      <c r="P856" s="145"/>
      <c r="Q856" s="145"/>
      <c r="R856" s="144"/>
      <c r="S856" s="144"/>
      <c r="T856" s="144"/>
      <c r="U856" s="144"/>
      <c r="V856" s="144"/>
      <c r="W856" s="144"/>
      <c r="X856" s="144"/>
      <c r="Y856" s="144"/>
      <c r="Z856" s="144"/>
      <c r="AA856" s="144"/>
      <c r="AB856" s="144"/>
      <c r="AC856" s="144"/>
      <c r="AD856" s="144"/>
      <c r="AE856" s="144"/>
      <c r="AF856" s="144"/>
    </row>
    <row r="857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5"/>
      <c r="O857" s="145"/>
      <c r="P857" s="145"/>
      <c r="Q857" s="145"/>
      <c r="R857" s="144"/>
      <c r="S857" s="144"/>
      <c r="T857" s="144"/>
      <c r="U857" s="144"/>
      <c r="V857" s="144"/>
      <c r="W857" s="144"/>
      <c r="X857" s="144"/>
      <c r="Y857" s="144"/>
      <c r="Z857" s="144"/>
      <c r="AA857" s="144"/>
      <c r="AB857" s="144"/>
      <c r="AC857" s="144"/>
      <c r="AD857" s="144"/>
      <c r="AE857" s="144"/>
      <c r="AF857" s="144"/>
    </row>
    <row r="858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5"/>
      <c r="O858" s="145"/>
      <c r="P858" s="145"/>
      <c r="Q858" s="145"/>
      <c r="R858" s="144"/>
      <c r="S858" s="144"/>
      <c r="T858" s="144"/>
      <c r="U858" s="144"/>
      <c r="V858" s="144"/>
      <c r="W858" s="144"/>
      <c r="X858" s="144"/>
      <c r="Y858" s="144"/>
      <c r="Z858" s="144"/>
      <c r="AA858" s="144"/>
      <c r="AB858" s="144"/>
      <c r="AC858" s="144"/>
      <c r="AD858" s="144"/>
      <c r="AE858" s="144"/>
      <c r="AF858" s="144"/>
    </row>
    <row r="859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5"/>
      <c r="O859" s="145"/>
      <c r="P859" s="145"/>
      <c r="Q859" s="145"/>
      <c r="R859" s="144"/>
      <c r="S859" s="144"/>
      <c r="T859" s="144"/>
      <c r="U859" s="144"/>
      <c r="V859" s="144"/>
      <c r="W859" s="144"/>
      <c r="X859" s="144"/>
      <c r="Y859" s="144"/>
      <c r="Z859" s="144"/>
      <c r="AA859" s="144"/>
      <c r="AB859" s="144"/>
      <c r="AC859" s="144"/>
      <c r="AD859" s="144"/>
      <c r="AE859" s="144"/>
      <c r="AF859" s="144"/>
    </row>
    <row r="860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5"/>
      <c r="O860" s="145"/>
      <c r="P860" s="145"/>
      <c r="Q860" s="145"/>
      <c r="R860" s="144"/>
      <c r="S860" s="144"/>
      <c r="T860" s="144"/>
      <c r="U860" s="144"/>
      <c r="V860" s="144"/>
      <c r="W860" s="144"/>
      <c r="X860" s="144"/>
      <c r="Y860" s="144"/>
      <c r="Z860" s="144"/>
      <c r="AA860" s="144"/>
      <c r="AB860" s="144"/>
      <c r="AC860" s="144"/>
      <c r="AD860" s="144"/>
      <c r="AE860" s="144"/>
      <c r="AF860" s="144"/>
    </row>
    <row r="86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5"/>
      <c r="O861" s="145"/>
      <c r="P861" s="145"/>
      <c r="Q861" s="145"/>
      <c r="R861" s="144"/>
      <c r="S861" s="144"/>
      <c r="T861" s="144"/>
      <c r="U861" s="144"/>
      <c r="V861" s="144"/>
      <c r="W861" s="144"/>
      <c r="X861" s="144"/>
      <c r="Y861" s="144"/>
      <c r="Z861" s="144"/>
      <c r="AA861" s="144"/>
      <c r="AB861" s="144"/>
      <c r="AC861" s="144"/>
      <c r="AD861" s="144"/>
      <c r="AE861" s="144"/>
      <c r="AF861" s="144"/>
    </row>
    <row r="862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5"/>
      <c r="O862" s="145"/>
      <c r="P862" s="145"/>
      <c r="Q862" s="145"/>
      <c r="R862" s="144"/>
      <c r="S862" s="144"/>
      <c r="T862" s="144"/>
      <c r="U862" s="144"/>
      <c r="V862" s="144"/>
      <c r="W862" s="144"/>
      <c r="X862" s="144"/>
      <c r="Y862" s="144"/>
      <c r="Z862" s="144"/>
      <c r="AA862" s="144"/>
      <c r="AB862" s="144"/>
      <c r="AC862" s="144"/>
      <c r="AD862" s="144"/>
      <c r="AE862" s="144"/>
      <c r="AF862" s="144"/>
    </row>
    <row r="863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5"/>
      <c r="O863" s="145"/>
      <c r="P863" s="145"/>
      <c r="Q863" s="145"/>
      <c r="R863" s="144"/>
      <c r="S863" s="144"/>
      <c r="T863" s="144"/>
      <c r="U863" s="144"/>
      <c r="V863" s="144"/>
      <c r="W863" s="144"/>
      <c r="X863" s="144"/>
      <c r="Y863" s="144"/>
      <c r="Z863" s="144"/>
      <c r="AA863" s="144"/>
      <c r="AB863" s="144"/>
      <c r="AC863" s="144"/>
      <c r="AD863" s="144"/>
      <c r="AE863" s="144"/>
      <c r="AF863" s="144"/>
    </row>
    <row r="864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5"/>
      <c r="O864" s="145"/>
      <c r="P864" s="145"/>
      <c r="Q864" s="145"/>
      <c r="R864" s="144"/>
      <c r="S864" s="144"/>
      <c r="T864" s="144"/>
      <c r="U864" s="144"/>
      <c r="V864" s="144"/>
      <c r="W864" s="144"/>
      <c r="X864" s="144"/>
      <c r="Y864" s="144"/>
      <c r="Z864" s="144"/>
      <c r="AA864" s="144"/>
      <c r="AB864" s="144"/>
      <c r="AC864" s="144"/>
      <c r="AD864" s="144"/>
      <c r="AE864" s="144"/>
      <c r="AF864" s="144"/>
    </row>
    <row r="865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5"/>
      <c r="O865" s="145"/>
      <c r="P865" s="145"/>
      <c r="Q865" s="145"/>
      <c r="R865" s="144"/>
      <c r="S865" s="144"/>
      <c r="T865" s="144"/>
      <c r="U865" s="144"/>
      <c r="V865" s="144"/>
      <c r="W865" s="144"/>
      <c r="X865" s="144"/>
      <c r="Y865" s="144"/>
      <c r="Z865" s="144"/>
      <c r="AA865" s="144"/>
      <c r="AB865" s="144"/>
      <c r="AC865" s="144"/>
      <c r="AD865" s="144"/>
      <c r="AE865" s="144"/>
      <c r="AF865" s="144"/>
    </row>
    <row r="866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5"/>
      <c r="O866" s="145"/>
      <c r="P866" s="145"/>
      <c r="Q866" s="145"/>
      <c r="R866" s="144"/>
      <c r="S866" s="144"/>
      <c r="T866" s="144"/>
      <c r="U866" s="144"/>
      <c r="V866" s="144"/>
      <c r="W866" s="144"/>
      <c r="X866" s="144"/>
      <c r="Y866" s="144"/>
      <c r="Z866" s="144"/>
      <c r="AA866" s="144"/>
      <c r="AB866" s="144"/>
      <c r="AC866" s="144"/>
      <c r="AD866" s="144"/>
      <c r="AE866" s="144"/>
      <c r="AF866" s="144"/>
    </row>
    <row r="867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5"/>
      <c r="O867" s="145"/>
      <c r="P867" s="145"/>
      <c r="Q867" s="145"/>
      <c r="R867" s="144"/>
      <c r="S867" s="144"/>
      <c r="T867" s="144"/>
      <c r="U867" s="144"/>
      <c r="V867" s="144"/>
      <c r="W867" s="144"/>
      <c r="X867" s="144"/>
      <c r="Y867" s="144"/>
      <c r="Z867" s="144"/>
      <c r="AA867" s="144"/>
      <c r="AB867" s="144"/>
      <c r="AC867" s="144"/>
      <c r="AD867" s="144"/>
      <c r="AE867" s="144"/>
      <c r="AF867" s="144"/>
    </row>
    <row r="868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5"/>
      <c r="O868" s="145"/>
      <c r="P868" s="145"/>
      <c r="Q868" s="145"/>
      <c r="R868" s="144"/>
      <c r="S868" s="144"/>
      <c r="T868" s="144"/>
      <c r="U868" s="144"/>
      <c r="V868" s="144"/>
      <c r="W868" s="144"/>
      <c r="X868" s="144"/>
      <c r="Y868" s="144"/>
      <c r="Z868" s="144"/>
      <c r="AA868" s="144"/>
      <c r="AB868" s="144"/>
      <c r="AC868" s="144"/>
      <c r="AD868" s="144"/>
      <c r="AE868" s="144"/>
      <c r="AF868" s="144"/>
    </row>
    <row r="869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5"/>
      <c r="O869" s="145"/>
      <c r="P869" s="145"/>
      <c r="Q869" s="145"/>
      <c r="R869" s="144"/>
      <c r="S869" s="144"/>
      <c r="T869" s="144"/>
      <c r="U869" s="144"/>
      <c r="V869" s="144"/>
      <c r="W869" s="144"/>
      <c r="X869" s="144"/>
      <c r="Y869" s="144"/>
      <c r="Z869" s="144"/>
      <c r="AA869" s="144"/>
      <c r="AB869" s="144"/>
      <c r="AC869" s="144"/>
      <c r="AD869" s="144"/>
      <c r="AE869" s="144"/>
      <c r="AF869" s="144"/>
    </row>
    <row r="870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5"/>
      <c r="O870" s="145"/>
      <c r="P870" s="145"/>
      <c r="Q870" s="145"/>
      <c r="R870" s="144"/>
      <c r="S870" s="144"/>
      <c r="T870" s="144"/>
      <c r="U870" s="144"/>
      <c r="V870" s="144"/>
      <c r="W870" s="144"/>
      <c r="X870" s="144"/>
      <c r="Y870" s="144"/>
      <c r="Z870" s="144"/>
      <c r="AA870" s="144"/>
      <c r="AB870" s="144"/>
      <c r="AC870" s="144"/>
      <c r="AD870" s="144"/>
      <c r="AE870" s="144"/>
      <c r="AF870" s="144"/>
    </row>
    <row r="87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5"/>
      <c r="O871" s="145"/>
      <c r="P871" s="145"/>
      <c r="Q871" s="145"/>
      <c r="R871" s="144"/>
      <c r="S871" s="144"/>
      <c r="T871" s="144"/>
      <c r="U871" s="144"/>
      <c r="V871" s="144"/>
      <c r="W871" s="144"/>
      <c r="X871" s="144"/>
      <c r="Y871" s="144"/>
      <c r="Z871" s="144"/>
      <c r="AA871" s="144"/>
      <c r="AB871" s="144"/>
      <c r="AC871" s="144"/>
      <c r="AD871" s="144"/>
      <c r="AE871" s="144"/>
      <c r="AF871" s="144"/>
    </row>
    <row r="872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5"/>
      <c r="O872" s="145"/>
      <c r="P872" s="145"/>
      <c r="Q872" s="145"/>
      <c r="R872" s="144"/>
      <c r="S872" s="144"/>
      <c r="T872" s="144"/>
      <c r="U872" s="144"/>
      <c r="V872" s="144"/>
      <c r="W872" s="144"/>
      <c r="X872" s="144"/>
      <c r="Y872" s="144"/>
      <c r="Z872" s="144"/>
      <c r="AA872" s="144"/>
      <c r="AB872" s="144"/>
      <c r="AC872" s="144"/>
      <c r="AD872" s="144"/>
      <c r="AE872" s="144"/>
      <c r="AF872" s="144"/>
    </row>
    <row r="873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5"/>
      <c r="O873" s="145"/>
      <c r="P873" s="145"/>
      <c r="Q873" s="145"/>
      <c r="R873" s="144"/>
      <c r="S873" s="144"/>
      <c r="T873" s="144"/>
      <c r="U873" s="144"/>
      <c r="V873" s="144"/>
      <c r="W873" s="144"/>
      <c r="X873" s="144"/>
      <c r="Y873" s="144"/>
      <c r="Z873" s="144"/>
      <c r="AA873" s="144"/>
      <c r="AB873" s="144"/>
      <c r="AC873" s="144"/>
      <c r="AD873" s="144"/>
      <c r="AE873" s="144"/>
      <c r="AF873" s="144"/>
    </row>
    <row r="874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5"/>
      <c r="O874" s="145"/>
      <c r="P874" s="145"/>
      <c r="Q874" s="145"/>
      <c r="R874" s="144"/>
      <c r="S874" s="144"/>
      <c r="T874" s="144"/>
      <c r="U874" s="144"/>
      <c r="V874" s="144"/>
      <c r="W874" s="144"/>
      <c r="X874" s="144"/>
      <c r="Y874" s="144"/>
      <c r="Z874" s="144"/>
      <c r="AA874" s="144"/>
      <c r="AB874" s="144"/>
      <c r="AC874" s="144"/>
      <c r="AD874" s="144"/>
      <c r="AE874" s="144"/>
      <c r="AF874" s="144"/>
    </row>
    <row r="875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5"/>
      <c r="O875" s="145"/>
      <c r="P875" s="145"/>
      <c r="Q875" s="145"/>
      <c r="R875" s="144"/>
      <c r="S875" s="144"/>
      <c r="T875" s="144"/>
      <c r="U875" s="144"/>
      <c r="V875" s="144"/>
      <c r="W875" s="144"/>
      <c r="X875" s="144"/>
      <c r="Y875" s="144"/>
      <c r="Z875" s="144"/>
      <c r="AA875" s="144"/>
      <c r="AB875" s="144"/>
      <c r="AC875" s="144"/>
      <c r="AD875" s="144"/>
      <c r="AE875" s="144"/>
      <c r="AF875" s="144"/>
    </row>
    <row r="876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5"/>
      <c r="O876" s="145"/>
      <c r="P876" s="145"/>
      <c r="Q876" s="145"/>
      <c r="R876" s="144"/>
      <c r="S876" s="144"/>
      <c r="T876" s="144"/>
      <c r="U876" s="144"/>
      <c r="V876" s="144"/>
      <c r="W876" s="144"/>
      <c r="X876" s="144"/>
      <c r="Y876" s="144"/>
      <c r="Z876" s="144"/>
      <c r="AA876" s="144"/>
      <c r="AB876" s="144"/>
      <c r="AC876" s="144"/>
      <c r="AD876" s="144"/>
      <c r="AE876" s="144"/>
      <c r="AF876" s="144"/>
    </row>
    <row r="877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5"/>
      <c r="O877" s="145"/>
      <c r="P877" s="145"/>
      <c r="Q877" s="145"/>
      <c r="R877" s="144"/>
      <c r="S877" s="144"/>
      <c r="T877" s="144"/>
      <c r="U877" s="144"/>
      <c r="V877" s="144"/>
      <c r="W877" s="144"/>
      <c r="X877" s="144"/>
      <c r="Y877" s="144"/>
      <c r="Z877" s="144"/>
      <c r="AA877" s="144"/>
      <c r="AB877" s="144"/>
      <c r="AC877" s="144"/>
      <c r="AD877" s="144"/>
      <c r="AE877" s="144"/>
      <c r="AF877" s="144"/>
    </row>
    <row r="878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5"/>
      <c r="O878" s="145"/>
      <c r="P878" s="145"/>
      <c r="Q878" s="145"/>
      <c r="R878" s="144"/>
      <c r="S878" s="144"/>
      <c r="T878" s="144"/>
      <c r="U878" s="144"/>
      <c r="V878" s="144"/>
      <c r="W878" s="144"/>
      <c r="X878" s="144"/>
      <c r="Y878" s="144"/>
      <c r="Z878" s="144"/>
      <c r="AA878" s="144"/>
      <c r="AB878" s="144"/>
      <c r="AC878" s="144"/>
      <c r="AD878" s="144"/>
      <c r="AE878" s="144"/>
      <c r="AF878" s="144"/>
    </row>
    <row r="879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5"/>
      <c r="O879" s="145"/>
      <c r="P879" s="145"/>
      <c r="Q879" s="145"/>
      <c r="R879" s="144"/>
      <c r="S879" s="144"/>
      <c r="T879" s="144"/>
      <c r="U879" s="144"/>
      <c r="V879" s="144"/>
      <c r="W879" s="144"/>
      <c r="X879" s="144"/>
      <c r="Y879" s="144"/>
      <c r="Z879" s="144"/>
      <c r="AA879" s="144"/>
      <c r="AB879" s="144"/>
      <c r="AC879" s="144"/>
      <c r="AD879" s="144"/>
      <c r="AE879" s="144"/>
      <c r="AF879" s="144"/>
    </row>
    <row r="880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5"/>
      <c r="O880" s="145"/>
      <c r="P880" s="145"/>
      <c r="Q880" s="145"/>
      <c r="R880" s="144"/>
      <c r="S880" s="144"/>
      <c r="T880" s="144"/>
      <c r="U880" s="144"/>
      <c r="V880" s="144"/>
      <c r="W880" s="144"/>
      <c r="X880" s="144"/>
      <c r="Y880" s="144"/>
      <c r="Z880" s="144"/>
      <c r="AA880" s="144"/>
      <c r="AB880" s="144"/>
      <c r="AC880" s="144"/>
      <c r="AD880" s="144"/>
      <c r="AE880" s="144"/>
      <c r="AF880" s="144"/>
    </row>
    <row r="88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5"/>
      <c r="O881" s="145"/>
      <c r="P881" s="145"/>
      <c r="Q881" s="145"/>
      <c r="R881" s="144"/>
      <c r="S881" s="144"/>
      <c r="T881" s="144"/>
      <c r="U881" s="144"/>
      <c r="V881" s="144"/>
      <c r="W881" s="144"/>
      <c r="X881" s="144"/>
      <c r="Y881" s="144"/>
      <c r="Z881" s="144"/>
      <c r="AA881" s="144"/>
      <c r="AB881" s="144"/>
      <c r="AC881" s="144"/>
      <c r="AD881" s="144"/>
      <c r="AE881" s="144"/>
      <c r="AF881" s="144"/>
    </row>
    <row r="882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5"/>
      <c r="O882" s="145"/>
      <c r="P882" s="145"/>
      <c r="Q882" s="145"/>
      <c r="R882" s="144"/>
      <c r="S882" s="144"/>
      <c r="T882" s="144"/>
      <c r="U882" s="144"/>
      <c r="V882" s="144"/>
      <c r="W882" s="144"/>
      <c r="X882" s="144"/>
      <c r="Y882" s="144"/>
      <c r="Z882" s="144"/>
      <c r="AA882" s="144"/>
      <c r="AB882" s="144"/>
      <c r="AC882" s="144"/>
      <c r="AD882" s="144"/>
      <c r="AE882" s="144"/>
      <c r="AF882" s="144"/>
    </row>
    <row r="883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5"/>
      <c r="O883" s="145"/>
      <c r="P883" s="145"/>
      <c r="Q883" s="145"/>
      <c r="R883" s="144"/>
      <c r="S883" s="144"/>
      <c r="T883" s="144"/>
      <c r="U883" s="144"/>
      <c r="V883" s="144"/>
      <c r="W883" s="144"/>
      <c r="X883" s="144"/>
      <c r="Y883" s="144"/>
      <c r="Z883" s="144"/>
      <c r="AA883" s="144"/>
      <c r="AB883" s="144"/>
      <c r="AC883" s="144"/>
      <c r="AD883" s="144"/>
      <c r="AE883" s="144"/>
      <c r="AF883" s="144"/>
    </row>
    <row r="884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5"/>
      <c r="O884" s="145"/>
      <c r="P884" s="145"/>
      <c r="Q884" s="145"/>
      <c r="R884" s="144"/>
      <c r="S884" s="144"/>
      <c r="T884" s="144"/>
      <c r="U884" s="144"/>
      <c r="V884" s="144"/>
      <c r="W884" s="144"/>
      <c r="X884" s="144"/>
      <c r="Y884" s="144"/>
      <c r="Z884" s="144"/>
      <c r="AA884" s="144"/>
      <c r="AB884" s="144"/>
      <c r="AC884" s="144"/>
      <c r="AD884" s="144"/>
      <c r="AE884" s="144"/>
      <c r="AF884" s="144"/>
    </row>
    <row r="885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5"/>
      <c r="O885" s="145"/>
      <c r="P885" s="145"/>
      <c r="Q885" s="145"/>
      <c r="R885" s="144"/>
      <c r="S885" s="144"/>
      <c r="T885" s="144"/>
      <c r="U885" s="144"/>
      <c r="V885" s="144"/>
      <c r="W885" s="144"/>
      <c r="X885" s="144"/>
      <c r="Y885" s="144"/>
      <c r="Z885" s="144"/>
      <c r="AA885" s="144"/>
      <c r="AB885" s="144"/>
      <c r="AC885" s="144"/>
      <c r="AD885" s="144"/>
      <c r="AE885" s="144"/>
      <c r="AF885" s="144"/>
    </row>
    <row r="886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5"/>
      <c r="O886" s="145"/>
      <c r="P886" s="145"/>
      <c r="Q886" s="145"/>
      <c r="R886" s="144"/>
      <c r="S886" s="144"/>
      <c r="T886" s="144"/>
      <c r="U886" s="144"/>
      <c r="V886" s="144"/>
      <c r="W886" s="144"/>
      <c r="X886" s="144"/>
      <c r="Y886" s="144"/>
      <c r="Z886" s="144"/>
      <c r="AA886" s="144"/>
      <c r="AB886" s="144"/>
      <c r="AC886" s="144"/>
      <c r="AD886" s="144"/>
      <c r="AE886" s="144"/>
      <c r="AF886" s="144"/>
    </row>
    <row r="887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5"/>
      <c r="O887" s="145"/>
      <c r="P887" s="145"/>
      <c r="Q887" s="145"/>
      <c r="R887" s="144"/>
      <c r="S887" s="144"/>
      <c r="T887" s="144"/>
      <c r="U887" s="144"/>
      <c r="V887" s="144"/>
      <c r="W887" s="144"/>
      <c r="X887" s="144"/>
      <c r="Y887" s="144"/>
      <c r="Z887" s="144"/>
      <c r="AA887" s="144"/>
      <c r="AB887" s="144"/>
      <c r="AC887" s="144"/>
      <c r="AD887" s="144"/>
      <c r="AE887" s="144"/>
      <c r="AF887" s="144"/>
    </row>
    <row r="888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5"/>
      <c r="O888" s="145"/>
      <c r="P888" s="145"/>
      <c r="Q888" s="145"/>
      <c r="R888" s="144"/>
      <c r="S888" s="144"/>
      <c r="T888" s="144"/>
      <c r="U888" s="144"/>
      <c r="V888" s="144"/>
      <c r="W888" s="144"/>
      <c r="X888" s="144"/>
      <c r="Y888" s="144"/>
      <c r="Z888" s="144"/>
      <c r="AA888" s="144"/>
      <c r="AB888" s="144"/>
      <c r="AC888" s="144"/>
      <c r="AD888" s="144"/>
      <c r="AE888" s="144"/>
      <c r="AF888" s="144"/>
    </row>
    <row r="889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5"/>
      <c r="O889" s="145"/>
      <c r="P889" s="145"/>
      <c r="Q889" s="145"/>
      <c r="R889" s="144"/>
      <c r="S889" s="144"/>
      <c r="T889" s="144"/>
      <c r="U889" s="144"/>
      <c r="V889" s="144"/>
      <c r="W889" s="144"/>
      <c r="X889" s="144"/>
      <c r="Y889" s="144"/>
      <c r="Z889" s="144"/>
      <c r="AA889" s="144"/>
      <c r="AB889" s="144"/>
      <c r="AC889" s="144"/>
      <c r="AD889" s="144"/>
      <c r="AE889" s="144"/>
      <c r="AF889" s="144"/>
    </row>
    <row r="890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5"/>
      <c r="O890" s="145"/>
      <c r="P890" s="145"/>
      <c r="Q890" s="145"/>
      <c r="R890" s="144"/>
      <c r="S890" s="144"/>
      <c r="T890" s="144"/>
      <c r="U890" s="144"/>
      <c r="V890" s="144"/>
      <c r="W890" s="144"/>
      <c r="X890" s="144"/>
      <c r="Y890" s="144"/>
      <c r="Z890" s="144"/>
      <c r="AA890" s="144"/>
      <c r="AB890" s="144"/>
      <c r="AC890" s="144"/>
      <c r="AD890" s="144"/>
      <c r="AE890" s="144"/>
      <c r="AF890" s="144"/>
    </row>
    <row r="89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5"/>
      <c r="O891" s="145"/>
      <c r="P891" s="145"/>
      <c r="Q891" s="145"/>
      <c r="R891" s="144"/>
      <c r="S891" s="144"/>
      <c r="T891" s="144"/>
      <c r="U891" s="144"/>
      <c r="V891" s="144"/>
      <c r="W891" s="144"/>
      <c r="X891" s="144"/>
      <c r="Y891" s="144"/>
      <c r="Z891" s="144"/>
      <c r="AA891" s="144"/>
      <c r="AB891" s="144"/>
      <c r="AC891" s="144"/>
      <c r="AD891" s="144"/>
      <c r="AE891" s="144"/>
      <c r="AF891" s="144"/>
    </row>
    <row r="892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5"/>
      <c r="O892" s="145"/>
      <c r="P892" s="145"/>
      <c r="Q892" s="145"/>
      <c r="R892" s="144"/>
      <c r="S892" s="144"/>
      <c r="T892" s="144"/>
      <c r="U892" s="144"/>
      <c r="V892" s="144"/>
      <c r="W892" s="144"/>
      <c r="X892" s="144"/>
      <c r="Y892" s="144"/>
      <c r="Z892" s="144"/>
      <c r="AA892" s="144"/>
      <c r="AB892" s="144"/>
      <c r="AC892" s="144"/>
      <c r="AD892" s="144"/>
      <c r="AE892" s="144"/>
      <c r="AF892" s="144"/>
    </row>
    <row r="893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5"/>
      <c r="O893" s="145"/>
      <c r="P893" s="145"/>
      <c r="Q893" s="145"/>
      <c r="R893" s="144"/>
      <c r="S893" s="144"/>
      <c r="T893" s="144"/>
      <c r="U893" s="144"/>
      <c r="V893" s="144"/>
      <c r="W893" s="144"/>
      <c r="X893" s="144"/>
      <c r="Y893" s="144"/>
      <c r="Z893" s="144"/>
      <c r="AA893" s="144"/>
      <c r="AB893" s="144"/>
      <c r="AC893" s="144"/>
      <c r="AD893" s="144"/>
      <c r="AE893" s="144"/>
      <c r="AF893" s="144"/>
    </row>
    <row r="894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5"/>
      <c r="O894" s="145"/>
      <c r="P894" s="145"/>
      <c r="Q894" s="145"/>
      <c r="R894" s="144"/>
      <c r="S894" s="144"/>
      <c r="T894" s="144"/>
      <c r="U894" s="144"/>
      <c r="V894" s="144"/>
      <c r="W894" s="144"/>
      <c r="X894" s="144"/>
      <c r="Y894" s="144"/>
      <c r="Z894" s="144"/>
      <c r="AA894" s="144"/>
      <c r="AB894" s="144"/>
      <c r="AC894" s="144"/>
      <c r="AD894" s="144"/>
      <c r="AE894" s="144"/>
      <c r="AF894" s="144"/>
    </row>
    <row r="895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5"/>
      <c r="O895" s="145"/>
      <c r="P895" s="145"/>
      <c r="Q895" s="145"/>
      <c r="R895" s="144"/>
      <c r="S895" s="144"/>
      <c r="T895" s="144"/>
      <c r="U895" s="144"/>
      <c r="V895" s="144"/>
      <c r="W895" s="144"/>
      <c r="X895" s="144"/>
      <c r="Y895" s="144"/>
      <c r="Z895" s="144"/>
      <c r="AA895" s="144"/>
      <c r="AB895" s="144"/>
      <c r="AC895" s="144"/>
      <c r="AD895" s="144"/>
      <c r="AE895" s="144"/>
      <c r="AF895" s="144"/>
    </row>
    <row r="896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5"/>
      <c r="O896" s="145"/>
      <c r="P896" s="145"/>
      <c r="Q896" s="145"/>
      <c r="R896" s="144"/>
      <c r="S896" s="144"/>
      <c r="T896" s="144"/>
      <c r="U896" s="144"/>
      <c r="V896" s="144"/>
      <c r="W896" s="144"/>
      <c r="X896" s="144"/>
      <c r="Y896" s="144"/>
      <c r="Z896" s="144"/>
      <c r="AA896" s="144"/>
      <c r="AB896" s="144"/>
      <c r="AC896" s="144"/>
      <c r="AD896" s="144"/>
      <c r="AE896" s="144"/>
      <c r="AF896" s="144"/>
    </row>
    <row r="897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5"/>
      <c r="O897" s="145"/>
      <c r="P897" s="145"/>
      <c r="Q897" s="145"/>
      <c r="R897" s="144"/>
      <c r="S897" s="144"/>
      <c r="T897" s="144"/>
      <c r="U897" s="144"/>
      <c r="V897" s="144"/>
      <c r="W897" s="144"/>
      <c r="X897" s="144"/>
      <c r="Y897" s="144"/>
      <c r="Z897" s="144"/>
      <c r="AA897" s="144"/>
      <c r="AB897" s="144"/>
      <c r="AC897" s="144"/>
      <c r="AD897" s="144"/>
      <c r="AE897" s="144"/>
      <c r="AF897" s="144"/>
    </row>
    <row r="898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5"/>
      <c r="O898" s="145"/>
      <c r="P898" s="145"/>
      <c r="Q898" s="145"/>
      <c r="R898" s="144"/>
      <c r="S898" s="144"/>
      <c r="T898" s="144"/>
      <c r="U898" s="144"/>
      <c r="V898" s="144"/>
      <c r="W898" s="144"/>
      <c r="X898" s="144"/>
      <c r="Y898" s="144"/>
      <c r="Z898" s="144"/>
      <c r="AA898" s="144"/>
      <c r="AB898" s="144"/>
      <c r="AC898" s="144"/>
      <c r="AD898" s="144"/>
      <c r="AE898" s="144"/>
      <c r="AF898" s="144"/>
    </row>
    <row r="899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5"/>
      <c r="O899" s="145"/>
      <c r="P899" s="145"/>
      <c r="Q899" s="145"/>
      <c r="R899" s="144"/>
      <c r="S899" s="144"/>
      <c r="T899" s="144"/>
      <c r="U899" s="144"/>
      <c r="V899" s="144"/>
      <c r="W899" s="144"/>
      <c r="X899" s="144"/>
      <c r="Y899" s="144"/>
      <c r="Z899" s="144"/>
      <c r="AA899" s="144"/>
      <c r="AB899" s="144"/>
      <c r="AC899" s="144"/>
      <c r="AD899" s="144"/>
      <c r="AE899" s="144"/>
      <c r="AF899" s="144"/>
    </row>
    <row r="900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5"/>
      <c r="O900" s="145"/>
      <c r="P900" s="145"/>
      <c r="Q900" s="145"/>
      <c r="R900" s="144"/>
      <c r="S900" s="144"/>
      <c r="T900" s="144"/>
      <c r="U900" s="144"/>
      <c r="V900" s="144"/>
      <c r="W900" s="144"/>
      <c r="X900" s="144"/>
      <c r="Y900" s="144"/>
      <c r="Z900" s="144"/>
      <c r="AA900" s="144"/>
      <c r="AB900" s="144"/>
      <c r="AC900" s="144"/>
      <c r="AD900" s="144"/>
      <c r="AE900" s="144"/>
      <c r="AF900" s="144"/>
    </row>
    <row r="90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5"/>
      <c r="O901" s="145"/>
      <c r="P901" s="145"/>
      <c r="Q901" s="145"/>
      <c r="R901" s="144"/>
      <c r="S901" s="144"/>
      <c r="T901" s="144"/>
      <c r="U901" s="144"/>
      <c r="V901" s="144"/>
      <c r="W901" s="144"/>
      <c r="X901" s="144"/>
      <c r="Y901" s="144"/>
      <c r="Z901" s="144"/>
      <c r="AA901" s="144"/>
      <c r="AB901" s="144"/>
      <c r="AC901" s="144"/>
      <c r="AD901" s="144"/>
      <c r="AE901" s="144"/>
      <c r="AF901" s="144"/>
    </row>
    <row r="902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5"/>
      <c r="O902" s="145"/>
      <c r="P902" s="145"/>
      <c r="Q902" s="145"/>
      <c r="R902" s="144"/>
      <c r="S902" s="144"/>
      <c r="T902" s="144"/>
      <c r="U902" s="144"/>
      <c r="V902" s="144"/>
      <c r="W902" s="144"/>
      <c r="X902" s="144"/>
      <c r="Y902" s="144"/>
      <c r="Z902" s="144"/>
      <c r="AA902" s="144"/>
      <c r="AB902" s="144"/>
      <c r="AC902" s="144"/>
      <c r="AD902" s="144"/>
      <c r="AE902" s="144"/>
      <c r="AF902" s="144"/>
    </row>
    <row r="903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5"/>
      <c r="O903" s="145"/>
      <c r="P903" s="145"/>
      <c r="Q903" s="145"/>
      <c r="R903" s="144"/>
      <c r="S903" s="144"/>
      <c r="T903" s="144"/>
      <c r="U903" s="144"/>
      <c r="V903" s="144"/>
      <c r="W903" s="144"/>
      <c r="X903" s="144"/>
      <c r="Y903" s="144"/>
      <c r="Z903" s="144"/>
      <c r="AA903" s="144"/>
      <c r="AB903" s="144"/>
      <c r="AC903" s="144"/>
      <c r="AD903" s="144"/>
      <c r="AE903" s="144"/>
      <c r="AF903" s="144"/>
    </row>
    <row r="904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5"/>
      <c r="O904" s="145"/>
      <c r="P904" s="145"/>
      <c r="Q904" s="145"/>
      <c r="R904" s="144"/>
      <c r="S904" s="144"/>
      <c r="T904" s="144"/>
      <c r="U904" s="144"/>
      <c r="V904" s="144"/>
      <c r="W904" s="144"/>
      <c r="X904" s="144"/>
      <c r="Y904" s="144"/>
      <c r="Z904" s="144"/>
      <c r="AA904" s="144"/>
      <c r="AB904" s="144"/>
      <c r="AC904" s="144"/>
      <c r="AD904" s="144"/>
      <c r="AE904" s="144"/>
      <c r="AF904" s="144"/>
    </row>
    <row r="905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5"/>
      <c r="O905" s="145"/>
      <c r="P905" s="145"/>
      <c r="Q905" s="145"/>
      <c r="R905" s="144"/>
      <c r="S905" s="144"/>
      <c r="T905" s="144"/>
      <c r="U905" s="144"/>
      <c r="V905" s="144"/>
      <c r="W905" s="144"/>
      <c r="X905" s="144"/>
      <c r="Y905" s="144"/>
      <c r="Z905" s="144"/>
      <c r="AA905" s="144"/>
      <c r="AB905" s="144"/>
      <c r="AC905" s="144"/>
      <c r="AD905" s="144"/>
      <c r="AE905" s="144"/>
      <c r="AF905" s="144"/>
    </row>
    <row r="906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5"/>
      <c r="O906" s="145"/>
      <c r="P906" s="145"/>
      <c r="Q906" s="145"/>
      <c r="R906" s="144"/>
      <c r="S906" s="144"/>
      <c r="T906" s="144"/>
      <c r="U906" s="144"/>
      <c r="V906" s="144"/>
      <c r="W906" s="144"/>
      <c r="X906" s="144"/>
      <c r="Y906" s="144"/>
      <c r="Z906" s="144"/>
      <c r="AA906" s="144"/>
      <c r="AB906" s="144"/>
      <c r="AC906" s="144"/>
      <c r="AD906" s="144"/>
      <c r="AE906" s="144"/>
      <c r="AF906" s="144"/>
    </row>
    <row r="907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5"/>
      <c r="O907" s="145"/>
      <c r="P907" s="145"/>
      <c r="Q907" s="145"/>
      <c r="R907" s="144"/>
      <c r="S907" s="144"/>
      <c r="T907" s="144"/>
      <c r="U907" s="144"/>
      <c r="V907" s="144"/>
      <c r="W907" s="144"/>
      <c r="X907" s="144"/>
      <c r="Y907" s="144"/>
      <c r="Z907" s="144"/>
      <c r="AA907" s="144"/>
      <c r="AB907" s="144"/>
      <c r="AC907" s="144"/>
      <c r="AD907" s="144"/>
      <c r="AE907" s="144"/>
      <c r="AF907" s="144"/>
    </row>
    <row r="908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5"/>
      <c r="O908" s="145"/>
      <c r="P908" s="145"/>
      <c r="Q908" s="145"/>
      <c r="R908" s="144"/>
      <c r="S908" s="144"/>
      <c r="T908" s="144"/>
      <c r="U908" s="144"/>
      <c r="V908" s="144"/>
      <c r="W908" s="144"/>
      <c r="X908" s="144"/>
      <c r="Y908" s="144"/>
      <c r="Z908" s="144"/>
      <c r="AA908" s="144"/>
      <c r="AB908" s="144"/>
      <c r="AC908" s="144"/>
      <c r="AD908" s="144"/>
      <c r="AE908" s="144"/>
      <c r="AF908" s="144"/>
    </row>
    <row r="909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5"/>
      <c r="O909" s="145"/>
      <c r="P909" s="145"/>
      <c r="Q909" s="145"/>
      <c r="R909" s="144"/>
      <c r="S909" s="144"/>
      <c r="T909" s="144"/>
      <c r="U909" s="144"/>
      <c r="V909" s="144"/>
      <c r="W909" s="144"/>
      <c r="X909" s="144"/>
      <c r="Y909" s="144"/>
      <c r="Z909" s="144"/>
      <c r="AA909" s="144"/>
      <c r="AB909" s="144"/>
      <c r="AC909" s="144"/>
      <c r="AD909" s="144"/>
      <c r="AE909" s="144"/>
      <c r="AF909" s="144"/>
    </row>
    <row r="910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5"/>
      <c r="O910" s="145"/>
      <c r="P910" s="145"/>
      <c r="Q910" s="145"/>
      <c r="R910" s="144"/>
      <c r="S910" s="144"/>
      <c r="T910" s="144"/>
      <c r="U910" s="144"/>
      <c r="V910" s="144"/>
      <c r="W910" s="144"/>
      <c r="X910" s="144"/>
      <c r="Y910" s="144"/>
      <c r="Z910" s="144"/>
      <c r="AA910" s="144"/>
      <c r="AB910" s="144"/>
      <c r="AC910" s="144"/>
      <c r="AD910" s="144"/>
      <c r="AE910" s="144"/>
      <c r="AF910" s="144"/>
    </row>
    <row r="91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5"/>
      <c r="O911" s="145"/>
      <c r="P911" s="145"/>
      <c r="Q911" s="145"/>
      <c r="R911" s="144"/>
      <c r="S911" s="144"/>
      <c r="T911" s="144"/>
      <c r="U911" s="144"/>
      <c r="V911" s="144"/>
      <c r="W911" s="144"/>
      <c r="X911" s="144"/>
      <c r="Y911" s="144"/>
      <c r="Z911" s="144"/>
      <c r="AA911" s="144"/>
      <c r="AB911" s="144"/>
      <c r="AC911" s="144"/>
      <c r="AD911" s="144"/>
      <c r="AE911" s="144"/>
      <c r="AF911" s="144"/>
    </row>
    <row r="912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5"/>
      <c r="O912" s="145"/>
      <c r="P912" s="145"/>
      <c r="Q912" s="145"/>
      <c r="R912" s="144"/>
      <c r="S912" s="144"/>
      <c r="T912" s="144"/>
      <c r="U912" s="144"/>
      <c r="V912" s="144"/>
      <c r="W912" s="144"/>
      <c r="X912" s="144"/>
      <c r="Y912" s="144"/>
      <c r="Z912" s="144"/>
      <c r="AA912" s="144"/>
      <c r="AB912" s="144"/>
      <c r="AC912" s="144"/>
      <c r="AD912" s="144"/>
      <c r="AE912" s="144"/>
      <c r="AF912" s="144"/>
    </row>
    <row r="913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5"/>
      <c r="O913" s="145"/>
      <c r="P913" s="145"/>
      <c r="Q913" s="145"/>
      <c r="R913" s="144"/>
      <c r="S913" s="144"/>
      <c r="T913" s="144"/>
      <c r="U913" s="144"/>
      <c r="V913" s="144"/>
      <c r="W913" s="144"/>
      <c r="X913" s="144"/>
      <c r="Y913" s="144"/>
      <c r="Z913" s="144"/>
      <c r="AA913" s="144"/>
      <c r="AB913" s="144"/>
      <c r="AC913" s="144"/>
      <c r="AD913" s="144"/>
      <c r="AE913" s="144"/>
      <c r="AF913" s="144"/>
    </row>
    <row r="914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5"/>
      <c r="O914" s="145"/>
      <c r="P914" s="145"/>
      <c r="Q914" s="145"/>
      <c r="R914" s="144"/>
      <c r="S914" s="144"/>
      <c r="T914" s="144"/>
      <c r="U914" s="144"/>
      <c r="V914" s="144"/>
      <c r="W914" s="144"/>
      <c r="X914" s="144"/>
      <c r="Y914" s="144"/>
      <c r="Z914" s="144"/>
      <c r="AA914" s="144"/>
      <c r="AB914" s="144"/>
      <c r="AC914" s="144"/>
      <c r="AD914" s="144"/>
      <c r="AE914" s="144"/>
      <c r="AF914" s="144"/>
    </row>
    <row r="915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5"/>
      <c r="O915" s="145"/>
      <c r="P915" s="145"/>
      <c r="Q915" s="145"/>
      <c r="R915" s="144"/>
      <c r="S915" s="144"/>
      <c r="T915" s="144"/>
      <c r="U915" s="144"/>
      <c r="V915" s="144"/>
      <c r="W915" s="144"/>
      <c r="X915" s="144"/>
      <c r="Y915" s="144"/>
      <c r="Z915" s="144"/>
      <c r="AA915" s="144"/>
      <c r="AB915" s="144"/>
      <c r="AC915" s="144"/>
      <c r="AD915" s="144"/>
      <c r="AE915" s="144"/>
      <c r="AF915" s="144"/>
    </row>
    <row r="916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5"/>
      <c r="O916" s="145"/>
      <c r="P916" s="145"/>
      <c r="Q916" s="145"/>
      <c r="R916" s="144"/>
      <c r="S916" s="144"/>
      <c r="T916" s="144"/>
      <c r="U916" s="144"/>
      <c r="V916" s="144"/>
      <c r="W916" s="144"/>
      <c r="X916" s="144"/>
      <c r="Y916" s="144"/>
      <c r="Z916" s="144"/>
      <c r="AA916" s="144"/>
      <c r="AB916" s="144"/>
      <c r="AC916" s="144"/>
      <c r="AD916" s="144"/>
      <c r="AE916" s="144"/>
      <c r="AF916" s="144"/>
    </row>
    <row r="917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5"/>
      <c r="O917" s="145"/>
      <c r="P917" s="145"/>
      <c r="Q917" s="145"/>
      <c r="R917" s="144"/>
      <c r="S917" s="144"/>
      <c r="T917" s="144"/>
      <c r="U917" s="144"/>
      <c r="V917" s="144"/>
      <c r="W917" s="144"/>
      <c r="X917" s="144"/>
      <c r="Y917" s="144"/>
      <c r="Z917" s="144"/>
      <c r="AA917" s="144"/>
      <c r="AB917" s="144"/>
      <c r="AC917" s="144"/>
      <c r="AD917" s="144"/>
      <c r="AE917" s="144"/>
      <c r="AF917" s="144"/>
    </row>
    <row r="918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5"/>
      <c r="O918" s="145"/>
      <c r="P918" s="145"/>
      <c r="Q918" s="145"/>
      <c r="R918" s="144"/>
      <c r="S918" s="144"/>
      <c r="T918" s="144"/>
      <c r="U918" s="144"/>
      <c r="V918" s="144"/>
      <c r="W918" s="144"/>
      <c r="X918" s="144"/>
      <c r="Y918" s="144"/>
      <c r="Z918" s="144"/>
      <c r="AA918" s="144"/>
      <c r="AB918" s="144"/>
      <c r="AC918" s="144"/>
      <c r="AD918" s="144"/>
      <c r="AE918" s="144"/>
      <c r="AF918" s="144"/>
    </row>
    <row r="919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5"/>
      <c r="O919" s="145"/>
      <c r="P919" s="145"/>
      <c r="Q919" s="145"/>
      <c r="R919" s="144"/>
      <c r="S919" s="144"/>
      <c r="T919" s="144"/>
      <c r="U919" s="144"/>
      <c r="V919" s="144"/>
      <c r="W919" s="144"/>
      <c r="X919" s="144"/>
      <c r="Y919" s="144"/>
      <c r="Z919" s="144"/>
      <c r="AA919" s="144"/>
      <c r="AB919" s="144"/>
      <c r="AC919" s="144"/>
      <c r="AD919" s="144"/>
      <c r="AE919" s="144"/>
      <c r="AF919" s="144"/>
    </row>
    <row r="920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5"/>
      <c r="O920" s="145"/>
      <c r="P920" s="145"/>
      <c r="Q920" s="145"/>
      <c r="R920" s="144"/>
      <c r="S920" s="144"/>
      <c r="T920" s="144"/>
      <c r="U920" s="144"/>
      <c r="V920" s="144"/>
      <c r="W920" s="144"/>
      <c r="X920" s="144"/>
      <c r="Y920" s="144"/>
      <c r="Z920" s="144"/>
      <c r="AA920" s="144"/>
      <c r="AB920" s="144"/>
      <c r="AC920" s="144"/>
      <c r="AD920" s="144"/>
      <c r="AE920" s="144"/>
      <c r="AF920" s="144"/>
    </row>
    <row r="92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5"/>
      <c r="O921" s="145"/>
      <c r="P921" s="145"/>
      <c r="Q921" s="145"/>
      <c r="R921" s="144"/>
      <c r="S921" s="144"/>
      <c r="T921" s="144"/>
      <c r="U921" s="144"/>
      <c r="V921" s="144"/>
      <c r="W921" s="144"/>
      <c r="X921" s="144"/>
      <c r="Y921" s="144"/>
      <c r="Z921" s="144"/>
      <c r="AA921" s="144"/>
      <c r="AB921" s="144"/>
      <c r="AC921" s="144"/>
      <c r="AD921" s="144"/>
      <c r="AE921" s="144"/>
      <c r="AF921" s="144"/>
    </row>
    <row r="922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5"/>
      <c r="O922" s="145"/>
      <c r="P922" s="145"/>
      <c r="Q922" s="145"/>
      <c r="R922" s="144"/>
      <c r="S922" s="144"/>
      <c r="T922" s="144"/>
      <c r="U922" s="144"/>
      <c r="V922" s="144"/>
      <c r="W922" s="144"/>
      <c r="X922" s="144"/>
      <c r="Y922" s="144"/>
      <c r="Z922" s="144"/>
      <c r="AA922" s="144"/>
      <c r="AB922" s="144"/>
      <c r="AC922" s="144"/>
      <c r="AD922" s="144"/>
      <c r="AE922" s="144"/>
      <c r="AF922" s="144"/>
    </row>
    <row r="923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5"/>
      <c r="O923" s="145"/>
      <c r="P923" s="145"/>
      <c r="Q923" s="145"/>
      <c r="R923" s="144"/>
      <c r="S923" s="144"/>
      <c r="T923" s="144"/>
      <c r="U923" s="144"/>
      <c r="V923" s="144"/>
      <c r="W923" s="144"/>
      <c r="X923" s="144"/>
      <c r="Y923" s="144"/>
      <c r="Z923" s="144"/>
      <c r="AA923" s="144"/>
      <c r="AB923" s="144"/>
      <c r="AC923" s="144"/>
      <c r="AD923" s="144"/>
      <c r="AE923" s="144"/>
      <c r="AF923" s="144"/>
    </row>
    <row r="924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5"/>
      <c r="O924" s="145"/>
      <c r="P924" s="145"/>
      <c r="Q924" s="145"/>
      <c r="R924" s="144"/>
      <c r="S924" s="144"/>
      <c r="T924" s="144"/>
      <c r="U924" s="144"/>
      <c r="V924" s="144"/>
      <c r="W924" s="144"/>
      <c r="X924" s="144"/>
      <c r="Y924" s="144"/>
      <c r="Z924" s="144"/>
      <c r="AA924" s="144"/>
      <c r="AB924" s="144"/>
      <c r="AC924" s="144"/>
      <c r="AD924" s="144"/>
      <c r="AE924" s="144"/>
      <c r="AF924" s="144"/>
    </row>
    <row r="925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5"/>
      <c r="O925" s="145"/>
      <c r="P925" s="145"/>
      <c r="Q925" s="145"/>
      <c r="R925" s="144"/>
      <c r="S925" s="144"/>
      <c r="T925" s="144"/>
      <c r="U925" s="144"/>
      <c r="V925" s="144"/>
      <c r="W925" s="144"/>
      <c r="X925" s="144"/>
      <c r="Y925" s="144"/>
      <c r="Z925" s="144"/>
      <c r="AA925" s="144"/>
      <c r="AB925" s="144"/>
      <c r="AC925" s="144"/>
      <c r="AD925" s="144"/>
      <c r="AE925" s="144"/>
      <c r="AF925" s="144"/>
    </row>
    <row r="926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5"/>
      <c r="O926" s="145"/>
      <c r="P926" s="145"/>
      <c r="Q926" s="145"/>
      <c r="R926" s="144"/>
      <c r="S926" s="144"/>
      <c r="T926" s="144"/>
      <c r="U926" s="144"/>
      <c r="V926" s="144"/>
      <c r="W926" s="144"/>
      <c r="X926" s="144"/>
      <c r="Y926" s="144"/>
      <c r="Z926" s="144"/>
      <c r="AA926" s="144"/>
      <c r="AB926" s="144"/>
      <c r="AC926" s="144"/>
      <c r="AD926" s="144"/>
      <c r="AE926" s="144"/>
      <c r="AF926" s="144"/>
    </row>
    <row r="927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5"/>
      <c r="O927" s="145"/>
      <c r="P927" s="145"/>
      <c r="Q927" s="145"/>
      <c r="R927" s="144"/>
      <c r="S927" s="144"/>
      <c r="T927" s="144"/>
      <c r="U927" s="144"/>
      <c r="V927" s="144"/>
      <c r="W927" s="144"/>
      <c r="X927" s="144"/>
      <c r="Y927" s="144"/>
      <c r="Z927" s="144"/>
      <c r="AA927" s="144"/>
      <c r="AB927" s="144"/>
      <c r="AC927" s="144"/>
      <c r="AD927" s="144"/>
      <c r="AE927" s="144"/>
      <c r="AF927" s="144"/>
    </row>
    <row r="928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5"/>
      <c r="O928" s="145"/>
      <c r="P928" s="145"/>
      <c r="Q928" s="145"/>
      <c r="R928" s="144"/>
      <c r="S928" s="144"/>
      <c r="T928" s="144"/>
      <c r="U928" s="144"/>
      <c r="V928" s="144"/>
      <c r="W928" s="144"/>
      <c r="X928" s="144"/>
      <c r="Y928" s="144"/>
      <c r="Z928" s="144"/>
      <c r="AA928" s="144"/>
      <c r="AB928" s="144"/>
      <c r="AC928" s="144"/>
      <c r="AD928" s="144"/>
      <c r="AE928" s="144"/>
      <c r="AF928" s="144"/>
    </row>
    <row r="929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5"/>
      <c r="O929" s="145"/>
      <c r="P929" s="145"/>
      <c r="Q929" s="145"/>
      <c r="R929" s="144"/>
      <c r="S929" s="144"/>
      <c r="T929" s="144"/>
      <c r="U929" s="144"/>
      <c r="V929" s="144"/>
      <c r="W929" s="144"/>
      <c r="X929" s="144"/>
      <c r="Y929" s="144"/>
      <c r="Z929" s="144"/>
      <c r="AA929" s="144"/>
      <c r="AB929" s="144"/>
      <c r="AC929" s="144"/>
      <c r="AD929" s="144"/>
      <c r="AE929" s="144"/>
      <c r="AF929" s="144"/>
    </row>
    <row r="930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5"/>
      <c r="O930" s="145"/>
      <c r="P930" s="145"/>
      <c r="Q930" s="145"/>
      <c r="R930" s="144"/>
      <c r="S930" s="144"/>
      <c r="T930" s="144"/>
      <c r="U930" s="144"/>
      <c r="V930" s="144"/>
      <c r="W930" s="144"/>
      <c r="X930" s="144"/>
      <c r="Y930" s="144"/>
      <c r="Z930" s="144"/>
      <c r="AA930" s="144"/>
      <c r="AB930" s="144"/>
      <c r="AC930" s="144"/>
      <c r="AD930" s="144"/>
      <c r="AE930" s="144"/>
      <c r="AF930" s="144"/>
    </row>
    <row r="93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5"/>
      <c r="O931" s="145"/>
      <c r="P931" s="145"/>
      <c r="Q931" s="145"/>
      <c r="R931" s="144"/>
      <c r="S931" s="144"/>
      <c r="T931" s="144"/>
      <c r="U931" s="144"/>
      <c r="V931" s="144"/>
      <c r="W931" s="144"/>
      <c r="X931" s="144"/>
      <c r="Y931" s="144"/>
      <c r="Z931" s="144"/>
      <c r="AA931" s="144"/>
      <c r="AB931" s="144"/>
      <c r="AC931" s="144"/>
      <c r="AD931" s="144"/>
      <c r="AE931" s="144"/>
      <c r="AF931" s="144"/>
    </row>
    <row r="932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5"/>
      <c r="O932" s="145"/>
      <c r="P932" s="145"/>
      <c r="Q932" s="145"/>
      <c r="R932" s="144"/>
      <c r="S932" s="144"/>
      <c r="T932" s="144"/>
      <c r="U932" s="144"/>
      <c r="V932" s="144"/>
      <c r="W932" s="144"/>
      <c r="X932" s="144"/>
      <c r="Y932" s="144"/>
      <c r="Z932" s="144"/>
      <c r="AA932" s="144"/>
      <c r="AB932" s="144"/>
      <c r="AC932" s="144"/>
      <c r="AD932" s="144"/>
      <c r="AE932" s="144"/>
      <c r="AF932" s="144"/>
    </row>
    <row r="933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5"/>
      <c r="O933" s="145"/>
      <c r="P933" s="145"/>
      <c r="Q933" s="145"/>
      <c r="R933" s="144"/>
      <c r="S933" s="144"/>
      <c r="T933" s="144"/>
      <c r="U933" s="144"/>
      <c r="V933" s="144"/>
      <c r="W933" s="144"/>
      <c r="X933" s="144"/>
      <c r="Y933" s="144"/>
      <c r="Z933" s="144"/>
      <c r="AA933" s="144"/>
      <c r="AB933" s="144"/>
      <c r="AC933" s="144"/>
      <c r="AD933" s="144"/>
      <c r="AE933" s="144"/>
      <c r="AF933" s="144"/>
    </row>
    <row r="934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5"/>
      <c r="O934" s="145"/>
      <c r="P934" s="145"/>
      <c r="Q934" s="145"/>
      <c r="R934" s="144"/>
      <c r="S934" s="144"/>
      <c r="T934" s="144"/>
      <c r="U934" s="144"/>
      <c r="V934" s="144"/>
      <c r="W934" s="144"/>
      <c r="X934" s="144"/>
      <c r="Y934" s="144"/>
      <c r="Z934" s="144"/>
      <c r="AA934" s="144"/>
      <c r="AB934" s="144"/>
      <c r="AC934" s="144"/>
      <c r="AD934" s="144"/>
      <c r="AE934" s="144"/>
      <c r="AF934" s="144"/>
    </row>
    <row r="935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5"/>
      <c r="O935" s="145"/>
      <c r="P935" s="145"/>
      <c r="Q935" s="145"/>
      <c r="R935" s="144"/>
      <c r="S935" s="144"/>
      <c r="T935" s="144"/>
      <c r="U935" s="144"/>
      <c r="V935" s="144"/>
      <c r="W935" s="144"/>
      <c r="X935" s="144"/>
      <c r="Y935" s="144"/>
      <c r="Z935" s="144"/>
      <c r="AA935" s="144"/>
      <c r="AB935" s="144"/>
      <c r="AC935" s="144"/>
      <c r="AD935" s="144"/>
      <c r="AE935" s="144"/>
      <c r="AF935" s="144"/>
    </row>
    <row r="936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5"/>
      <c r="O936" s="145"/>
      <c r="P936" s="145"/>
      <c r="Q936" s="145"/>
      <c r="R936" s="144"/>
      <c r="S936" s="144"/>
      <c r="T936" s="144"/>
      <c r="U936" s="144"/>
      <c r="V936" s="144"/>
      <c r="W936" s="144"/>
      <c r="X936" s="144"/>
      <c r="Y936" s="144"/>
      <c r="Z936" s="144"/>
      <c r="AA936" s="144"/>
      <c r="AB936" s="144"/>
      <c r="AC936" s="144"/>
      <c r="AD936" s="144"/>
      <c r="AE936" s="144"/>
      <c r="AF936" s="144"/>
    </row>
    <row r="937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5"/>
      <c r="O937" s="145"/>
      <c r="P937" s="145"/>
      <c r="Q937" s="145"/>
      <c r="R937" s="144"/>
      <c r="S937" s="144"/>
      <c r="T937" s="144"/>
      <c r="U937" s="144"/>
      <c r="V937" s="144"/>
      <c r="W937" s="144"/>
      <c r="X937" s="144"/>
      <c r="Y937" s="144"/>
      <c r="Z937" s="144"/>
      <c r="AA937" s="144"/>
      <c r="AB937" s="144"/>
      <c r="AC937" s="144"/>
      <c r="AD937" s="144"/>
      <c r="AE937" s="144"/>
      <c r="AF937" s="144"/>
    </row>
    <row r="938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5"/>
      <c r="O938" s="145"/>
      <c r="P938" s="145"/>
      <c r="Q938" s="145"/>
      <c r="R938" s="144"/>
      <c r="S938" s="144"/>
      <c r="T938" s="144"/>
      <c r="U938" s="144"/>
      <c r="V938" s="144"/>
      <c r="W938" s="144"/>
      <c r="X938" s="144"/>
      <c r="Y938" s="144"/>
      <c r="Z938" s="144"/>
      <c r="AA938" s="144"/>
      <c r="AB938" s="144"/>
      <c r="AC938" s="144"/>
      <c r="AD938" s="144"/>
      <c r="AE938" s="144"/>
      <c r="AF938" s="144"/>
    </row>
    <row r="939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5"/>
      <c r="O939" s="145"/>
      <c r="P939" s="145"/>
      <c r="Q939" s="145"/>
      <c r="R939" s="144"/>
      <c r="S939" s="144"/>
      <c r="T939" s="144"/>
      <c r="U939" s="144"/>
      <c r="V939" s="144"/>
      <c r="W939" s="144"/>
      <c r="X939" s="144"/>
      <c r="Y939" s="144"/>
      <c r="Z939" s="144"/>
      <c r="AA939" s="144"/>
      <c r="AB939" s="144"/>
      <c r="AC939" s="144"/>
      <c r="AD939" s="144"/>
      <c r="AE939" s="144"/>
      <c r="AF939" s="144"/>
    </row>
    <row r="940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5"/>
      <c r="O940" s="145"/>
      <c r="P940" s="145"/>
      <c r="Q940" s="145"/>
      <c r="R940" s="144"/>
      <c r="S940" s="144"/>
      <c r="T940" s="144"/>
      <c r="U940" s="144"/>
      <c r="V940" s="144"/>
      <c r="W940" s="144"/>
      <c r="X940" s="144"/>
      <c r="Y940" s="144"/>
      <c r="Z940" s="144"/>
      <c r="AA940" s="144"/>
      <c r="AB940" s="144"/>
      <c r="AC940" s="144"/>
      <c r="AD940" s="144"/>
      <c r="AE940" s="144"/>
      <c r="AF940" s="144"/>
    </row>
    <row r="94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5"/>
      <c r="O941" s="145"/>
      <c r="P941" s="145"/>
      <c r="Q941" s="145"/>
      <c r="R941" s="144"/>
      <c r="S941" s="144"/>
      <c r="T941" s="144"/>
      <c r="U941" s="144"/>
      <c r="V941" s="144"/>
      <c r="W941" s="144"/>
      <c r="X941" s="144"/>
      <c r="Y941" s="144"/>
      <c r="Z941" s="144"/>
      <c r="AA941" s="144"/>
      <c r="AB941" s="144"/>
      <c r="AC941" s="144"/>
      <c r="AD941" s="144"/>
      <c r="AE941" s="144"/>
      <c r="AF941" s="144"/>
    </row>
    <row r="942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5"/>
      <c r="O942" s="145"/>
      <c r="P942" s="145"/>
      <c r="Q942" s="145"/>
      <c r="R942" s="144"/>
      <c r="S942" s="144"/>
      <c r="T942" s="144"/>
      <c r="U942" s="144"/>
      <c r="V942" s="144"/>
      <c r="W942" s="144"/>
      <c r="X942" s="144"/>
      <c r="Y942" s="144"/>
      <c r="Z942" s="144"/>
      <c r="AA942" s="144"/>
      <c r="AB942" s="144"/>
      <c r="AC942" s="144"/>
      <c r="AD942" s="144"/>
      <c r="AE942" s="144"/>
      <c r="AF942" s="144"/>
    </row>
    <row r="943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5"/>
      <c r="O943" s="145"/>
      <c r="P943" s="145"/>
      <c r="Q943" s="145"/>
      <c r="R943" s="144"/>
      <c r="S943" s="144"/>
      <c r="T943" s="144"/>
      <c r="U943" s="144"/>
      <c r="V943" s="144"/>
      <c r="W943" s="144"/>
      <c r="X943" s="144"/>
      <c r="Y943" s="144"/>
      <c r="Z943" s="144"/>
      <c r="AA943" s="144"/>
      <c r="AB943" s="144"/>
      <c r="AC943" s="144"/>
      <c r="AD943" s="144"/>
      <c r="AE943" s="144"/>
      <c r="AF943" s="144"/>
    </row>
    <row r="944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5"/>
      <c r="O944" s="145"/>
      <c r="P944" s="145"/>
      <c r="Q944" s="145"/>
      <c r="R944" s="144"/>
      <c r="S944" s="144"/>
      <c r="T944" s="144"/>
      <c r="U944" s="144"/>
      <c r="V944" s="144"/>
      <c r="W944" s="144"/>
      <c r="X944" s="144"/>
      <c r="Y944" s="144"/>
      <c r="Z944" s="144"/>
      <c r="AA944" s="144"/>
      <c r="AB944" s="144"/>
      <c r="AC944" s="144"/>
      <c r="AD944" s="144"/>
      <c r="AE944" s="144"/>
      <c r="AF944" s="144"/>
    </row>
    <row r="945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5"/>
      <c r="O945" s="145"/>
      <c r="P945" s="145"/>
      <c r="Q945" s="145"/>
      <c r="R945" s="144"/>
      <c r="S945" s="144"/>
      <c r="T945" s="144"/>
      <c r="U945" s="144"/>
      <c r="V945" s="144"/>
      <c r="W945" s="144"/>
      <c r="X945" s="144"/>
      <c r="Y945" s="144"/>
      <c r="Z945" s="144"/>
      <c r="AA945" s="144"/>
      <c r="AB945" s="144"/>
      <c r="AC945" s="144"/>
      <c r="AD945" s="144"/>
      <c r="AE945" s="144"/>
      <c r="AF945" s="144"/>
    </row>
    <row r="946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5"/>
      <c r="O946" s="145"/>
      <c r="P946" s="145"/>
      <c r="Q946" s="145"/>
      <c r="R946" s="144"/>
      <c r="S946" s="144"/>
      <c r="T946" s="144"/>
      <c r="U946" s="144"/>
      <c r="V946" s="144"/>
      <c r="W946" s="144"/>
      <c r="X946" s="144"/>
      <c r="Y946" s="144"/>
      <c r="Z946" s="144"/>
      <c r="AA946" s="144"/>
      <c r="AB946" s="144"/>
      <c r="AC946" s="144"/>
      <c r="AD946" s="144"/>
      <c r="AE946" s="144"/>
      <c r="AF946" s="144"/>
    </row>
    <row r="947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5"/>
      <c r="O947" s="145"/>
      <c r="P947" s="145"/>
      <c r="Q947" s="145"/>
      <c r="R947" s="144"/>
      <c r="S947" s="144"/>
      <c r="T947" s="144"/>
      <c r="U947" s="144"/>
      <c r="V947" s="144"/>
      <c r="W947" s="144"/>
      <c r="X947" s="144"/>
      <c r="Y947" s="144"/>
      <c r="Z947" s="144"/>
      <c r="AA947" s="144"/>
      <c r="AB947" s="144"/>
      <c r="AC947" s="144"/>
      <c r="AD947" s="144"/>
      <c r="AE947" s="144"/>
      <c r="AF947" s="144"/>
    </row>
    <row r="948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5"/>
      <c r="O948" s="145"/>
      <c r="P948" s="145"/>
      <c r="Q948" s="145"/>
      <c r="R948" s="144"/>
      <c r="S948" s="144"/>
      <c r="T948" s="144"/>
      <c r="U948" s="144"/>
      <c r="V948" s="144"/>
      <c r="W948" s="144"/>
      <c r="X948" s="144"/>
      <c r="Y948" s="144"/>
      <c r="Z948" s="144"/>
      <c r="AA948" s="144"/>
      <c r="AB948" s="144"/>
      <c r="AC948" s="144"/>
      <c r="AD948" s="144"/>
      <c r="AE948" s="144"/>
      <c r="AF948" s="144"/>
    </row>
    <row r="949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5"/>
      <c r="O949" s="145"/>
      <c r="P949" s="145"/>
      <c r="Q949" s="145"/>
      <c r="R949" s="144"/>
      <c r="S949" s="144"/>
      <c r="T949" s="144"/>
      <c r="U949" s="144"/>
      <c r="V949" s="144"/>
      <c r="W949" s="144"/>
      <c r="X949" s="144"/>
      <c r="Y949" s="144"/>
      <c r="Z949" s="144"/>
      <c r="AA949" s="144"/>
      <c r="AB949" s="144"/>
      <c r="AC949" s="144"/>
      <c r="AD949" s="144"/>
      <c r="AE949" s="144"/>
      <c r="AF949" s="144"/>
    </row>
    <row r="950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5"/>
      <c r="O950" s="145"/>
      <c r="P950" s="145"/>
      <c r="Q950" s="145"/>
      <c r="R950" s="144"/>
      <c r="S950" s="144"/>
      <c r="T950" s="144"/>
      <c r="U950" s="144"/>
      <c r="V950" s="144"/>
      <c r="W950" s="144"/>
      <c r="X950" s="144"/>
      <c r="Y950" s="144"/>
      <c r="Z950" s="144"/>
      <c r="AA950" s="144"/>
      <c r="AB950" s="144"/>
      <c r="AC950" s="144"/>
      <c r="AD950" s="144"/>
      <c r="AE950" s="144"/>
      <c r="AF950" s="144"/>
    </row>
    <row r="95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5"/>
      <c r="O951" s="145"/>
      <c r="P951" s="145"/>
      <c r="Q951" s="145"/>
      <c r="R951" s="144"/>
      <c r="S951" s="144"/>
      <c r="T951" s="144"/>
      <c r="U951" s="144"/>
      <c r="V951" s="144"/>
      <c r="W951" s="144"/>
      <c r="X951" s="144"/>
      <c r="Y951" s="144"/>
      <c r="Z951" s="144"/>
      <c r="AA951" s="144"/>
      <c r="AB951" s="144"/>
      <c r="AC951" s="144"/>
      <c r="AD951" s="144"/>
      <c r="AE951" s="144"/>
      <c r="AF951" s="144"/>
    </row>
    <row r="952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5"/>
      <c r="O952" s="145"/>
      <c r="P952" s="145"/>
      <c r="Q952" s="145"/>
      <c r="R952" s="144"/>
      <c r="S952" s="144"/>
      <c r="T952" s="144"/>
      <c r="U952" s="144"/>
      <c r="V952" s="144"/>
      <c r="W952" s="144"/>
      <c r="X952" s="144"/>
      <c r="Y952" s="144"/>
      <c r="Z952" s="144"/>
      <c r="AA952" s="144"/>
      <c r="AB952" s="144"/>
      <c r="AC952" s="144"/>
      <c r="AD952" s="144"/>
      <c r="AE952" s="144"/>
      <c r="AF952" s="144"/>
    </row>
    <row r="953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5"/>
      <c r="O953" s="145"/>
      <c r="P953" s="145"/>
      <c r="Q953" s="145"/>
      <c r="R953" s="144"/>
      <c r="S953" s="144"/>
      <c r="T953" s="144"/>
      <c r="U953" s="144"/>
      <c r="V953" s="144"/>
      <c r="W953" s="144"/>
      <c r="X953" s="144"/>
      <c r="Y953" s="144"/>
      <c r="Z953" s="144"/>
      <c r="AA953" s="144"/>
      <c r="AB953" s="144"/>
      <c r="AC953" s="144"/>
      <c r="AD953" s="144"/>
      <c r="AE953" s="144"/>
      <c r="AF953" s="144"/>
    </row>
    <row r="954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5"/>
      <c r="O954" s="145"/>
      <c r="P954" s="145"/>
      <c r="Q954" s="145"/>
      <c r="R954" s="144"/>
      <c r="S954" s="144"/>
      <c r="T954" s="144"/>
      <c r="U954" s="144"/>
      <c r="V954" s="144"/>
      <c r="W954" s="144"/>
      <c r="X954" s="144"/>
      <c r="Y954" s="144"/>
      <c r="Z954" s="144"/>
      <c r="AA954" s="144"/>
      <c r="AB954" s="144"/>
      <c r="AC954" s="144"/>
      <c r="AD954" s="144"/>
      <c r="AE954" s="144"/>
      <c r="AF954" s="144"/>
    </row>
    <row r="955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5"/>
      <c r="O955" s="145"/>
      <c r="P955" s="145"/>
      <c r="Q955" s="145"/>
      <c r="R955" s="144"/>
      <c r="S955" s="144"/>
      <c r="T955" s="144"/>
      <c r="U955" s="144"/>
      <c r="V955" s="144"/>
      <c r="W955" s="144"/>
      <c r="X955" s="144"/>
      <c r="Y955" s="144"/>
      <c r="Z955" s="144"/>
      <c r="AA955" s="144"/>
      <c r="AB955" s="144"/>
      <c r="AC955" s="144"/>
      <c r="AD955" s="144"/>
      <c r="AE955" s="144"/>
      <c r="AF955" s="144"/>
    </row>
    <row r="956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5"/>
      <c r="O956" s="145"/>
      <c r="P956" s="145"/>
      <c r="Q956" s="145"/>
      <c r="R956" s="144"/>
      <c r="S956" s="144"/>
      <c r="T956" s="144"/>
      <c r="U956" s="144"/>
      <c r="V956" s="144"/>
      <c r="W956" s="144"/>
      <c r="X956" s="144"/>
      <c r="Y956" s="144"/>
      <c r="Z956" s="144"/>
      <c r="AA956" s="144"/>
      <c r="AB956" s="144"/>
      <c r="AC956" s="144"/>
      <c r="AD956" s="144"/>
      <c r="AE956" s="144"/>
      <c r="AF956" s="144"/>
    </row>
    <row r="957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5"/>
      <c r="O957" s="145"/>
      <c r="P957" s="145"/>
      <c r="Q957" s="145"/>
      <c r="R957" s="144"/>
      <c r="S957" s="144"/>
      <c r="T957" s="144"/>
      <c r="U957" s="144"/>
      <c r="V957" s="144"/>
      <c r="W957" s="144"/>
      <c r="X957" s="144"/>
      <c r="Y957" s="144"/>
      <c r="Z957" s="144"/>
      <c r="AA957" s="144"/>
      <c r="AB957" s="144"/>
      <c r="AC957" s="144"/>
      <c r="AD957" s="144"/>
      <c r="AE957" s="144"/>
      <c r="AF957" s="144"/>
    </row>
    <row r="958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5"/>
      <c r="O958" s="145"/>
      <c r="P958" s="145"/>
      <c r="Q958" s="145"/>
      <c r="R958" s="144"/>
      <c r="S958" s="144"/>
      <c r="T958" s="144"/>
      <c r="U958" s="144"/>
      <c r="V958" s="144"/>
      <c r="W958" s="144"/>
      <c r="X958" s="144"/>
      <c r="Y958" s="144"/>
      <c r="Z958" s="144"/>
      <c r="AA958" s="144"/>
      <c r="AB958" s="144"/>
      <c r="AC958" s="144"/>
      <c r="AD958" s="144"/>
      <c r="AE958" s="144"/>
      <c r="AF958" s="144"/>
    </row>
    <row r="959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5"/>
      <c r="O959" s="145"/>
      <c r="P959" s="145"/>
      <c r="Q959" s="145"/>
      <c r="R959" s="144"/>
      <c r="S959" s="144"/>
      <c r="T959" s="144"/>
      <c r="U959" s="144"/>
      <c r="V959" s="144"/>
      <c r="W959" s="144"/>
      <c r="X959" s="144"/>
      <c r="Y959" s="144"/>
      <c r="Z959" s="144"/>
      <c r="AA959" s="144"/>
      <c r="AB959" s="144"/>
      <c r="AC959" s="144"/>
      <c r="AD959" s="144"/>
      <c r="AE959" s="144"/>
      <c r="AF959" s="144"/>
    </row>
    <row r="960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5"/>
      <c r="O960" s="145"/>
      <c r="P960" s="145"/>
      <c r="Q960" s="145"/>
      <c r="R960" s="144"/>
      <c r="S960" s="144"/>
      <c r="T960" s="144"/>
      <c r="U960" s="144"/>
      <c r="V960" s="144"/>
      <c r="W960" s="144"/>
      <c r="X960" s="144"/>
      <c r="Y960" s="144"/>
      <c r="Z960" s="144"/>
      <c r="AA960" s="144"/>
      <c r="AB960" s="144"/>
      <c r="AC960" s="144"/>
      <c r="AD960" s="144"/>
      <c r="AE960" s="144"/>
      <c r="AF960" s="144"/>
    </row>
    <row r="96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5"/>
      <c r="O961" s="145"/>
      <c r="P961" s="145"/>
      <c r="Q961" s="145"/>
      <c r="R961" s="144"/>
      <c r="S961" s="144"/>
      <c r="T961" s="144"/>
      <c r="U961" s="144"/>
      <c r="V961" s="144"/>
      <c r="W961" s="144"/>
      <c r="X961" s="144"/>
      <c r="Y961" s="144"/>
      <c r="Z961" s="144"/>
      <c r="AA961" s="144"/>
      <c r="AB961" s="144"/>
      <c r="AC961" s="144"/>
      <c r="AD961" s="144"/>
      <c r="AE961" s="144"/>
      <c r="AF961" s="144"/>
    </row>
    <row r="962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5"/>
      <c r="O962" s="145"/>
      <c r="P962" s="145"/>
      <c r="Q962" s="145"/>
      <c r="R962" s="144"/>
      <c r="S962" s="144"/>
      <c r="T962" s="144"/>
      <c r="U962" s="144"/>
      <c r="V962" s="144"/>
      <c r="W962" s="144"/>
      <c r="X962" s="144"/>
      <c r="Y962" s="144"/>
      <c r="Z962" s="144"/>
      <c r="AA962" s="144"/>
      <c r="AB962" s="144"/>
      <c r="AC962" s="144"/>
      <c r="AD962" s="144"/>
      <c r="AE962" s="144"/>
      <c r="AF962" s="144"/>
    </row>
    <row r="963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5"/>
      <c r="O963" s="145"/>
      <c r="P963" s="145"/>
      <c r="Q963" s="145"/>
      <c r="R963" s="144"/>
      <c r="S963" s="144"/>
      <c r="T963" s="144"/>
      <c r="U963" s="144"/>
      <c r="V963" s="144"/>
      <c r="W963" s="144"/>
      <c r="X963" s="144"/>
      <c r="Y963" s="144"/>
      <c r="Z963" s="144"/>
      <c r="AA963" s="144"/>
      <c r="AB963" s="144"/>
      <c r="AC963" s="144"/>
      <c r="AD963" s="144"/>
      <c r="AE963" s="144"/>
      <c r="AF963" s="144"/>
    </row>
    <row r="964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5"/>
      <c r="O964" s="145"/>
      <c r="P964" s="145"/>
      <c r="Q964" s="145"/>
      <c r="R964" s="144"/>
      <c r="S964" s="144"/>
      <c r="T964" s="144"/>
      <c r="U964" s="144"/>
      <c r="V964" s="144"/>
      <c r="W964" s="144"/>
      <c r="X964" s="144"/>
      <c r="Y964" s="144"/>
      <c r="Z964" s="144"/>
      <c r="AA964" s="144"/>
      <c r="AB964" s="144"/>
      <c r="AC964" s="144"/>
      <c r="AD964" s="144"/>
      <c r="AE964" s="144"/>
      <c r="AF964" s="144"/>
    </row>
    <row r="965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5"/>
      <c r="O965" s="145"/>
      <c r="P965" s="145"/>
      <c r="Q965" s="145"/>
      <c r="R965" s="144"/>
      <c r="S965" s="144"/>
      <c r="T965" s="144"/>
      <c r="U965" s="144"/>
      <c r="V965" s="144"/>
      <c r="W965" s="144"/>
      <c r="X965" s="144"/>
      <c r="Y965" s="144"/>
      <c r="Z965" s="144"/>
      <c r="AA965" s="144"/>
      <c r="AB965" s="144"/>
      <c r="AC965" s="144"/>
      <c r="AD965" s="144"/>
      <c r="AE965" s="144"/>
      <c r="AF965" s="144"/>
    </row>
    <row r="966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5"/>
      <c r="O966" s="145"/>
      <c r="P966" s="145"/>
      <c r="Q966" s="145"/>
      <c r="R966" s="144"/>
      <c r="S966" s="144"/>
      <c r="T966" s="144"/>
      <c r="U966" s="144"/>
      <c r="V966" s="144"/>
      <c r="W966" s="144"/>
      <c r="X966" s="144"/>
      <c r="Y966" s="144"/>
      <c r="Z966" s="144"/>
      <c r="AA966" s="144"/>
      <c r="AB966" s="144"/>
      <c r="AC966" s="144"/>
      <c r="AD966" s="144"/>
      <c r="AE966" s="144"/>
      <c r="AF966" s="144"/>
    </row>
    <row r="967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5"/>
      <c r="O967" s="145"/>
      <c r="P967" s="145"/>
      <c r="Q967" s="145"/>
      <c r="R967" s="144"/>
      <c r="S967" s="144"/>
      <c r="T967" s="144"/>
      <c r="U967" s="144"/>
      <c r="V967" s="144"/>
      <c r="W967" s="144"/>
      <c r="X967" s="144"/>
      <c r="Y967" s="144"/>
      <c r="Z967" s="144"/>
      <c r="AA967" s="144"/>
      <c r="AB967" s="144"/>
      <c r="AC967" s="144"/>
      <c r="AD967" s="144"/>
      <c r="AE967" s="144"/>
      <c r="AF967" s="144"/>
    </row>
    <row r="968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5"/>
      <c r="O968" s="145"/>
      <c r="P968" s="145"/>
      <c r="Q968" s="145"/>
      <c r="R968" s="144"/>
      <c r="S968" s="144"/>
      <c r="T968" s="144"/>
      <c r="U968" s="144"/>
      <c r="V968" s="144"/>
      <c r="W968" s="144"/>
      <c r="X968" s="144"/>
      <c r="Y968" s="144"/>
      <c r="Z968" s="144"/>
      <c r="AA968" s="144"/>
      <c r="AB968" s="144"/>
      <c r="AC968" s="144"/>
      <c r="AD968" s="144"/>
      <c r="AE968" s="144"/>
      <c r="AF968" s="144"/>
    </row>
    <row r="969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5"/>
      <c r="O969" s="145"/>
      <c r="P969" s="145"/>
      <c r="Q969" s="145"/>
      <c r="R969" s="144"/>
      <c r="S969" s="144"/>
      <c r="T969" s="144"/>
      <c r="U969" s="144"/>
      <c r="V969" s="144"/>
      <c r="W969" s="144"/>
      <c r="X969" s="144"/>
      <c r="Y969" s="144"/>
      <c r="Z969" s="144"/>
      <c r="AA969" s="144"/>
      <c r="AB969" s="144"/>
      <c r="AC969" s="144"/>
      <c r="AD969" s="144"/>
      <c r="AE969" s="144"/>
      <c r="AF969" s="144"/>
    </row>
    <row r="970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5"/>
      <c r="O970" s="145"/>
      <c r="P970" s="145"/>
      <c r="Q970" s="145"/>
      <c r="R970" s="144"/>
      <c r="S970" s="144"/>
      <c r="T970" s="144"/>
      <c r="U970" s="144"/>
      <c r="V970" s="144"/>
      <c r="W970" s="144"/>
      <c r="X970" s="144"/>
      <c r="Y970" s="144"/>
      <c r="Z970" s="144"/>
      <c r="AA970" s="144"/>
      <c r="AB970" s="144"/>
      <c r="AC970" s="144"/>
      <c r="AD970" s="144"/>
      <c r="AE970" s="144"/>
      <c r="AF970" s="144"/>
    </row>
    <row r="97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5"/>
      <c r="O971" s="145"/>
      <c r="P971" s="145"/>
      <c r="Q971" s="145"/>
      <c r="R971" s="144"/>
      <c r="S971" s="144"/>
      <c r="T971" s="144"/>
      <c r="U971" s="144"/>
      <c r="V971" s="144"/>
      <c r="W971" s="144"/>
      <c r="X971" s="144"/>
      <c r="Y971" s="144"/>
      <c r="Z971" s="144"/>
      <c r="AA971" s="144"/>
      <c r="AB971" s="144"/>
      <c r="AC971" s="144"/>
      <c r="AD971" s="144"/>
      <c r="AE971" s="144"/>
      <c r="AF971" s="144"/>
    </row>
    <row r="972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5"/>
      <c r="O972" s="145"/>
      <c r="P972" s="145"/>
      <c r="Q972" s="145"/>
      <c r="R972" s="144"/>
      <c r="S972" s="144"/>
      <c r="T972" s="144"/>
      <c r="U972" s="144"/>
      <c r="V972" s="144"/>
      <c r="W972" s="144"/>
      <c r="X972" s="144"/>
      <c r="Y972" s="144"/>
      <c r="Z972" s="144"/>
      <c r="AA972" s="144"/>
      <c r="AB972" s="144"/>
      <c r="AC972" s="144"/>
      <c r="AD972" s="144"/>
      <c r="AE972" s="144"/>
      <c r="AF972" s="144"/>
    </row>
    <row r="973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5"/>
      <c r="O973" s="145"/>
      <c r="P973" s="145"/>
      <c r="Q973" s="145"/>
      <c r="R973" s="144"/>
      <c r="S973" s="144"/>
      <c r="T973" s="144"/>
      <c r="U973" s="144"/>
      <c r="V973" s="144"/>
      <c r="W973" s="144"/>
      <c r="X973" s="144"/>
      <c r="Y973" s="144"/>
      <c r="Z973" s="144"/>
      <c r="AA973" s="144"/>
      <c r="AB973" s="144"/>
      <c r="AC973" s="144"/>
      <c r="AD973" s="144"/>
      <c r="AE973" s="144"/>
      <c r="AF973" s="144"/>
    </row>
    <row r="974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5"/>
      <c r="O974" s="145"/>
      <c r="P974" s="145"/>
      <c r="Q974" s="145"/>
      <c r="R974" s="144"/>
      <c r="S974" s="144"/>
      <c r="T974" s="144"/>
      <c r="U974" s="144"/>
      <c r="V974" s="144"/>
      <c r="W974" s="144"/>
      <c r="X974" s="144"/>
      <c r="Y974" s="144"/>
      <c r="Z974" s="144"/>
      <c r="AA974" s="144"/>
      <c r="AB974" s="144"/>
      <c r="AC974" s="144"/>
      <c r="AD974" s="144"/>
      <c r="AE974" s="144"/>
      <c r="AF974" s="144"/>
    </row>
    <row r="975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5"/>
      <c r="O975" s="145"/>
      <c r="P975" s="145"/>
      <c r="Q975" s="145"/>
      <c r="R975" s="144"/>
      <c r="S975" s="144"/>
      <c r="T975" s="144"/>
      <c r="U975" s="144"/>
      <c r="V975" s="144"/>
      <c r="W975" s="144"/>
      <c r="X975" s="144"/>
      <c r="Y975" s="144"/>
      <c r="Z975" s="144"/>
      <c r="AA975" s="144"/>
      <c r="AB975" s="144"/>
      <c r="AC975" s="144"/>
      <c r="AD975" s="144"/>
      <c r="AE975" s="144"/>
      <c r="AF975" s="144"/>
    </row>
    <row r="976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5"/>
      <c r="O976" s="145"/>
      <c r="P976" s="145"/>
      <c r="Q976" s="145"/>
      <c r="R976" s="144"/>
      <c r="S976" s="144"/>
      <c r="T976" s="144"/>
      <c r="U976" s="144"/>
      <c r="V976" s="144"/>
      <c r="W976" s="144"/>
      <c r="X976" s="144"/>
      <c r="Y976" s="144"/>
      <c r="Z976" s="144"/>
      <c r="AA976" s="144"/>
      <c r="AB976" s="144"/>
      <c r="AC976" s="144"/>
      <c r="AD976" s="144"/>
      <c r="AE976" s="144"/>
      <c r="AF976" s="144"/>
    </row>
    <row r="977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5"/>
      <c r="O977" s="145"/>
      <c r="P977" s="145"/>
      <c r="Q977" s="145"/>
      <c r="R977" s="144"/>
      <c r="S977" s="144"/>
      <c r="T977" s="144"/>
      <c r="U977" s="144"/>
      <c r="V977" s="144"/>
      <c r="W977" s="144"/>
      <c r="X977" s="144"/>
      <c r="Y977" s="144"/>
      <c r="Z977" s="144"/>
      <c r="AA977" s="144"/>
      <c r="AB977" s="144"/>
      <c r="AC977" s="144"/>
      <c r="AD977" s="144"/>
      <c r="AE977" s="144"/>
      <c r="AF977" s="144"/>
    </row>
    <row r="978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5"/>
      <c r="O978" s="145"/>
      <c r="P978" s="145"/>
      <c r="Q978" s="145"/>
      <c r="R978" s="144"/>
      <c r="S978" s="144"/>
      <c r="T978" s="144"/>
      <c r="U978" s="144"/>
      <c r="V978" s="144"/>
      <c r="W978" s="144"/>
      <c r="X978" s="144"/>
      <c r="Y978" s="144"/>
      <c r="Z978" s="144"/>
      <c r="AA978" s="144"/>
      <c r="AB978" s="144"/>
      <c r="AC978" s="144"/>
      <c r="AD978" s="144"/>
      <c r="AE978" s="144"/>
      <c r="AF978" s="144"/>
    </row>
    <row r="979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5"/>
      <c r="O979" s="145"/>
      <c r="P979" s="145"/>
      <c r="Q979" s="145"/>
      <c r="R979" s="144"/>
      <c r="S979" s="144"/>
      <c r="T979" s="144"/>
      <c r="U979" s="144"/>
      <c r="V979" s="144"/>
      <c r="W979" s="144"/>
      <c r="X979" s="144"/>
      <c r="Y979" s="144"/>
      <c r="Z979" s="144"/>
      <c r="AA979" s="144"/>
      <c r="AB979" s="144"/>
      <c r="AC979" s="144"/>
      <c r="AD979" s="144"/>
      <c r="AE979" s="144"/>
      <c r="AF979" s="144"/>
    </row>
    <row r="980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5"/>
      <c r="O980" s="145"/>
      <c r="P980" s="145"/>
      <c r="Q980" s="145"/>
      <c r="R980" s="144"/>
      <c r="S980" s="144"/>
      <c r="T980" s="144"/>
      <c r="U980" s="144"/>
      <c r="V980" s="144"/>
      <c r="W980" s="144"/>
      <c r="X980" s="144"/>
      <c r="Y980" s="144"/>
      <c r="Z980" s="144"/>
      <c r="AA980" s="144"/>
      <c r="AB980" s="144"/>
      <c r="AC980" s="144"/>
      <c r="AD980" s="144"/>
      <c r="AE980" s="144"/>
      <c r="AF980" s="144"/>
    </row>
    <row r="98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5"/>
      <c r="O981" s="145"/>
      <c r="P981" s="145"/>
      <c r="Q981" s="145"/>
      <c r="R981" s="144"/>
      <c r="S981" s="144"/>
      <c r="T981" s="144"/>
      <c r="U981" s="144"/>
      <c r="V981" s="144"/>
      <c r="W981" s="144"/>
      <c r="X981" s="144"/>
      <c r="Y981" s="144"/>
      <c r="Z981" s="144"/>
      <c r="AA981" s="144"/>
      <c r="AB981" s="144"/>
      <c r="AC981" s="144"/>
      <c r="AD981" s="144"/>
      <c r="AE981" s="144"/>
      <c r="AF981" s="144"/>
    </row>
    <row r="982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5"/>
      <c r="O982" s="145"/>
      <c r="P982" s="145"/>
      <c r="Q982" s="145"/>
      <c r="R982" s="144"/>
      <c r="S982" s="144"/>
      <c r="T982" s="144"/>
      <c r="U982" s="144"/>
      <c r="V982" s="144"/>
      <c r="W982" s="144"/>
      <c r="X982" s="144"/>
      <c r="Y982" s="144"/>
      <c r="Z982" s="144"/>
      <c r="AA982" s="144"/>
      <c r="AB982" s="144"/>
      <c r="AC982" s="144"/>
      <c r="AD982" s="144"/>
      <c r="AE982" s="144"/>
      <c r="AF982" s="144"/>
    </row>
    <row r="983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5"/>
      <c r="O983" s="145"/>
      <c r="P983" s="145"/>
      <c r="Q983" s="145"/>
      <c r="R983" s="144"/>
      <c r="S983" s="144"/>
      <c r="T983" s="144"/>
      <c r="U983" s="144"/>
      <c r="V983" s="144"/>
      <c r="W983" s="144"/>
      <c r="X983" s="144"/>
      <c r="Y983" s="144"/>
      <c r="Z983" s="144"/>
      <c r="AA983" s="144"/>
      <c r="AB983" s="144"/>
      <c r="AC983" s="144"/>
      <c r="AD983" s="144"/>
      <c r="AE983" s="144"/>
      <c r="AF983" s="144"/>
    </row>
    <row r="984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5"/>
      <c r="O984" s="145"/>
      <c r="P984" s="145"/>
      <c r="Q984" s="145"/>
      <c r="R984" s="144"/>
      <c r="S984" s="144"/>
      <c r="T984" s="144"/>
      <c r="U984" s="144"/>
      <c r="V984" s="144"/>
      <c r="W984" s="144"/>
      <c r="X984" s="144"/>
      <c r="Y984" s="144"/>
      <c r="Z984" s="144"/>
      <c r="AA984" s="144"/>
      <c r="AB984" s="144"/>
      <c r="AC984" s="144"/>
      <c r="AD984" s="144"/>
      <c r="AE984" s="144"/>
      <c r="AF984" s="144"/>
    </row>
    <row r="985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5"/>
      <c r="O985" s="145"/>
      <c r="P985" s="145"/>
      <c r="Q985" s="145"/>
      <c r="R985" s="144"/>
      <c r="S985" s="144"/>
      <c r="T985" s="144"/>
      <c r="U985" s="144"/>
      <c r="V985" s="144"/>
      <c r="W985" s="144"/>
      <c r="X985" s="144"/>
      <c r="Y985" s="144"/>
      <c r="Z985" s="144"/>
      <c r="AA985" s="144"/>
      <c r="AB985" s="144"/>
      <c r="AC985" s="144"/>
      <c r="AD985" s="144"/>
      <c r="AE985" s="144"/>
      <c r="AF985" s="144"/>
    </row>
    <row r="986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5"/>
      <c r="O986" s="145"/>
      <c r="P986" s="145"/>
      <c r="Q986" s="145"/>
      <c r="R986" s="144"/>
      <c r="S986" s="144"/>
      <c r="T986" s="144"/>
      <c r="U986" s="144"/>
      <c r="V986" s="144"/>
      <c r="W986" s="144"/>
      <c r="X986" s="144"/>
      <c r="Y986" s="144"/>
      <c r="Z986" s="144"/>
      <c r="AA986" s="144"/>
      <c r="AB986" s="144"/>
      <c r="AC986" s="144"/>
      <c r="AD986" s="144"/>
      <c r="AE986" s="144"/>
      <c r="AF986" s="144"/>
    </row>
    <row r="987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5"/>
      <c r="O987" s="145"/>
      <c r="P987" s="145"/>
      <c r="Q987" s="145"/>
      <c r="R987" s="144"/>
      <c r="S987" s="144"/>
      <c r="T987" s="144"/>
      <c r="U987" s="144"/>
      <c r="V987" s="144"/>
      <c r="W987" s="144"/>
      <c r="X987" s="144"/>
      <c r="Y987" s="144"/>
      <c r="Z987" s="144"/>
      <c r="AA987" s="144"/>
      <c r="AB987" s="144"/>
      <c r="AC987" s="144"/>
      <c r="AD987" s="144"/>
      <c r="AE987" s="144"/>
      <c r="AF987" s="144"/>
    </row>
    <row r="988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5"/>
      <c r="O988" s="145"/>
      <c r="P988" s="145"/>
      <c r="Q988" s="145"/>
      <c r="R988" s="144"/>
      <c r="S988" s="144"/>
      <c r="T988" s="144"/>
      <c r="U988" s="144"/>
      <c r="V988" s="144"/>
      <c r="W988" s="144"/>
      <c r="X988" s="144"/>
      <c r="Y988" s="144"/>
      <c r="Z988" s="144"/>
      <c r="AA988" s="144"/>
      <c r="AB988" s="144"/>
      <c r="AC988" s="144"/>
      <c r="AD988" s="144"/>
      <c r="AE988" s="144"/>
      <c r="AF988" s="144"/>
    </row>
    <row r="989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5"/>
      <c r="O989" s="145"/>
      <c r="P989" s="145"/>
      <c r="Q989" s="145"/>
      <c r="R989" s="144"/>
      <c r="S989" s="144"/>
      <c r="T989" s="144"/>
      <c r="U989" s="144"/>
      <c r="V989" s="144"/>
      <c r="W989" s="144"/>
      <c r="X989" s="144"/>
      <c r="Y989" s="144"/>
      <c r="Z989" s="144"/>
      <c r="AA989" s="144"/>
      <c r="AB989" s="144"/>
      <c r="AC989" s="144"/>
      <c r="AD989" s="144"/>
      <c r="AE989" s="144"/>
      <c r="AF989" s="144"/>
    </row>
    <row r="990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5"/>
      <c r="O990" s="145"/>
      <c r="P990" s="145"/>
      <c r="Q990" s="145"/>
      <c r="R990" s="144"/>
      <c r="S990" s="144"/>
      <c r="T990" s="144"/>
      <c r="U990" s="144"/>
      <c r="V990" s="144"/>
      <c r="W990" s="144"/>
      <c r="X990" s="144"/>
      <c r="Y990" s="144"/>
      <c r="Z990" s="144"/>
      <c r="AA990" s="144"/>
      <c r="AB990" s="144"/>
      <c r="AC990" s="144"/>
      <c r="AD990" s="144"/>
      <c r="AE990" s="144"/>
      <c r="AF990" s="144"/>
    </row>
    <row r="99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5"/>
      <c r="O991" s="145"/>
      <c r="P991" s="145"/>
      <c r="Q991" s="145"/>
      <c r="R991" s="144"/>
      <c r="S991" s="144"/>
      <c r="T991" s="144"/>
      <c r="U991" s="144"/>
      <c r="V991" s="144"/>
      <c r="W991" s="144"/>
      <c r="X991" s="144"/>
      <c r="Y991" s="144"/>
      <c r="Z991" s="144"/>
      <c r="AA991" s="144"/>
      <c r="AB991" s="144"/>
      <c r="AC991" s="144"/>
      <c r="AD991" s="144"/>
      <c r="AE991" s="144"/>
      <c r="AF991" s="144"/>
    </row>
    <row r="992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5"/>
      <c r="O992" s="145"/>
      <c r="P992" s="145"/>
      <c r="Q992" s="145"/>
      <c r="R992" s="144"/>
      <c r="S992" s="144"/>
      <c r="T992" s="144"/>
      <c r="U992" s="144"/>
      <c r="V992" s="144"/>
      <c r="W992" s="144"/>
      <c r="X992" s="144"/>
      <c r="Y992" s="144"/>
      <c r="Z992" s="144"/>
      <c r="AA992" s="144"/>
      <c r="AB992" s="144"/>
      <c r="AC992" s="144"/>
      <c r="AD992" s="144"/>
      <c r="AE992" s="144"/>
      <c r="AF992" s="144"/>
    </row>
    <row r="993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5"/>
      <c r="O993" s="145"/>
      <c r="P993" s="145"/>
      <c r="Q993" s="145"/>
      <c r="R993" s="144"/>
      <c r="S993" s="144"/>
      <c r="T993" s="144"/>
      <c r="U993" s="144"/>
      <c r="V993" s="144"/>
      <c r="W993" s="144"/>
      <c r="X993" s="144"/>
      <c r="Y993" s="144"/>
      <c r="Z993" s="144"/>
      <c r="AA993" s="144"/>
      <c r="AB993" s="144"/>
      <c r="AC993" s="144"/>
      <c r="AD993" s="144"/>
      <c r="AE993" s="144"/>
      <c r="AF993" s="144"/>
    </row>
    <row r="994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5"/>
      <c r="O994" s="145"/>
      <c r="P994" s="145"/>
      <c r="Q994" s="145"/>
      <c r="R994" s="144"/>
      <c r="S994" s="144"/>
      <c r="T994" s="144"/>
      <c r="U994" s="144"/>
      <c r="V994" s="144"/>
      <c r="W994" s="144"/>
      <c r="X994" s="144"/>
      <c r="Y994" s="144"/>
      <c r="Z994" s="144"/>
      <c r="AA994" s="144"/>
      <c r="AB994" s="144"/>
      <c r="AC994" s="144"/>
      <c r="AD994" s="144"/>
      <c r="AE994" s="144"/>
      <c r="AF994" s="144"/>
    </row>
    <row r="995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5"/>
      <c r="O995" s="145"/>
      <c r="P995" s="145"/>
      <c r="Q995" s="145"/>
      <c r="R995" s="144"/>
      <c r="S995" s="144"/>
      <c r="T995" s="144"/>
      <c r="U995" s="144"/>
      <c r="V995" s="144"/>
      <c r="W995" s="144"/>
      <c r="X995" s="144"/>
      <c r="Y995" s="144"/>
      <c r="Z995" s="144"/>
      <c r="AA995" s="144"/>
      <c r="AB995" s="144"/>
      <c r="AC995" s="144"/>
      <c r="AD995" s="144"/>
      <c r="AE995" s="144"/>
      <c r="AF995" s="144"/>
    </row>
    <row r="996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5"/>
      <c r="O996" s="145"/>
      <c r="P996" s="145"/>
      <c r="Q996" s="145"/>
      <c r="R996" s="144"/>
      <c r="S996" s="144"/>
      <c r="T996" s="144"/>
      <c r="U996" s="144"/>
      <c r="V996" s="144"/>
      <c r="W996" s="144"/>
      <c r="X996" s="144"/>
      <c r="Y996" s="144"/>
      <c r="Z996" s="144"/>
      <c r="AA996" s="144"/>
      <c r="AB996" s="144"/>
      <c r="AC996" s="144"/>
      <c r="AD996" s="144"/>
      <c r="AE996" s="144"/>
      <c r="AF996" s="144"/>
    </row>
    <row r="997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5"/>
      <c r="O997" s="145"/>
      <c r="P997" s="145"/>
      <c r="Q997" s="145"/>
      <c r="R997" s="144"/>
      <c r="S997" s="144"/>
      <c r="T997" s="144"/>
      <c r="U997" s="144"/>
      <c r="V997" s="144"/>
      <c r="W997" s="144"/>
      <c r="X997" s="144"/>
      <c r="Y997" s="144"/>
      <c r="Z997" s="144"/>
      <c r="AA997" s="144"/>
      <c r="AB997" s="144"/>
      <c r="AC997" s="144"/>
      <c r="AD997" s="144"/>
      <c r="AE997" s="144"/>
      <c r="AF997" s="144"/>
    </row>
    <row r="998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5"/>
      <c r="O998" s="145"/>
      <c r="P998" s="145"/>
      <c r="Q998" s="145"/>
      <c r="R998" s="144"/>
      <c r="S998" s="144"/>
      <c r="T998" s="144"/>
      <c r="U998" s="144"/>
      <c r="V998" s="144"/>
      <c r="W998" s="144"/>
      <c r="X998" s="144"/>
      <c r="Y998" s="144"/>
      <c r="Z998" s="144"/>
      <c r="AA998" s="144"/>
      <c r="AB998" s="144"/>
      <c r="AC998" s="144"/>
      <c r="AD998" s="144"/>
      <c r="AE998" s="144"/>
      <c r="AF998" s="144"/>
    </row>
    <row r="999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5"/>
      <c r="O999" s="145"/>
      <c r="P999" s="145"/>
      <c r="Q999" s="145"/>
      <c r="R999" s="144"/>
      <c r="S999" s="144"/>
      <c r="T999" s="144"/>
      <c r="U999" s="144"/>
      <c r="V999" s="144"/>
      <c r="W999" s="144"/>
      <c r="X999" s="144"/>
      <c r="Y999" s="144"/>
      <c r="Z999" s="144"/>
      <c r="AA999" s="144"/>
      <c r="AB999" s="144"/>
      <c r="AC999" s="144"/>
      <c r="AD999" s="144"/>
      <c r="AE999" s="144"/>
      <c r="AF999" s="144"/>
    </row>
    <row r="1000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5"/>
      <c r="O1000" s="145"/>
      <c r="P1000" s="145"/>
      <c r="Q1000" s="145"/>
      <c r="R1000" s="144"/>
      <c r="S1000" s="144"/>
      <c r="T1000" s="144"/>
      <c r="U1000" s="144"/>
      <c r="V1000" s="144"/>
      <c r="W1000" s="144"/>
      <c r="X1000" s="144"/>
      <c r="Y1000" s="144"/>
      <c r="Z1000" s="144"/>
      <c r="AA1000" s="144"/>
      <c r="AB1000" s="144"/>
      <c r="AC1000" s="144"/>
      <c r="AD1000" s="144"/>
      <c r="AE1000" s="144"/>
      <c r="AF1000" s="144"/>
    </row>
    <row r="1001">
      <c r="A1001" s="144"/>
      <c r="B1001" s="144"/>
      <c r="C1001" s="144"/>
      <c r="D1001" s="144"/>
      <c r="E1001" s="144"/>
      <c r="F1001" s="144"/>
      <c r="G1001" s="144"/>
      <c r="H1001" s="144"/>
      <c r="I1001" s="144"/>
      <c r="J1001" s="144"/>
      <c r="K1001" s="144"/>
      <c r="L1001" s="144"/>
      <c r="M1001" s="144"/>
      <c r="N1001" s="145"/>
      <c r="O1001" s="145"/>
      <c r="P1001" s="145"/>
      <c r="Q1001" s="145"/>
      <c r="R1001" s="144"/>
      <c r="S1001" s="144"/>
      <c r="T1001" s="144"/>
      <c r="U1001" s="144"/>
      <c r="V1001" s="144"/>
      <c r="W1001" s="144"/>
      <c r="X1001" s="144"/>
      <c r="Y1001" s="144"/>
      <c r="Z1001" s="144"/>
      <c r="AA1001" s="144"/>
      <c r="AB1001" s="144"/>
      <c r="AC1001" s="144"/>
      <c r="AD1001" s="144"/>
      <c r="AE1001" s="144"/>
      <c r="AF1001" s="144"/>
    </row>
    <row r="1002">
      <c r="A1002" s="144"/>
      <c r="B1002" s="144"/>
      <c r="C1002" s="144"/>
      <c r="D1002" s="144"/>
      <c r="E1002" s="144"/>
      <c r="F1002" s="144"/>
      <c r="G1002" s="144"/>
      <c r="H1002" s="144"/>
      <c r="I1002" s="144"/>
      <c r="J1002" s="144"/>
      <c r="K1002" s="144"/>
      <c r="L1002" s="144"/>
      <c r="M1002" s="144"/>
      <c r="N1002" s="145"/>
      <c r="O1002" s="145"/>
      <c r="P1002" s="145"/>
      <c r="Q1002" s="145"/>
      <c r="R1002" s="144"/>
      <c r="S1002" s="144"/>
      <c r="T1002" s="144"/>
      <c r="U1002" s="144"/>
      <c r="V1002" s="144"/>
      <c r="W1002" s="144"/>
      <c r="X1002" s="144"/>
      <c r="Y1002" s="144"/>
      <c r="Z1002" s="144"/>
      <c r="AA1002" s="144"/>
      <c r="AB1002" s="144"/>
      <c r="AC1002" s="144"/>
      <c r="AD1002" s="144"/>
      <c r="AE1002" s="144"/>
      <c r="AF1002" s="144"/>
    </row>
    <row r="1003">
      <c r="A1003" s="144"/>
      <c r="B1003" s="144"/>
      <c r="C1003" s="144"/>
      <c r="D1003" s="144"/>
      <c r="E1003" s="144"/>
      <c r="F1003" s="144"/>
      <c r="G1003" s="144"/>
      <c r="H1003" s="144"/>
      <c r="I1003" s="144"/>
      <c r="J1003" s="144"/>
      <c r="K1003" s="144"/>
      <c r="L1003" s="144"/>
      <c r="M1003" s="144"/>
      <c r="N1003" s="145"/>
      <c r="O1003" s="145"/>
      <c r="P1003" s="145"/>
      <c r="Q1003" s="145"/>
      <c r="R1003" s="144"/>
      <c r="S1003" s="144"/>
      <c r="T1003" s="144"/>
      <c r="U1003" s="144"/>
      <c r="V1003" s="144"/>
      <c r="W1003" s="144"/>
      <c r="X1003" s="144"/>
      <c r="Y1003" s="144"/>
      <c r="Z1003" s="144"/>
      <c r="AA1003" s="144"/>
      <c r="AB1003" s="144"/>
      <c r="AC1003" s="144"/>
      <c r="AD1003" s="144"/>
      <c r="AE1003" s="144"/>
      <c r="AF1003" s="144"/>
    </row>
  </sheetData>
  <mergeCells count="101">
    <mergeCell ref="H3:I4"/>
    <mergeCell ref="O4:Q4"/>
    <mergeCell ref="B3:B4"/>
    <mergeCell ref="B5:B6"/>
    <mergeCell ref="C5:C6"/>
    <mergeCell ref="D5:D6"/>
    <mergeCell ref="E5:E6"/>
    <mergeCell ref="F5:G6"/>
    <mergeCell ref="H5:H6"/>
    <mergeCell ref="I5:I6"/>
    <mergeCell ref="N5:N8"/>
    <mergeCell ref="H7:H8"/>
    <mergeCell ref="I7:I8"/>
    <mergeCell ref="B7:B10"/>
    <mergeCell ref="C7:C8"/>
    <mergeCell ref="C9:C10"/>
    <mergeCell ref="D7:D8"/>
    <mergeCell ref="E7:E8"/>
    <mergeCell ref="D3:D4"/>
    <mergeCell ref="D9:D10"/>
    <mergeCell ref="E9:E10"/>
    <mergeCell ref="F9:G10"/>
    <mergeCell ref="H9:H14"/>
    <mergeCell ref="I9:I14"/>
    <mergeCell ref="N9:N18"/>
    <mergeCell ref="H15:H20"/>
    <mergeCell ref="I15:I17"/>
    <mergeCell ref="I18:I20"/>
    <mergeCell ref="N19:N21"/>
    <mergeCell ref="A5:A14"/>
    <mergeCell ref="B13:B14"/>
    <mergeCell ref="A15:A20"/>
    <mergeCell ref="B15:B16"/>
    <mergeCell ref="B17:B18"/>
    <mergeCell ref="B19:B20"/>
    <mergeCell ref="A1:I1"/>
    <mergeCell ref="A3:A4"/>
    <mergeCell ref="C3:C4"/>
    <mergeCell ref="E3:E4"/>
    <mergeCell ref="F3:G4"/>
    <mergeCell ref="F7:G8"/>
    <mergeCell ref="F11:G12"/>
    <mergeCell ref="D17:D18"/>
    <mergeCell ref="E17:E18"/>
    <mergeCell ref="F17:G18"/>
    <mergeCell ref="C19:C20"/>
    <mergeCell ref="D19:D20"/>
    <mergeCell ref="E19:E20"/>
    <mergeCell ref="F19:G20"/>
    <mergeCell ref="E25:E26"/>
    <mergeCell ref="F25:G26"/>
    <mergeCell ref="D27:D28"/>
    <mergeCell ref="E27:E28"/>
    <mergeCell ref="E57:E58"/>
    <mergeCell ref="G57:G58"/>
    <mergeCell ref="A21:A30"/>
    <mergeCell ref="B29:B30"/>
    <mergeCell ref="A32:A33"/>
    <mergeCell ref="B32:B33"/>
    <mergeCell ref="A36:B36"/>
    <mergeCell ref="A57:A58"/>
    <mergeCell ref="B57:B58"/>
    <mergeCell ref="C57:C58"/>
    <mergeCell ref="C29:C30"/>
    <mergeCell ref="D29:D30"/>
    <mergeCell ref="C32:C33"/>
    <mergeCell ref="D32:D33"/>
    <mergeCell ref="E32:E33"/>
    <mergeCell ref="E29:E30"/>
    <mergeCell ref="F29:G30"/>
    <mergeCell ref="F32:G33"/>
    <mergeCell ref="C21:C22"/>
    <mergeCell ref="D21:D22"/>
    <mergeCell ref="E21:E22"/>
    <mergeCell ref="F21:G22"/>
    <mergeCell ref="H21:H30"/>
    <mergeCell ref="I21:I30"/>
    <mergeCell ref="F27:G28"/>
    <mergeCell ref="D11:D12"/>
    <mergeCell ref="E11:E12"/>
    <mergeCell ref="D13:D14"/>
    <mergeCell ref="E13:E14"/>
    <mergeCell ref="F13:G14"/>
    <mergeCell ref="F15:G16"/>
    <mergeCell ref="B11:B12"/>
    <mergeCell ref="C11:C12"/>
    <mergeCell ref="C13:C14"/>
    <mergeCell ref="C15:C16"/>
    <mergeCell ref="D15:D16"/>
    <mergeCell ref="E15:E16"/>
    <mergeCell ref="C17:C18"/>
    <mergeCell ref="B21:B22"/>
    <mergeCell ref="B23:B26"/>
    <mergeCell ref="C23:C24"/>
    <mergeCell ref="D23:D24"/>
    <mergeCell ref="E23:E24"/>
    <mergeCell ref="F23:G24"/>
    <mergeCell ref="C25:C26"/>
    <mergeCell ref="D25:D26"/>
    <mergeCell ref="B27:B28"/>
    <mergeCell ref="C27:C28"/>
  </mergeCells>
  <conditionalFormatting sqref="A1">
    <cfRule type="containsText" dxfId="9" priority="1" operator="containsText" text="Lien vers les résultats">
      <formula>NOT(ISERROR(SEARCH(("Lien vers les résultats"),(A1))))</formula>
    </cfRule>
  </conditionalFormatting>
  <conditionalFormatting sqref="A1">
    <cfRule type="containsText" dxfId="7" priority="2" operator="containsText" text="Questionnaire incomplet">
      <formula>NOT(ISERROR(SEARCH(("Questionnaire incomplet"),(A1))))</formula>
    </cfRule>
  </conditionalFormatting>
  <conditionalFormatting sqref="R53:S57 T75:U79">
    <cfRule type="notContainsBlanks" dxfId="10" priority="3">
      <formula>LEN(TRIM(R53))&gt;0</formula>
    </cfRule>
  </conditionalFormatting>
  <conditionalFormatting sqref="P60:Q62 T72:U74">
    <cfRule type="notContainsBlanks" dxfId="11" priority="4">
      <formula>LEN(TRIM(P60))&gt;0</formula>
    </cfRule>
  </conditionalFormatting>
  <conditionalFormatting sqref="N54:O58 T67:U72">
    <cfRule type="notContainsBlanks" dxfId="12" priority="5">
      <formula>LEN(TRIM(N54))&gt;0</formula>
    </cfRule>
  </conditionalFormatting>
  <conditionalFormatting sqref="D5:D30 D32:D33">
    <cfRule type="containsBlanks" dxfId="13" priority="6">
      <formula>LEN(TRIM(D5))=0</formula>
    </cfRule>
  </conditionalFormatting>
  <dataValidations>
    <dataValidation type="decimal" allowBlank="1" showDropDown="1" showErrorMessage="1" sqref="D5 D7 D9 D11 D13 D15 D17 D19 D21 D23 D25 D29 D32">
      <formula1>0.0</formula1>
      <formula2>1.0</formula2>
    </dataValidation>
    <dataValidation type="decimal" allowBlank="1" showDropDown="1" showErrorMessage="1" sqref="D27">
      <formula1>0.0</formula1>
      <formula2>20.0</formula2>
    </dataValidation>
  </dataValidations>
  <hyperlinks>
    <hyperlink r:id="rId1" ref="I5"/>
    <hyperlink r:id="rId2" ref="I7"/>
    <hyperlink r:id="rId3" ref="I9"/>
    <hyperlink r:id="rId4" ref="I15"/>
    <hyperlink r:id="rId5" ref="I18"/>
    <hyperlink r:id="rId6" ref="I21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113.13"/>
  </cols>
  <sheetData>
    <row r="1">
      <c r="A1" s="281" t="s">
        <v>85</v>
      </c>
      <c r="B1" s="68"/>
      <c r="C1" s="68"/>
      <c r="D1" s="69"/>
    </row>
    <row r="2">
      <c r="A2" s="282" t="str">
        <f>IFERROR(__xludf.DUMMYFUNCTION("IMPORTRANGE(Liens!$C$8, ""Liens!A1:C6"")"),"____")</f>
        <v>____</v>
      </c>
      <c r="B2" s="140" t="str">
        <f>IFERROR(__xludf.DUMMYFUNCTION("""COMPUTED_VALUE"""),"Catégorie")</f>
        <v>Catégorie</v>
      </c>
      <c r="C2" s="140" t="str">
        <f>IFERROR(__xludf.DUMMYFUNCTION("""COMPUTED_VALUE"""),"Lien")</f>
        <v>Lien</v>
      </c>
      <c r="D2" s="283" t="s">
        <v>86</v>
      </c>
    </row>
    <row r="3">
      <c r="A3" s="109" t="str">
        <f>IFERROR(__xludf.DUMMYFUNCTION("""COMPUTED_VALUE"""),"Questionnaire")</f>
        <v>Questionnaire</v>
      </c>
      <c r="B3" s="94" t="str">
        <f>IFERROR(__xludf.DUMMYFUNCTION("""COMPUTED_VALUE"""),"None")</f>
        <v>None</v>
      </c>
      <c r="C3" s="284" t="str">
        <f>IFERROR(__xludf.DUMMYFUNCTION("""COMPUTED_VALUE"""),"https://docs.google.com/spreadsheets/d/13XHdaHfcrUZXEePQN1vZEF3Bhkd1T2Qs2R-gkVLxIT8/edit?gid=1363334816#gid=1363334816")</f>
        <v>https://docs.google.com/spreadsheets/d/13XHdaHfcrUZXEePQN1vZEF3Bhkd1T2Qs2R-gkVLxIT8/edit?gid=1363334816#gid=1363334816</v>
      </c>
    </row>
    <row r="4">
      <c r="A4" s="285" t="str">
        <f>IFERROR(__xludf.DUMMYFUNCTION("""COMPUTED_VALUE"""),"Alimentation")</f>
        <v>Alimentation</v>
      </c>
      <c r="B4" s="286" t="str">
        <f>IFERROR(__xludf.DUMMYFUNCTION("""COMPUTED_VALUE"""),"Héroïque")</f>
        <v>Héroïque</v>
      </c>
      <c r="C4" s="284" t="str">
        <f>IFERROR(__xludf.DUMMYFUNCTION("""COMPUTED_VALUE"""),"https://docs.google.com/spreadsheets/d/1yrA5QxN33N4jCcmIS55Qr_L45pwmz1_xr35U-UWypDo/edit?gid=0#gid=0")</f>
        <v>https://docs.google.com/spreadsheets/d/1yrA5QxN33N4jCcmIS55Qr_L45pwmz1_xr35U-UWypDo/edit?gid=0#gid=0</v>
      </c>
    </row>
    <row r="5">
      <c r="A5" s="287" t="str">
        <f>IFERROR(__xludf.DUMMYFUNCTION("""COMPUTED_VALUE"""),"Transport")</f>
        <v>Transport</v>
      </c>
      <c r="B5" s="286" t="str">
        <f>IFERROR(__xludf.DUMMYFUNCTION("""COMPUTED_VALUE"""),"Héroïque")</f>
        <v>Héroïque</v>
      </c>
      <c r="C5" s="288" t="str">
        <f>IFERROR(__xludf.DUMMYFUNCTION("""COMPUTED_VALUE"""),"https://docs.google.com/spreadsheets/d/1cNVYQcSMy_8H9CpD5lrx1nWiN6BnfP7rVsXbP1oxKVA/edit?gid=0#gid=0")</f>
        <v>https://docs.google.com/spreadsheets/d/1cNVYQcSMy_8H9CpD5lrx1nWiN6BnfP7rVsXbP1oxKVA/edit?gid=0#gid=0</v>
      </c>
    </row>
    <row r="6">
      <c r="A6" s="289" t="str">
        <f>IFERROR(__xludf.DUMMYFUNCTION("""COMPUTED_VALUE"""),"Biens")</f>
        <v>Biens</v>
      </c>
      <c r="B6" s="286" t="str">
        <f>IFERROR(__xludf.DUMMYFUNCTION("""COMPUTED_VALUE"""),"Héroïque")</f>
        <v>Héroïque</v>
      </c>
      <c r="C6" s="284" t="str">
        <f>IFERROR(__xludf.DUMMYFUNCTION("""COMPUTED_VALUE"""),"https://docs.google.com/spreadsheets/d/155nTNLgmh69EIjinzdMqfG7eKfLnYJNEGhqNvcyypOM/edit?gid=0#gid=0")</f>
        <v>https://docs.google.com/spreadsheets/d/155nTNLgmh69EIjinzdMqfG7eKfLnYJNEGhqNvcyypOM/edit?gid=0#gid=0</v>
      </c>
    </row>
    <row r="7">
      <c r="A7" s="290"/>
      <c r="B7" s="291"/>
      <c r="C7" s="291"/>
    </row>
    <row r="8">
      <c r="A8" s="27" t="s">
        <v>87</v>
      </c>
      <c r="C8" s="292" t="s">
        <v>88</v>
      </c>
      <c r="D8" s="283"/>
    </row>
    <row r="9">
      <c r="C9" s="293"/>
    </row>
    <row r="10">
      <c r="C10" s="293"/>
    </row>
    <row r="11">
      <c r="A11" s="294"/>
      <c r="B11" s="294"/>
      <c r="C11" s="294"/>
      <c r="D11" s="294"/>
    </row>
    <row r="12">
      <c r="A12" s="295"/>
      <c r="D12" s="27"/>
    </row>
    <row r="13">
      <c r="A13" s="94"/>
    </row>
    <row r="14">
      <c r="A14" s="94"/>
    </row>
    <row r="15">
      <c r="A15" s="94"/>
    </row>
    <row r="16">
      <c r="A16" s="94"/>
    </row>
    <row r="17">
      <c r="A17" s="94"/>
    </row>
  </sheetData>
  <mergeCells count="1">
    <mergeCell ref="A1:D1"/>
  </mergeCells>
  <hyperlinks>
    <hyperlink r:id="rId1" location="gid=1363334816" ref="C3"/>
    <hyperlink r:id="rId2" location="gid=0" ref="C4"/>
    <hyperlink r:id="rId3" location="gid=0" ref="C5"/>
    <hyperlink r:id="rId4" location="gid=0" ref="C6"/>
    <hyperlink r:id="rId5" location="gid=0" ref="C8"/>
  </hyperlinks>
  <drawing r:id="rId6"/>
</worksheet>
</file>