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_D\MCAPP\Bitbucket\MCI\Release_copy\mchv230vac1.5kw-33ck64mc105-pmsm-foc-pll-pfc\project\docs\"/>
    </mc:Choice>
  </mc:AlternateContent>
  <xr:revisionPtr revIDLastSave="0" documentId="13_ncr:1_{5EC046F2-A12D-41B0-A0CA-23A937FAD884}" xr6:coauthVersionLast="47" xr6:coauthVersionMax="47" xr10:uidLastSave="{00000000-0000-0000-0000-000000000000}"/>
  <bookViews>
    <workbookView xWindow="-108" yWindow="-108" windowWidth="23256" windowHeight="12456" xr2:uid="{4220ACEC-7E1F-42E5-BDA3-1C9FC99BF488}"/>
  </bookViews>
  <sheets>
    <sheet name="mcapp_p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5" i="1"/>
  <c r="C50" i="1"/>
  <c r="C49" i="1"/>
  <c r="C25" i="1"/>
  <c r="C24" i="1"/>
  <c r="C22" i="1"/>
  <c r="C20" i="1"/>
  <c r="C21" i="1" s="1"/>
  <c r="C14" i="1"/>
  <c r="C4" i="1"/>
  <c r="C30" i="1" s="1"/>
  <c r="C28" i="1" l="1"/>
  <c r="C29" i="1" s="1"/>
  <c r="C31" i="1"/>
  <c r="C46" i="1"/>
  <c r="C48" i="1"/>
  <c r="C23" i="1"/>
  <c r="C36" i="1" l="1"/>
  <c r="C44" i="1"/>
  <c r="C34" i="1"/>
  <c r="C42" i="1"/>
  <c r="C38" i="1"/>
  <c r="C32" i="1"/>
</calcChain>
</file>

<file path=xl/sharedStrings.xml><?xml version="1.0" encoding="utf-8"?>
<sst xmlns="http://schemas.openxmlformats.org/spreadsheetml/2006/main" count="90" uniqueCount="65">
  <si>
    <t>V</t>
  </si>
  <si>
    <t>Rated Current(rms)</t>
  </si>
  <si>
    <t>A</t>
  </si>
  <si>
    <t>Rated Speed</t>
  </si>
  <si>
    <t>rpm</t>
  </si>
  <si>
    <t>H</t>
  </si>
  <si>
    <t>Ohm</t>
  </si>
  <si>
    <t>Kv</t>
  </si>
  <si>
    <t>J</t>
  </si>
  <si>
    <t>kg-m2</t>
  </si>
  <si>
    <t>B</t>
  </si>
  <si>
    <t>kg-m2/s</t>
  </si>
  <si>
    <t>Hz</t>
  </si>
  <si>
    <t>Zeta</t>
  </si>
  <si>
    <t>NORM_RS</t>
  </si>
  <si>
    <t>NORM_DELTAT</t>
  </si>
  <si>
    <t>D_ILIMIT_HS</t>
  </si>
  <si>
    <t>D_ILIMIT_LS</t>
  </si>
  <si>
    <t>Board parameters</t>
  </si>
  <si>
    <t>Units</t>
  </si>
  <si>
    <t>Board Peak current</t>
  </si>
  <si>
    <t>PWM Frequency (Hz)</t>
  </si>
  <si>
    <t>PWM Period (Ts)</t>
  </si>
  <si>
    <t>sec</t>
  </si>
  <si>
    <t>Deat time</t>
  </si>
  <si>
    <t>Machine Parameters</t>
  </si>
  <si>
    <t>Pole pairs</t>
  </si>
  <si>
    <t>-</t>
  </si>
  <si>
    <t>Actual</t>
  </si>
  <si>
    <t>Q_CURRCNTR_PTERM</t>
  </si>
  <si>
    <t>Q_CURRCNTR_PTERM_SCALE</t>
  </si>
  <si>
    <t>Q_CURRCNTR_ITERM</t>
  </si>
  <si>
    <t>Q_CURRCNTR_ITERM_SCALE</t>
  </si>
  <si>
    <t>Nominal voltage</t>
  </si>
  <si>
    <t>VL-L_peak/kRPM</t>
  </si>
  <si>
    <t>Ld (per phase)</t>
  </si>
  <si>
    <t>Lq  (per phase)</t>
  </si>
  <si>
    <t>Ls  (per phase)</t>
  </si>
  <si>
    <t>Rs  (per phase)</t>
  </si>
  <si>
    <t>Vdcbase</t>
  </si>
  <si>
    <t>Vbase</t>
  </si>
  <si>
    <t>Ibase</t>
  </si>
  <si>
    <t>Zbase</t>
  </si>
  <si>
    <t>Webase</t>
  </si>
  <si>
    <t>rad/sec(ele)</t>
  </si>
  <si>
    <t>RPM</t>
  </si>
  <si>
    <t>Kp_Qaxis_current_control</t>
  </si>
  <si>
    <t>Ki_Qaxis_current_control</t>
  </si>
  <si>
    <t>Kp_Daxis_current_control</t>
  </si>
  <si>
    <t>Ki_Daxis_current_control</t>
  </si>
  <si>
    <t>D_CURRCNTR_PTERM</t>
  </si>
  <si>
    <t>D_CURRCNTR_PTERM_SCALE</t>
  </si>
  <si>
    <t>D_CURRCNTR_ITERM</t>
  </si>
  <si>
    <t>D_CURRCNTR_ITERM_SCALE</t>
  </si>
  <si>
    <t>NORM_RS_QVALUE</t>
  </si>
  <si>
    <t>NORM_LSDT</t>
  </si>
  <si>
    <t>NORM_LSDT_QVALUE</t>
  </si>
  <si>
    <t>NORM_INVKFI_CONST_QVALUE</t>
  </si>
  <si>
    <t>Q15</t>
  </si>
  <si>
    <t>NORM_INVKFI_CONST</t>
  </si>
  <si>
    <t>PLL Estimator parameters</t>
  </si>
  <si>
    <t>Leadshine400
(EL5-M0400-1-24)</t>
  </si>
  <si>
    <t>QX</t>
  </si>
  <si>
    <t>X</t>
  </si>
  <si>
    <t>15-X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</si>
</sst>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64" fontId="0" fillId="2" borderId="1" xfId="0" applyNumberFormat="1" applyFill="1" applyBorder="1"/>
    <xf numFmtId="165" fontId="0" fillId="0" borderId="1" xfId="0" applyNumberFormat="1" applyBorder="1"/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wrapText="1"/>
    </xf>
    <xf numFmtId="1" fontId="0" fillId="6" borderId="1" xfId="0" applyNumberForma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2F3C-DEA6-48FB-A556-E56DCA2DEFAA}">
  <dimension ref="A1:G50"/>
  <sheetViews>
    <sheetView tabSelected="1" zoomScale="106" workbookViewId="0">
      <selection activeCell="F52" sqref="F52"/>
    </sheetView>
  </sheetViews>
  <sheetFormatPr defaultRowHeight="14.4" x14ac:dyDescent="0.3"/>
  <cols>
    <col min="1" max="1" width="27.21875" customWidth="1"/>
    <col min="2" max="2" width="13.77734375" customWidth="1"/>
    <col min="3" max="3" width="17" customWidth="1"/>
    <col min="8" max="8" width="25.77734375" customWidth="1"/>
  </cols>
  <sheetData>
    <row r="1" spans="1:3" x14ac:dyDescent="0.3">
      <c r="A1" s="7" t="s">
        <v>18</v>
      </c>
      <c r="B1" s="8" t="s">
        <v>19</v>
      </c>
      <c r="C1" s="9"/>
    </row>
    <row r="2" spans="1:3" x14ac:dyDescent="0.3">
      <c r="A2" s="10" t="s">
        <v>20</v>
      </c>
      <c r="B2" s="11" t="s">
        <v>2</v>
      </c>
      <c r="C2" s="12">
        <v>22</v>
      </c>
    </row>
    <row r="3" spans="1:3" x14ac:dyDescent="0.3">
      <c r="A3" s="10" t="s">
        <v>21</v>
      </c>
      <c r="B3" s="11" t="s">
        <v>12</v>
      </c>
      <c r="C3" s="12">
        <v>16000</v>
      </c>
    </row>
    <row r="4" spans="1:3" x14ac:dyDescent="0.3">
      <c r="A4" s="10" t="s">
        <v>22</v>
      </c>
      <c r="B4" s="11" t="s">
        <v>23</v>
      </c>
      <c r="C4" s="12">
        <f t="shared" ref="C4" si="0">1/C3</f>
        <v>6.2500000000000001E-5</v>
      </c>
    </row>
    <row r="5" spans="1:3" x14ac:dyDescent="0.3">
      <c r="A5" s="10" t="s">
        <v>24</v>
      </c>
      <c r="B5" s="13" t="s">
        <v>23</v>
      </c>
      <c r="C5" s="14">
        <v>1.9999999999999999E-6</v>
      </c>
    </row>
    <row r="7" spans="1:3" ht="28.2" customHeight="1" x14ac:dyDescent="0.3">
      <c r="A7" s="15" t="s">
        <v>25</v>
      </c>
      <c r="B7" s="8" t="s">
        <v>19</v>
      </c>
      <c r="C7" s="27" t="s">
        <v>61</v>
      </c>
    </row>
    <row r="8" spans="1:3" x14ac:dyDescent="0.3">
      <c r="A8" s="16" t="s">
        <v>33</v>
      </c>
      <c r="B8" s="17" t="s">
        <v>0</v>
      </c>
      <c r="C8" s="18">
        <v>220</v>
      </c>
    </row>
    <row r="9" spans="1:3" x14ac:dyDescent="0.3">
      <c r="A9" s="22" t="s">
        <v>3</v>
      </c>
      <c r="B9" s="1" t="s">
        <v>4</v>
      </c>
      <c r="C9" s="18">
        <v>3000</v>
      </c>
    </row>
    <row r="10" spans="1:3" x14ac:dyDescent="0.3">
      <c r="A10" s="22" t="s">
        <v>1</v>
      </c>
      <c r="B10" s="1" t="s">
        <v>2</v>
      </c>
      <c r="C10" s="18">
        <v>3</v>
      </c>
    </row>
    <row r="11" spans="1:3" x14ac:dyDescent="0.3">
      <c r="A11" s="16" t="s">
        <v>26</v>
      </c>
      <c r="B11" s="1" t="s">
        <v>27</v>
      </c>
      <c r="C11" s="18">
        <v>5</v>
      </c>
    </row>
    <row r="12" spans="1:3" x14ac:dyDescent="0.3">
      <c r="A12" s="22" t="s">
        <v>35</v>
      </c>
      <c r="B12" s="1" t="s">
        <v>5</v>
      </c>
      <c r="C12" s="29">
        <f>0.003</f>
        <v>3.0000000000000001E-3</v>
      </c>
    </row>
    <row r="13" spans="1:3" x14ac:dyDescent="0.3">
      <c r="A13" s="22" t="s">
        <v>36</v>
      </c>
      <c r="B13" s="1" t="s">
        <v>5</v>
      </c>
      <c r="C13" s="29">
        <v>3.0000000000000001E-3</v>
      </c>
    </row>
    <row r="14" spans="1:3" x14ac:dyDescent="0.3">
      <c r="A14" s="22" t="s">
        <v>37</v>
      </c>
      <c r="B14" s="1" t="s">
        <v>5</v>
      </c>
      <c r="C14" s="18">
        <f>(C12+C13)/2</f>
        <v>3.0000000000000001E-3</v>
      </c>
    </row>
    <row r="15" spans="1:3" x14ac:dyDescent="0.3">
      <c r="A15" s="22" t="s">
        <v>38</v>
      </c>
      <c r="B15" s="1" t="s">
        <v>6</v>
      </c>
      <c r="C15" s="18">
        <f>2.7/2</f>
        <v>1.35</v>
      </c>
    </row>
    <row r="16" spans="1:3" x14ac:dyDescent="0.3">
      <c r="A16" s="23" t="s">
        <v>7</v>
      </c>
      <c r="B16" s="2" t="s">
        <v>34</v>
      </c>
      <c r="C16" s="18">
        <v>44</v>
      </c>
    </row>
    <row r="17" spans="1:3" x14ac:dyDescent="0.3">
      <c r="A17" s="23" t="s">
        <v>8</v>
      </c>
      <c r="B17" s="3" t="s">
        <v>9</v>
      </c>
      <c r="C17" s="29">
        <v>4.6E-5</v>
      </c>
    </row>
    <row r="18" spans="1:3" x14ac:dyDescent="0.3">
      <c r="A18" s="23" t="s">
        <v>10</v>
      </c>
      <c r="B18" s="3" t="s">
        <v>11</v>
      </c>
      <c r="C18" s="29">
        <v>8.7399999999999997E-5</v>
      </c>
    </row>
    <row r="20" spans="1:3" x14ac:dyDescent="0.3">
      <c r="A20" s="4" t="s">
        <v>39</v>
      </c>
      <c r="B20" s="6" t="s">
        <v>0</v>
      </c>
      <c r="C20" s="24">
        <f>C8*1.414</f>
        <v>311.08</v>
      </c>
    </row>
    <row r="21" spans="1:3" x14ac:dyDescent="0.3">
      <c r="A21" s="4" t="s">
        <v>40</v>
      </c>
      <c r="B21" s="6" t="s">
        <v>0</v>
      </c>
      <c r="C21" s="25">
        <f>C20</f>
        <v>311.08</v>
      </c>
    </row>
    <row r="22" spans="1:3" x14ac:dyDescent="0.3">
      <c r="A22" s="4" t="s">
        <v>41</v>
      </c>
      <c r="B22" s="6" t="s">
        <v>2</v>
      </c>
      <c r="C22" s="20">
        <f>C2</f>
        <v>22</v>
      </c>
    </row>
    <row r="23" spans="1:3" x14ac:dyDescent="0.3">
      <c r="A23" s="4" t="s">
        <v>42</v>
      </c>
      <c r="B23" s="6" t="s">
        <v>6</v>
      </c>
      <c r="C23" s="20">
        <f t="shared" ref="C23" si="1">C21/C22</f>
        <v>14.139999999999999</v>
      </c>
    </row>
    <row r="24" spans="1:3" x14ac:dyDescent="0.3">
      <c r="A24" s="30" t="s">
        <v>43</v>
      </c>
      <c r="B24" s="6" t="s">
        <v>44</v>
      </c>
      <c r="C24" s="20">
        <f>2.5*(2*PI()*C9*C11/60)</f>
        <v>3926.9908169872415</v>
      </c>
    </row>
    <row r="25" spans="1:3" x14ac:dyDescent="0.3">
      <c r="A25" s="31"/>
      <c r="B25" s="6" t="s">
        <v>45</v>
      </c>
      <c r="C25" s="20">
        <f>2.5*C9</f>
        <v>7500</v>
      </c>
    </row>
    <row r="27" spans="1:3" x14ac:dyDescent="0.3">
      <c r="A27" s="4" t="s">
        <v>13</v>
      </c>
      <c r="B27" s="6"/>
      <c r="C27" s="19">
        <v>1.2</v>
      </c>
    </row>
    <row r="28" spans="1:3" x14ac:dyDescent="0.3">
      <c r="A28" s="4" t="s">
        <v>46</v>
      </c>
      <c r="B28" s="6" t="s">
        <v>28</v>
      </c>
      <c r="C28" s="20">
        <f>C13/(4*C27*C27*(1.5*C4))</f>
        <v>5.5555555555555554</v>
      </c>
    </row>
    <row r="29" spans="1:3" x14ac:dyDescent="0.3">
      <c r="A29" s="4" t="s">
        <v>47</v>
      </c>
      <c r="B29" s="6" t="s">
        <v>28</v>
      </c>
      <c r="C29" s="20">
        <f>C28/(C13/C15)</f>
        <v>2500</v>
      </c>
    </row>
    <row r="30" spans="1:3" x14ac:dyDescent="0.3">
      <c r="A30" s="4" t="s">
        <v>48</v>
      </c>
      <c r="B30" s="6" t="s">
        <v>28</v>
      </c>
      <c r="C30" s="20">
        <f>C12/(4*C27*C27*(1.5*C4))</f>
        <v>5.5555555555555554</v>
      </c>
    </row>
    <row r="31" spans="1:3" x14ac:dyDescent="0.3">
      <c r="A31" s="4" t="s">
        <v>49</v>
      </c>
      <c r="B31" s="6" t="s">
        <v>28</v>
      </c>
      <c r="C31" s="20">
        <f>C30/(C12/C15)</f>
        <v>2500</v>
      </c>
    </row>
    <row r="32" spans="1:3" x14ac:dyDescent="0.3">
      <c r="A32" s="4" t="s">
        <v>29</v>
      </c>
      <c r="B32" s="6" t="s">
        <v>62</v>
      </c>
      <c r="C32" s="21">
        <f>C28/C23*2^(15-C33)</f>
        <v>12874.430300172875</v>
      </c>
    </row>
    <row r="33" spans="1:7" x14ac:dyDescent="0.3">
      <c r="A33" s="4" t="s">
        <v>30</v>
      </c>
      <c r="B33" s="6" t="s">
        <v>64</v>
      </c>
      <c r="C33" s="28">
        <v>0</v>
      </c>
    </row>
    <row r="34" spans="1:7" x14ac:dyDescent="0.3">
      <c r="A34" s="4" t="s">
        <v>31</v>
      </c>
      <c r="B34" s="6" t="s">
        <v>62</v>
      </c>
      <c r="C34" s="21">
        <f>C29*C4/C23*2^(15-C35)</f>
        <v>362.09335219236215</v>
      </c>
    </row>
    <row r="35" spans="1:7" x14ac:dyDescent="0.3">
      <c r="A35" s="4" t="s">
        <v>32</v>
      </c>
      <c r="B35" s="6" t="s">
        <v>64</v>
      </c>
      <c r="C35" s="28">
        <v>0</v>
      </c>
      <c r="G35" s="5"/>
    </row>
    <row r="36" spans="1:7" x14ac:dyDescent="0.3">
      <c r="A36" s="4" t="s">
        <v>50</v>
      </c>
      <c r="B36" s="6" t="s">
        <v>62</v>
      </c>
      <c r="C36" s="21">
        <f>C30/C23*2^(15-C37)</f>
        <v>12874.430300172875</v>
      </c>
      <c r="G36" s="5"/>
    </row>
    <row r="37" spans="1:7" x14ac:dyDescent="0.3">
      <c r="A37" s="4" t="s">
        <v>51</v>
      </c>
      <c r="B37" s="6" t="s">
        <v>64</v>
      </c>
      <c r="C37" s="28">
        <v>0</v>
      </c>
      <c r="G37" s="5"/>
    </row>
    <row r="38" spans="1:7" x14ac:dyDescent="0.3">
      <c r="A38" s="4" t="s">
        <v>52</v>
      </c>
      <c r="B38" s="6" t="s">
        <v>62</v>
      </c>
      <c r="C38" s="21">
        <f>C31*C4/C23*2^(15-C39)</f>
        <v>362.09335219236215</v>
      </c>
      <c r="G38" s="5"/>
    </row>
    <row r="39" spans="1:7" x14ac:dyDescent="0.3">
      <c r="A39" s="4" t="s">
        <v>53</v>
      </c>
      <c r="B39" s="6" t="s">
        <v>64</v>
      </c>
      <c r="C39" s="28">
        <v>0</v>
      </c>
      <c r="G39" s="5"/>
    </row>
    <row r="40" spans="1:7" x14ac:dyDescent="0.3">
      <c r="G40" s="5"/>
    </row>
    <row r="41" spans="1:7" x14ac:dyDescent="0.3">
      <c r="A41" s="26" t="s">
        <v>60</v>
      </c>
      <c r="B41" s="6"/>
      <c r="C41" s="20"/>
      <c r="G41" s="5"/>
    </row>
    <row r="42" spans="1:7" x14ac:dyDescent="0.3">
      <c r="A42" s="4" t="s">
        <v>14</v>
      </c>
      <c r="B42" s="6" t="s">
        <v>62</v>
      </c>
      <c r="C42" s="21">
        <f>(C15/C23)*2^C43</f>
        <v>3128.4865629420092</v>
      </c>
      <c r="G42" s="5"/>
    </row>
    <row r="43" spans="1:7" x14ac:dyDescent="0.3">
      <c r="A43" s="4" t="s">
        <v>54</v>
      </c>
      <c r="B43" s="6" t="s">
        <v>63</v>
      </c>
      <c r="C43" s="28">
        <v>15</v>
      </c>
      <c r="G43" s="5"/>
    </row>
    <row r="44" spans="1:7" x14ac:dyDescent="0.3">
      <c r="A44" s="4" t="s">
        <v>55</v>
      </c>
      <c r="B44" s="6" t="s">
        <v>62</v>
      </c>
      <c r="C44" s="21">
        <f>C14/(C4*C23)*2^C45</f>
        <v>13904.384724186704</v>
      </c>
    </row>
    <row r="45" spans="1:7" x14ac:dyDescent="0.3">
      <c r="A45" s="4" t="s">
        <v>56</v>
      </c>
      <c r="B45" s="6" t="s">
        <v>63</v>
      </c>
      <c r="C45" s="28">
        <v>12</v>
      </c>
    </row>
    <row r="46" spans="1:7" x14ac:dyDescent="0.3">
      <c r="A46" s="4" t="s">
        <v>59</v>
      </c>
      <c r="B46" s="6" t="s">
        <v>62</v>
      </c>
      <c r="C46" s="21">
        <f>2*PI()/60* SQRT(3)*1000*(1/C16)*C11*C21/C24*2^C47</f>
        <v>26750.919659819196</v>
      </c>
    </row>
    <row r="47" spans="1:7" x14ac:dyDescent="0.3">
      <c r="A47" s="4" t="s">
        <v>57</v>
      </c>
      <c r="B47" s="6" t="s">
        <v>63</v>
      </c>
      <c r="C47" s="28">
        <v>14</v>
      </c>
    </row>
    <row r="48" spans="1:7" x14ac:dyDescent="0.3">
      <c r="A48" s="4" t="s">
        <v>15</v>
      </c>
      <c r="B48" s="6" t="s">
        <v>58</v>
      </c>
      <c r="C48" s="21">
        <f>C4*C24/PI()*2^15</f>
        <v>2560</v>
      </c>
    </row>
    <row r="49" spans="1:3" x14ac:dyDescent="0.3">
      <c r="A49" s="4" t="s">
        <v>16</v>
      </c>
      <c r="B49" s="6" t="s">
        <v>58</v>
      </c>
      <c r="C49" s="21">
        <f>2/C3*C11*C9/60*2^15</f>
        <v>1024</v>
      </c>
    </row>
    <row r="50" spans="1:3" x14ac:dyDescent="0.3">
      <c r="A50" s="4" t="s">
        <v>17</v>
      </c>
      <c r="B50" s="6" t="s">
        <v>58</v>
      </c>
      <c r="C50" s="21">
        <f>2/C3*C11*C9/60*8*2^15</f>
        <v>8192</v>
      </c>
    </row>
  </sheetData>
  <mergeCells count="1">
    <mergeCell ref="A24:A2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mcapp_pll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 Mohandas V M - I73849</dc:creator>
  <cp:lastModifiedBy>Gopu Mohandas V M - I73849</cp:lastModifiedBy>
  <dcterms:created xsi:type="dcterms:W3CDTF">2024-09-30T06:07:55Z</dcterms:created>
  <dcterms:modified xsi:type="dcterms:W3CDTF">2025-02-16T18:36:48Z</dcterms:modified>
</cp:coreProperties>
</file>