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ichael.chrzanowski\Desktop\ExcelHomework1\"/>
    </mc:Choice>
  </mc:AlternateContent>
  <xr:revisionPtr revIDLastSave="0" documentId="13_ncr:1_{D9415057-780E-46DD-8420-E8C07C05C3D7}" xr6:coauthVersionLast="44" xr6:coauthVersionMax="44" xr10:uidLastSave="{00000000-0000-0000-0000-000000000000}"/>
  <bookViews>
    <workbookView xWindow="57480" yWindow="-60" windowWidth="29040" windowHeight="15840" activeTab="4" xr2:uid="{00000000-000D-0000-FFFF-FFFF00000000}"/>
  </bookViews>
  <sheets>
    <sheet name="Kickstarter Sheet" sheetId="1" r:id="rId1"/>
    <sheet name="Category Stats" sheetId="2" r:id="rId2"/>
    <sheet name="Sub-Category Stats" sheetId="3" r:id="rId3"/>
    <sheet name="Outcomes Based on Launch Date" sheetId="4" r:id="rId4"/>
    <sheet name="Bonus" sheetId="5" r:id="rId5"/>
  </sheets>
  <definedNames>
    <definedName name="_xlnm._FilterDatabase" localSheetId="0" hidden="1">'Kickstarter Sheet'!$A$1:$O$4115</definedName>
  </definedNames>
  <calcPr calcId="191029"/>
  <pivotCaches>
    <pivotCache cacheId="10" r:id="rId6"/>
    <pivotCache cacheId="1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B13" i="5"/>
  <c r="B12" i="5"/>
  <c r="B11" i="5"/>
  <c r="B10" i="5"/>
  <c r="B9" i="5"/>
  <c r="B8" i="5"/>
  <c r="B7" i="5"/>
  <c r="B6" i="5"/>
  <c r="B5" i="5"/>
  <c r="C4" i="5"/>
  <c r="B4" i="5"/>
  <c r="C3" i="5"/>
  <c r="C2" i="5"/>
  <c r="B2" i="5"/>
  <c r="B3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<sst xmlns="http://schemas.openxmlformats.org/spreadsheetml/2006/main" count="24821" uniqueCount="8401">
  <si>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</si>
  <si>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</si>
  <si>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</si>
  <si>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</si>
  <si>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</si>
  <si>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</si>
  <si>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</si>
  <si>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</si>
  <si>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</si>
  <si>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</si>
  <si>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</si>
  <si>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</si>
  <si>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</si>
  <si>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</si>
  <si>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</si>
  <si>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</si>
  <si>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</si>
  <si>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</si>
  <si>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</si>
  <si>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</si>
  <si>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</si>
  <si>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</si>
  <si>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</si>
  <si>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</si>
  <si>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</si>
  <si>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</si>
  <si>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</si>
  <si>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</si>
  <si>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</si>
  <si>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</si>
  <si>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</si>
  <si>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</si>
  <si>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</si>
  <si>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</si>
  <si>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</si>
  <si>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</si>
  <si>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</si>
  <si>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</si>
  <si>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</si>
  <si>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</si>
  <si>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</si>
  <si>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</si>
  <si>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</si>
  <si>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</si>
  <si>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</si>
  <si>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</si>
  <si>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</si>
  <si>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</si>
  <si>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</si>
  <si>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</si>
  <si>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</si>
  <si>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</si>
  <si>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</si>
  <si>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</si>
  <si>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</si>
  <si>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</si>
  <si>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</si>
  <si>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</si>
  <si>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</si>
  <si>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</si>
  <si>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</si>
  <si>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</si>
  <si>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</si>
  <si>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</si>
  <si>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</si>
  <si>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</si>
  <si>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</si>
  <si>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</si>
  <si>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</si>
  <si>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</si>
  <si>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</si>
  <si>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</si>
  <si>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</si>
  <si>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</si>
  <si>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</si>
  <si>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</si>
  <si>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</si>
  <si>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</si>
  <si>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</si>
  <si>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</si>
  <si>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</si>
  <si>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</si>
  <si>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</si>
  <si>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</si>
  <si>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</si>
  <si>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</si>
  <si>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</si>
  <si>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</si>
  <si>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</si>
  <si>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</si>
  <si>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</si>
  <si>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</si>
  <si>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</si>
  <si>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</si>
  <si>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</si>
  <si>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</si>
  <si>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</si>
  <si>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</si>
  <si>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</si>
  <si>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</si>
  <si>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</si>
  <si>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</si>
  <si>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</si>
  <si>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</si>
  <si>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</si>
  <si>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</si>
  <si>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</si>
  <si>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</si>
  <si>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</si>
  <si>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</si>
  <si>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</si>
  <si>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</si>
  <si>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</si>
  <si>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</si>
  <si>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</si>
  <si>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</si>
  <si>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</si>
  <si>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</si>
  <si>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</si>
  <si>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</si>
  <si>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</si>
  <si>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</si>
  <si>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</si>
  <si>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</si>
  <si>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</si>
  <si>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</si>
  <si>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</si>
  <si>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</si>
  <si>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</si>
  <si>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</si>
  <si>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</si>
  <si>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</si>
  <si>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</si>
  <si>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</si>
  <si>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</si>
  <si>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</si>
  <si>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</si>
  <si>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</si>
  <si>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</si>
  <si>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</si>
  <si>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</si>
  <si>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</si>
  <si>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</si>
  <si>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</si>
  <si>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</si>
  <si>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</si>
  <si>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</si>
  <si>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</si>
  <si>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</si>
  <si>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</si>
  <si>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</si>
  <si>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</si>
  <si>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</si>
  <si>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</si>
  <si>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</si>
  <si>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</si>
  <si>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</si>
  <si>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</si>
  <si>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</si>
  <si>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</si>
  <si>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</si>
  <si>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</si>
  <si>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</si>
  <si>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</si>
  <si>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</si>
  <si>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</si>
  <si>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</si>
  <si>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</si>
  <si>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</si>
  <si>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</si>
  <si>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</si>
  <si>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</si>
  <si>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</si>
  <si>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</si>
  <si>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</si>
  <si>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</si>
  <si>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</si>
  <si>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</si>
  <si>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</si>
  <si>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</si>
  <si>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</si>
  <si>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</si>
  <si>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</si>
  <si>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</si>
  <si>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</si>
  <si>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</si>
  <si>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</si>
  <si>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</si>
  <si>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</si>
  <si>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</si>
  <si>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</si>
  <si>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</si>
  <si>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</si>
  <si>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</si>
  <si>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</si>
  <si>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</si>
  <si>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</si>
  <si>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</si>
  <si>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</si>
  <si>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</si>
  <si>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</si>
  <si>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</si>
  <si>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</si>
  <si>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</si>
  <si>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</si>
  <si>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</si>
  <si>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</si>
  <si>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</si>
  <si>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</si>
  <si>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</si>
  <si>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</si>
  <si>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</si>
  <si>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</si>
  <si>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</si>
  <si>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</si>
  <si>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</si>
  <si>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</si>
  <si>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</si>
  <si>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</si>
  <si>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</si>
  <si>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</si>
  <si>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</si>
  <si>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</si>
  <si>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</si>
  <si>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</si>
  <si>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</si>
  <si>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</si>
  <si>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</si>
  <si>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</si>
  <si>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</si>
  <si>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</si>
  <si>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</si>
  <si>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</si>
  <si>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</si>
  <si>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</si>
  <si>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</si>
  <si>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</si>
  <si>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</si>
  <si>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</si>
  <si>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</si>
  <si>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</si>
  <si>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</si>
  <si>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</si>
  <si>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</si>
  <si>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</si>
  <si>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</si>
  <si>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</si>
  <si>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</si>
  <si>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</si>
  <si>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</si>
  <si>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</si>
  <si>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</si>
  <si>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</si>
  <si>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</si>
  <si>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</si>
  <si>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</si>
  <si>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</si>
  <si>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</si>
  <si>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</si>
  <si>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</si>
  <si>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</si>
  <si>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</si>
  <si>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</si>
  <si>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</si>
  <si>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</si>
  <si>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</si>
  <si>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</si>
  <si>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</si>
  <si>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</si>
  <si>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</si>
  <si>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</si>
  <si>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</si>
  <si>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</si>
  <si>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</si>
  <si>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</si>
  <si>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</si>
  <si>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</si>
  <si>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</si>
  <si>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</si>
  <si>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</si>
  <si>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</si>
  <si>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</si>
  <si>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</si>
  <si>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</si>
  <si>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</si>
  <si>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</si>
  <si>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</si>
  <si>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</si>
  <si>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</si>
  <si>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</si>
  <si>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</si>
  <si>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</si>
  <si>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</si>
  <si>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</si>
  <si>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</si>
  <si>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</si>
  <si>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</si>
  <si>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</si>
  <si>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</si>
  <si>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</si>
  <si>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</si>
  <si>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</si>
  <si>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</si>
  <si>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</si>
  <si>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</si>
  <si>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</si>
  <si>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</si>
  <si>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</si>
  <si>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</si>
  <si>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</si>
  <si>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</si>
  <si>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</si>
  <si>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</si>
  <si>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</si>
  <si>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</si>
  <si>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</si>
  <si>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</si>
  <si>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</si>
  <si>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</si>
  <si>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</si>
  <si>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</si>
  <si>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</si>
  <si>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</si>
  <si>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</si>
  <si>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</si>
  <si>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</si>
  <si>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</si>
  <si>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</si>
  <si>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</si>
  <si>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</si>
  <si>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</si>
  <si>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</si>
  <si>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</si>
  <si>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</si>
  <si>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</si>
  <si>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</si>
  <si>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</si>
  <si>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</si>
  <si>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</si>
  <si>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</si>
  <si>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</si>
  <si>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</si>
  <si>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</si>
  <si>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</si>
  <si>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</si>
  <si>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</si>
  <si>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</si>
  <si>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</si>
  <si>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</si>
  <si>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</si>
  <si>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</si>
  <si>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</si>
  <si>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</si>
  <si>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</si>
  <si>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</si>
  <si>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</si>
  <si>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</si>
  <si>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</si>
  <si>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</si>
  <si>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</si>
  <si>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</si>
  <si>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</si>
  <si>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</si>
  <si>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</si>
  <si>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</si>
  <si>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</si>
  <si>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</si>
  <si>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</si>
  <si>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</si>
  <si>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</si>
  <si>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</si>
  <si>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</si>
  <si>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</si>
  <si>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</si>
  <si>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</si>
  <si>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</si>
  <si>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</si>
  <si>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</si>
  <si>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</si>
  <si>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</si>
  <si>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</si>
  <si>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</si>
  <si>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</si>
  <si>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</si>
  <si>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</si>
  <si>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</si>
  <si>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</si>
  <si>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</si>
  <si>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</si>
  <si>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</si>
  <si>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</si>
  <si>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</si>
  <si>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</si>
  <si>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</si>
  <si>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</si>
  <si>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</si>
  <si>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</si>
  <si>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</si>
  <si>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</si>
  <si>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</si>
  <si>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</si>
  <si>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</si>
  <si>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</si>
  <si>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</si>
  <si>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</si>
  <si>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</si>
  <si>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</si>
  <si>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</si>
  <si>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</si>
  <si>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</si>
  <si>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</si>
  <si>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</si>
  <si>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</si>
  <si>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</si>
  <si>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</si>
  <si>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</si>
  <si>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</si>
  <si>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</si>
  <si>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</si>
  <si>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</si>
  <si>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</si>
  <si>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</si>
  <si>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</si>
  <si>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</si>
  <si>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</si>
  <si>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</si>
  <si>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</si>
  <si>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</si>
  <si>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</si>
  <si>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</si>
  <si>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</si>
  <si>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</si>
  <si>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</si>
  <si>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</si>
  <si>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</si>
  <si>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</si>
  <si>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</si>
  <si>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</si>
  <si>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</si>
  <si>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</si>
  <si>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</si>
  <si>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</si>
  <si>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</si>
  <si>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</si>
  <si>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</si>
  <si>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</si>
  <si>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</si>
  <si>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</si>
  <si>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</si>
  <si>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</si>
  <si>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</si>
  <si>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</si>
  <si>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</si>
  <si>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</si>
  <si>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</si>
  <si>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</si>
  <si>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</si>
  <si>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</si>
  <si>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</si>
  <si>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</si>
  <si>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</si>
  <si>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</si>
  <si>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</si>
  <si>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</si>
  <si>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</si>
  <si>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</si>
  <si>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</si>
  <si>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</si>
  <si>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</si>
  <si>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</si>
  <si>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</si>
  <si>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</si>
  <si>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</si>
  <si>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</si>
  <si>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</si>
  <si>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</si>
  <si>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</si>
  <si>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</si>
  <si>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</si>
  <si>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</si>
  <si>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</si>
  <si>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</si>
  <si>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</si>
  <si>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</si>
  <si>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</si>
  <si>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</si>
  <si>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</si>
  <si>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</si>
  <si>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</si>
  <si>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</si>
  <si>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</si>
  <si>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</si>
  <si>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</si>
  <si>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</si>
  <si>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</si>
  <si>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</si>
  <si>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</si>
  <si>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</si>
  <si>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</si>
  <si>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</si>
  <si>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</si>
  <si>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</si>
  <si>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</si>
  <si>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</si>
  <si>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</si>
  <si>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</si>
  <si>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</si>
  <si>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</si>
  <si>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</si>
  <si>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</si>
  <si>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</si>
  <si>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</si>
  <si>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</si>
  <si>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</si>
  <si>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</si>
  <si>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</si>
  <si>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</si>
  <si>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</si>
  <si>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</si>
  <si>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</si>
  <si>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</si>
  <si>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</si>
  <si>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</si>
  <si>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</si>
  <si>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</si>
  <si>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</si>
  <si>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</si>
  <si>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</si>
  <si>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</si>
  <si>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</si>
  <si>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</si>
  <si>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</si>
  <si>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</si>
  <si>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</si>
  <si>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</si>
  <si>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</si>
  <si>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</si>
  <si>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</si>
  <si>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</si>
  <si>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</si>
  <si>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</si>
  <si>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</si>
  <si>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</si>
  <si>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</si>
  <si>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</si>
  <si>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</si>
  <si>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</si>
  <si>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</si>
  <si>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</si>
  <si>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</si>
  <si>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</si>
  <si>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</si>
  <si>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</si>
  <si>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</si>
  <si>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</si>
  <si>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</si>
  <si>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</si>
  <si>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</si>
  <si>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</si>
  <si>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</si>
  <si>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</si>
  <si>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</si>
  <si>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</si>
  <si>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</si>
  <si>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</si>
  <si>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</si>
  <si>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</si>
  <si>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</si>
  <si>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</si>
  <si>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</si>
  <si>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</si>
  <si>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</si>
  <si>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</si>
  <si>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</si>
  <si>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</si>
  <si>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</si>
  <si>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</si>
  <si>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</si>
  <si>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</si>
  <si>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</si>
  <si>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</si>
  <si>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</si>
  <si>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</si>
  <si>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</si>
  <si>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</si>
  <si>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</si>
  <si>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</si>
  <si>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</si>
  <si>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</si>
  <si>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</si>
  <si>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</si>
  <si>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</si>
  <si>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</si>
  <si>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</si>
  <si>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</si>
  <si>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</si>
  <si>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</si>
  <si>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</si>
  <si>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</si>
  <si>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</si>
  <si>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</si>
  <si>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</si>
  <si>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</si>
  <si>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</si>
  <si>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</si>
  <si>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</si>
  <si>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</si>
  <si>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</si>
  <si>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</si>
  <si>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</si>
  <si>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</si>
  <si>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</si>
  <si>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</si>
  <si>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</si>
  <si>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</si>
  <si>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</si>
  <si>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</si>
  <si>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</si>
  <si>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</si>
  <si>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</si>
  <si>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</si>
  <si>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</si>
  <si>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</si>
  <si>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</si>
  <si>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</si>
  <si>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</si>
  <si>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</si>
  <si>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</si>
  <si>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</si>
  <si>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</si>
  <si>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</si>
  <si>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</si>
  <si>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</si>
  <si>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</si>
  <si>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</si>
  <si>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</si>
  <si>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</si>
  <si>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</si>
  <si>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</si>
  <si>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</si>
  <si>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</si>
  <si>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</si>
  <si>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</si>
  <si>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</si>
  <si>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</si>
  <si>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</si>
  <si>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</si>
  <si>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</si>
  <si>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</si>
  <si>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</si>
  <si>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</si>
  <si>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</si>
  <si>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</si>
  <si>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</si>
  <si>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</si>
  <si>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</si>
  <si>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</si>
  <si>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</si>
  <si>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</si>
  <si>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</si>
  <si>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</si>
  <si>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</si>
  <si>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</si>
  <si>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</si>
  <si>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</si>
  <si>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</si>
  <si>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</si>
  <si>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</si>
  <si>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</si>
  <si>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</si>
  <si>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</si>
  <si>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</si>
  <si>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</si>
  <si>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</si>
  <si>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</si>
  <si>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</si>
  <si>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</si>
  <si>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</si>
  <si>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</si>
  <si>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</si>
  <si>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</si>
  <si>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</si>
  <si>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</si>
  <si>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</si>
  <si>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</si>
  <si>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</si>
  <si>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</si>
  <si>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</si>
  <si>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</si>
  <si>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</si>
  <si>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</si>
  <si>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</si>
  <si>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</si>
  <si>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</si>
  <si>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</si>
  <si>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</si>
  <si>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</si>
  <si>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</si>
  <si>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</si>
  <si>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</si>
  <si>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</si>
  <si>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</si>
  <si>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</si>
  <si>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</si>
  <si>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</si>
  <si>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</si>
  <si>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</si>
  <si>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</si>
  <si>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</si>
  <si>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</si>
  <si>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</si>
  <si>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</si>
  <si>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</si>
  <si>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</si>
  <si>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</si>
  <si>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</si>
  <si>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</si>
  <si>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</si>
  <si>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</si>
  <si>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</si>
  <si>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</si>
  <si>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</si>
  <si>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</si>
  <si>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</si>
  <si>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</si>
  <si>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</si>
  <si>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</si>
  <si>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</si>
  <si>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</si>
  <si>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</si>
  <si>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</si>
  <si>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</si>
  <si>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</si>
  <si>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</si>
  <si>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</si>
  <si>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</si>
  <si>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</si>
  <si>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</si>
  <si>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</si>
  <si>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</si>
  <si>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</si>
  <si>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</si>
  <si>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</si>
  <si>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</si>
  <si>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</si>
  <si>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</si>
  <si>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</si>
  <si>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</si>
  <si>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</si>
  <si>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</si>
  <si>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</si>
  <si>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</si>
  <si>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</si>
  <si>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</si>
  <si>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</si>
  <si>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</si>
  <si>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</si>
  <si>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</si>
  <si>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</si>
  <si>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</si>
  <si>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</si>
  <si>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</si>
  <si>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</si>
  <si>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</si>
  <si>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</si>
  <si>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</si>
  <si>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</si>
  <si>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</si>
  <si>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</si>
  <si>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</si>
  <si>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</si>
  <si>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</si>
  <si>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</si>
  <si>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</si>
  <si>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</si>
  <si>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</si>
  <si>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</si>
  <si>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</si>
  <si>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</si>
  <si>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</si>
  <si>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</si>
  <si>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</si>
  <si>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</si>
  <si>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</si>
  <si>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</si>
  <si>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</si>
  <si>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</si>
  <si>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</si>
  <si>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</si>
  <si>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</si>
  <si>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</si>
  <si>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</si>
  <si>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</si>
  <si>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</si>
  <si>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</si>
  <si>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</si>
  <si>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</si>
  <si>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</si>
  <si>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</si>
  <si>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</si>
  <si>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</si>
  <si>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</si>
  <si>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</si>
  <si>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</si>
  <si>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</si>
  <si>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</si>
  <si>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</si>
  <si>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</si>
  <si>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</si>
  <si>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</si>
  <si>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</si>
  <si>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</si>
  <si>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</si>
  <si>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</si>
  <si>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</si>
  <si>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</si>
  <si>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</si>
  <si>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</si>
  <si>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</si>
  <si>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</si>
  <si>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</si>
  <si>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</si>
  <si>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</si>
  <si>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</si>
  <si>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</si>
  <si>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</si>
  <si>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</si>
  <si>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</si>
  <si>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</si>
  <si>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</si>
  <si>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</si>
  <si>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</si>
  <si>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</si>
  <si>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</si>
  <si>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</si>
  <si>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</si>
  <si>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</si>
  <si>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</si>
  <si>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</si>
  <si>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</si>
  <si>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</si>
  <si>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</si>
  <si>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</si>
  <si>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</si>
  <si>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</si>
  <si>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</si>
  <si>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</si>
  <si>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</si>
  <si>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</si>
  <si>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</si>
  <si>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</si>
  <si>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</si>
  <si>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</si>
  <si>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</si>
  <si>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</si>
  <si>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</si>
  <si>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</si>
  <si>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</si>
  <si>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</si>
  <si>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</si>
  <si>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</si>
  <si>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</si>
  <si>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</si>
  <si>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</si>
  <si>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</si>
  <si>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</si>
  <si>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</si>
  <si>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</si>
  <si>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</si>
  <si>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</si>
  <si>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</si>
  <si>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</si>
  <si>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</si>
  <si>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</si>
  <si>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</si>
  <si>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</si>
  <si>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</si>
  <si>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</si>
  <si>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</si>
  <si>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</si>
  <si>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</si>
  <si>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</si>
  <si>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</si>
  <si>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</si>
  <si>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</si>
  <si>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</si>
  <si>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</si>
  <si>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</si>
  <si>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</si>
  <si>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</si>
  <si>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</si>
  <si>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</si>
  <si>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</si>
  <si>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</si>
  <si>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</si>
  <si>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</si>
  <si>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</si>
  <si>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</si>
  <si>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</si>
  <si>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</si>
  <si>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</si>
  <si>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</si>
  <si>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</si>
  <si>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</si>
  <si>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</si>
  <si>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</si>
  <si>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</si>
  <si>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</si>
  <si>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</si>
  <si>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</si>
  <si>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</si>
  <si>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</si>
  <si>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</si>
  <si>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</si>
  <si>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</si>
  <si>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</si>
  <si>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</si>
  <si>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</si>
  <si>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</si>
  <si>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</si>
  <si>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</si>
  <si>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</si>
  <si>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</si>
  <si>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</si>
  <si>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</si>
  <si>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</si>
  <si>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</si>
  <si>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</si>
  <si>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</si>
  <si>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</si>
  <si>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</si>
  <si>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</si>
  <si>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</si>
  <si>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</si>
  <si>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</si>
  <si>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</si>
  <si>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</si>
  <si>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</si>
  <si>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</si>
  <si>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</si>
  <si>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</si>
  <si>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</si>
  <si>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</si>
  <si>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</si>
  <si>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</si>
  <si>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</si>
  <si>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</si>
  <si>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</si>
  <si>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</si>
  <si>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</si>
  <si>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</si>
  <si>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</si>
  <si>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</si>
  <si>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</si>
  <si>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</si>
  <si>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</si>
  <si>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</si>
  <si>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</si>
  <si>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</si>
  <si>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</si>
  <si>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</si>
  <si>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</si>
  <si>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</si>
  <si>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</si>
  <si>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</si>
  <si>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</si>
  <si>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</si>
  <si>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</si>
  <si>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</si>
  <si>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</si>
  <si>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</si>
  <si>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</si>
  <si>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</si>
  <si>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</si>
  <si>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</si>
  <si>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</si>
  <si>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</si>
  <si>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</si>
  <si>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</si>
  <si>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</si>
  <si>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</si>
  <si>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</si>
  <si>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</si>
  <si>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</si>
  <si>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</si>
  <si>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</si>
  <si>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</si>
  <si>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</si>
  <si>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</si>
  <si>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</si>
  <si>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</si>
  <si>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</si>
  <si>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</si>
  <si>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</si>
  <si>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</si>
  <si>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</si>
  <si>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</si>
  <si>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</si>
  <si>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</si>
  <si>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</si>
  <si>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</si>
  <si>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</si>
  <si>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</si>
  <si>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</si>
  <si>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</si>
  <si>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</si>
  <si>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</si>
  <si>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</si>
  <si>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</si>
  <si>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</si>
  <si>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</si>
  <si>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</si>
  <si>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</si>
  <si>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</si>
  <si>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</si>
  <si>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</si>
  <si>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</si>
  <si>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</si>
  <si>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</si>
  <si>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</si>
  <si>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</si>
  <si>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</si>
  <si>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</si>
  <si>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</si>
  <si>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</si>
  <si>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</si>
  <si>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</si>
  <si>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</si>
  <si>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</si>
  <si>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</si>
  <si>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</si>
  <si>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</si>
  <si>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</si>
  <si>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</si>
  <si>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</si>
  <si>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</si>
  <si>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</si>
  <si>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</si>
  <si>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</si>
  <si>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</si>
  <si>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</si>
  <si>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</si>
  <si>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</si>
  <si>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</si>
  <si>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</si>
  <si>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</si>
  <si>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</si>
  <si>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</si>
  <si>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</si>
  <si>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</si>
  <si>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</si>
  <si>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</si>
  <si>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</si>
  <si>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</si>
  <si>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</si>
  <si>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</si>
  <si>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</si>
  <si>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</si>
  <si>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</si>
  <si>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</si>
  <si>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</si>
  <si>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</si>
  <si>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</si>
  <si>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</si>
  <si>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</si>
  <si>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</si>
  <si>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</si>
  <si>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</si>
  <si>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</si>
  <si>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</si>
  <si>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</si>
  <si>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</si>
  <si>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</si>
  <si>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</si>
  <si>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</si>
  <si>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</si>
  <si>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</si>
  <si>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</si>
  <si>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</si>
  <si>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</si>
  <si>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</si>
  <si>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</si>
  <si>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</si>
  <si>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</si>
  <si>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</si>
  <si>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</si>
  <si>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</si>
  <si>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</si>
  <si>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</si>
  <si>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</si>
  <si>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</si>
  <si>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</si>
  <si>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</si>
  <si>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</si>
  <si>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</si>
  <si>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</si>
  <si>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</si>
  <si>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</si>
  <si>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</si>
  <si>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</si>
  <si>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</si>
  <si>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</si>
  <si>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</si>
  <si>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</si>
  <si>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</si>
  <si>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</si>
  <si>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</si>
  <si>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</si>
  <si>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</si>
  <si>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</si>
  <si>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</si>
  <si>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</si>
  <si>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</si>
  <si>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</si>
  <si>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</si>
  <si>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</si>
  <si>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</si>
  <si>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</si>
  <si>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</si>
  <si>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</si>
  <si>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</si>
  <si>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</si>
  <si>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</si>
  <si>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</si>
  <si>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</si>
  <si>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</si>
  <si>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</si>
  <si>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</si>
  <si>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</si>
  <si>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</si>
  <si>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</si>
  <si>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</si>
  <si>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</si>
  <si>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</si>
  <si>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</si>
  <si>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</si>
  <si>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</si>
  <si>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</si>
  <si>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</si>
  <si>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</si>
  <si>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</si>
  <si>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</si>
  <si>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</si>
  <si>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</si>
  <si>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</si>
  <si>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</si>
  <si>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</si>
  <si>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</si>
  <si>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</si>
  <si>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</si>
  <si>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</si>
  <si>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</si>
  <si>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</si>
  <si>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</si>
  <si>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</si>
  <si>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</si>
  <si>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</si>
  <si>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</si>
  <si>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</si>
  <si>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</si>
  <si>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</si>
  <si>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</si>
  <si>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</si>
  <si>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</si>
  <si>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</si>
  <si>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</si>
  <si>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</si>
  <si>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</si>
  <si>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</si>
  <si>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</si>
  <si>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</si>
  <si>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</si>
  <si>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</si>
  <si>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</si>
  <si>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</si>
  <si>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</si>
  <si>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</si>
  <si>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</si>
  <si>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</si>
  <si>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</si>
  <si>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</si>
  <si>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</si>
  <si>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</si>
  <si>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</si>
  <si>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</si>
  <si>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</si>
  <si>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</si>
  <si>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</si>
  <si>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</si>
  <si>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</si>
  <si>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</si>
  <si>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</si>
  <si>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</si>
  <si>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</si>
  <si>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</si>
  <si>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</si>
  <si>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</si>
  <si>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</si>
  <si>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</si>
  <si>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</si>
  <si>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</si>
  <si>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</si>
  <si>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</si>
  <si>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</si>
  <si>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</si>
  <si>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</si>
  <si>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</si>
  <si>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</si>
  <si>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</si>
  <si>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</si>
  <si>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</si>
  <si>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</si>
  <si>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</si>
  <si>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</si>
  <si>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</si>
  <si>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</si>
  <si>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</si>
  <si>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</si>
  <si>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</si>
  <si>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</si>
  <si>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</si>
  <si>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</si>
  <si>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</si>
  <si>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</si>
  <si>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</si>
  <si>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</si>
  <si>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</si>
  <si>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</si>
  <si>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</si>
  <si>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</si>
  <si>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</si>
  <si>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</si>
  <si>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</si>
  <si>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</si>
  <si>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</si>
  <si>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</si>
  <si>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</si>
  <si>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</si>
  <si>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</si>
  <si>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</si>
  <si>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</si>
  <si>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</si>
  <si>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</si>
  <si>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</si>
  <si>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</si>
  <si>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</si>
  <si>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</si>
  <si>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</si>
  <si>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</si>
  <si>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</si>
  <si>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</si>
  <si>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</si>
  <si>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</si>
  <si>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</si>
  <si>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</si>
  <si>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</si>
  <si>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</si>
  <si>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</si>
  <si>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</si>
  <si>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</si>
  <si>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</si>
  <si>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</si>
  <si>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</si>
  <si>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</si>
  <si>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</si>
  <si>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</si>
  <si>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</si>
  <si>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</si>
  <si>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</si>
  <si>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</si>
  <si>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</si>
  <si>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</si>
  <si>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</si>
  <si>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</si>
  <si>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</si>
  <si>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</si>
  <si>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</si>
  <si>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</si>
  <si>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</si>
  <si>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</si>
  <si>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</si>
  <si>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</si>
  <si>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</si>
  <si>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</si>
  <si>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</si>
  <si>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</si>
  <si>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</si>
  <si>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</si>
  <si>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</si>
  <si>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</si>
  <si>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</si>
  <si>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</si>
  <si>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</si>
  <si>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</si>
  <si>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</si>
  <si>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</si>
  <si>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</si>
  <si>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</si>
  <si>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</si>
  <si>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</si>
  <si>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</si>
  <si>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</si>
  <si>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</si>
  <si>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</si>
  <si>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</si>
  <si>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</si>
  <si>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</si>
  <si>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</si>
  <si>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</si>
  <si>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</si>
  <si>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</si>
  <si>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</si>
  <si>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</si>
  <si>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</si>
  <si>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</si>
  <si>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</si>
  <si>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</si>
  <si>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</si>
  <si>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</si>
  <si>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</si>
  <si>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</si>
  <si>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</si>
  <si>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</si>
  <si>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</si>
  <si>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</si>
  <si>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</si>
  <si>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</si>
  <si>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</si>
  <si>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</si>
  <si>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</si>
  <si>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</si>
  <si>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</si>
  <si>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</si>
  <si>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</si>
  <si>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</si>
  <si>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</si>
  <si>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</si>
  <si>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</si>
  <si>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</si>
  <si>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</si>
  <si>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</si>
  <si>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</si>
  <si>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</si>
  <si>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</si>
  <si>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</si>
  <si>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</si>
  <si>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</si>
  <si>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</si>
  <si>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</si>
  <si>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</si>
  <si>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</si>
  <si>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</si>
  <si>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</si>
  <si>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</si>
  <si>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</si>
  <si>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</si>
  <si>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</si>
  <si>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</si>
  <si>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</si>
  <si>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</si>
  <si>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</si>
  <si>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</si>
  <si>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</si>
  <si>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</si>
  <si>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</si>
  <si>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</si>
  <si>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</si>
  <si>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</si>
  <si>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</si>
  <si>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</si>
  <si>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</si>
  <si>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</si>
  <si>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</si>
  <si>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</si>
  <si>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</si>
  <si>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</si>
  <si>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</si>
  <si>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</si>
  <si>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</si>
  <si>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</si>
  <si>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</si>
  <si>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</si>
  <si>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</si>
  <si>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</si>
  <si>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</si>
  <si>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</si>
  <si>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</si>
  <si>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</si>
  <si>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</si>
  <si>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</si>
  <si>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</si>
  <si>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</si>
  <si>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</si>
  <si>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</si>
  <si>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</si>
  <si>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</si>
  <si>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</si>
  <si>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</si>
  <si>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</si>
  <si>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</si>
  <si>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</si>
  <si>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</si>
  <si>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</si>
  <si>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</si>
  <si>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</si>
  <si>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</si>
  <si>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</si>
  <si>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</si>
  <si>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</si>
  <si>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</si>
  <si>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</si>
  <si>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</si>
  <si>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</si>
  <si>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</si>
  <si>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</si>
  <si>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</si>
  <si>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</si>
  <si>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</si>
  <si>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</si>
  <si>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</si>
  <si>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</si>
  <si>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</si>
  <si>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</si>
  <si>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</si>
  <si>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</si>
  <si>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</si>
  <si>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</si>
  <si>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</si>
  <si>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</si>
  <si>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</si>
  <si>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</si>
  <si>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</si>
  <si>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</si>
  <si>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</si>
  <si>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</si>
  <si>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</si>
  <si>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</si>
  <si>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</si>
  <si>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</si>
  <si>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</si>
  <si>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</si>
  <si>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</si>
  <si>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</si>
  <si>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</si>
  <si>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</si>
  <si>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</si>
  <si>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</si>
  <si>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</si>
  <si>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</si>
  <si>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</si>
  <si>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</si>
  <si>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</si>
  <si>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</si>
  <si>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</si>
  <si>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</si>
  <si>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</si>
  <si>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</si>
  <si>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</si>
  <si>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</si>
  <si>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</si>
  <si>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</si>
  <si>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</si>
  <si>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</si>
  <si>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</si>
  <si>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</si>
  <si>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</si>
  <si>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</si>
  <si>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</si>
  <si>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</si>
  <si>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</si>
  <si>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</si>
  <si>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</si>
  <si>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</si>
  <si>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</si>
  <si>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</si>
  <si>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</si>
  <si>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</si>
  <si>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</si>
  <si>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</si>
  <si>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</si>
  <si>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</si>
  <si>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</si>
  <si>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</si>
  <si>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</si>
  <si>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</si>
  <si>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</si>
  <si>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</si>
  <si>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</si>
  <si>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</si>
  <si>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</si>
  <si>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</si>
  <si>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</si>
  <si>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</si>
  <si>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</si>
  <si>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</si>
  <si>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</si>
  <si>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</si>
  <si>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</si>
  <si>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</si>
  <si>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</si>
  <si>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</si>
  <si>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</si>
  <si>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</si>
  <si>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</si>
  <si>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</si>
  <si>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</si>
  <si>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</si>
  <si>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</si>
  <si>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</si>
  <si>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</si>
  <si>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</si>
  <si>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</si>
  <si>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</si>
  <si>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</si>
  <si>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</si>
  <si>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</si>
  <si>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</si>
  <si>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</si>
  <si>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</si>
  <si>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</si>
  <si>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</si>
  <si>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</si>
  <si>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</si>
  <si>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</si>
  <si>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</si>
  <si>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</si>
  <si>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</si>
  <si>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</si>
  <si>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</si>
  <si>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</si>
  <si>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</si>
  <si>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</si>
  <si>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</si>
  <si>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</si>
  <si>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</si>
  <si>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</si>
  <si>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</si>
  <si>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</si>
  <si>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</si>
  <si>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</si>
  <si>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</si>
  <si>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</si>
  <si>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</si>
  <si>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</si>
  <si>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</si>
  <si>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</si>
  <si>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</si>
  <si>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</si>
  <si>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</si>
  <si>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</si>
  <si>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</si>
  <si>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</si>
  <si>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</si>
  <si>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</si>
  <si>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</si>
  <si>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</si>
  <si>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</si>
  <si>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</si>
  <si>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</si>
  <si>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</si>
  <si>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</si>
  <si>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</si>
  <si>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</si>
  <si>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</si>
  <si>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</si>
  <si>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</si>
  <si>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</si>
  <si>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</si>
  <si>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</si>
  <si>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</si>
  <si>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</si>
  <si>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</si>
  <si>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</si>
  <si>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</si>
  <si>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</si>
  <si>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</si>
  <si>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</si>
  <si>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</si>
  <si>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</si>
  <si>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</si>
  <si>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</si>
  <si>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</si>
  <si>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</si>
  <si>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</si>
  <si>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</si>
  <si>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</si>
  <si>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</si>
  <si>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</si>
  <si>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</si>
  <si>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</si>
  <si>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</si>
  <si>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</si>
  <si>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</si>
  <si>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</si>
  <si>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</si>
  <si>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</si>
  <si>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</si>
  <si>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</si>
  <si>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</si>
  <si>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</si>
  <si>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</si>
  <si>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</si>
  <si>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</si>
  <si>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</si>
  <si>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</si>
  <si>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</si>
  <si>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</si>
  <si>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</si>
  <si>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</si>
  <si>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</si>
  <si>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</si>
  <si>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</si>
  <si>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</si>
  <si>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</si>
  <si>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</si>
  <si>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</si>
  <si>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</si>
  <si>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</si>
  <si>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</si>
  <si>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</si>
  <si>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</si>
  <si>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</si>
  <si>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</si>
  <si>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</si>
  <si>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</si>
  <si>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</si>
  <si>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</si>
  <si>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</si>
  <si>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</si>
  <si>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</si>
  <si>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</si>
  <si>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</si>
  <si>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</si>
  <si>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</si>
  <si>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</si>
  <si>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</si>
  <si>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</si>
  <si>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</si>
  <si>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</si>
  <si>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</si>
  <si>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</si>
  <si>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</si>
  <si>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</si>
  <si>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</si>
  <si>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</si>
  <si>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</si>
  <si>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</si>
  <si>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</si>
  <si>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</si>
  <si>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</si>
  <si>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</si>
  <si>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</si>
  <si>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</si>
  <si>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</si>
  <si>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</si>
  <si>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</si>
  <si>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</si>
  <si>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</si>
  <si>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</si>
  <si>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</si>
  <si>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</si>
  <si>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</si>
  <si>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</si>
  <si>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</si>
  <si>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</si>
  <si>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</si>
  <si>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</si>
  <si>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</si>
  <si>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</si>
  <si>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</si>
  <si>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</si>
  <si>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</si>
  <si>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</si>
  <si>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</si>
  <si>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</si>
  <si>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</si>
  <si>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</si>
  <si>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</si>
  <si>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</si>
  <si>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</si>
  <si>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</si>
  <si>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</si>
  <si>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</si>
  <si>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</si>
  <si>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</si>
  <si>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</si>
  <si>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</si>
  <si>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</si>
  <si>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</si>
  <si>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</si>
  <si>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</si>
  <si>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</si>
  <si>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</si>
  <si>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</si>
  <si>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</si>
  <si>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</si>
  <si>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</si>
  <si>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</si>
  <si>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</si>
  <si>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</si>
  <si>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</si>
  <si>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</si>
  <si>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</si>
  <si>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</si>
  <si>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</si>
  <si>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</si>
  <si>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</si>
  <si>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</si>
  <si>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</si>
  <si>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</si>
  <si>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</si>
  <si>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</si>
  <si>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</si>
  <si>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</si>
  <si>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</si>
  <si>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</si>
  <si>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</si>
  <si>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</si>
  <si>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</si>
  <si>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</si>
  <si>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</si>
  <si>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</si>
  <si>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</si>
  <si>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</si>
  <si>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</si>
  <si>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</si>
  <si>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</si>
  <si>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</si>
  <si>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</si>
  <si>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</si>
  <si>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</si>
  <si>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</si>
  <si>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</si>
  <si>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</si>
  <si>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</si>
  <si>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</si>
  <si>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</si>
  <si>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</si>
  <si>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</si>
  <si>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</si>
  <si>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</si>
  <si>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</si>
  <si>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</si>
  <si>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</si>
  <si>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</si>
  <si>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</si>
  <si>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</si>
  <si>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</si>
  <si>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</si>
  <si>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</si>
  <si>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</si>
  <si>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</si>
  <si>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</si>
  <si>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</si>
  <si>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</si>
  <si>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</si>
  <si>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</si>
  <si>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</si>
  <si>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</si>
  <si>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</si>
  <si>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</si>
  <si>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</si>
  <si>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</si>
  <si>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</si>
  <si>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</si>
  <si>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</si>
  <si>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</si>
  <si>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</si>
  <si>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</si>
  <si>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</si>
  <si>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</si>
  <si>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</si>
  <si>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</si>
  <si>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</si>
  <si>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</si>
  <si>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</si>
  <si>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</si>
  <si>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</si>
  <si>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</si>
  <si>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</si>
  <si>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</si>
  <si>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</si>
  <si>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</si>
  <si>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</si>
  <si>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</si>
  <si>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</si>
  <si>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</si>
  <si>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</si>
  <si>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</si>
  <si>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</si>
  <si>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</si>
  <si>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</si>
  <si>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</si>
  <si>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</si>
  <si>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</si>
  <si>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</si>
  <si>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</si>
  <si>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</si>
  <si>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</si>
  <si>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</si>
  <si>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</si>
  <si>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</si>
  <si>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</si>
  <si>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</si>
  <si>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</si>
  <si>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</si>
  <si>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</si>
  <si>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</si>
  <si>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</si>
  <si>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</si>
  <si>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</si>
  <si>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</si>
  <si>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</si>
  <si>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</si>
  <si>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</si>
  <si>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</si>
  <si>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</si>
  <si>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</si>
  <si>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</si>
  <si>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</si>
  <si>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</si>
  <si>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</si>
  <si>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</si>
  <si>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</si>
  <si>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</si>
  <si>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</si>
  <si>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</si>
  <si>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</si>
  <si>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</si>
  <si>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</si>
  <si>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</si>
  <si>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</si>
  <si>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</si>
  <si>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</si>
  <si>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</si>
  <si>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</si>
  <si>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</si>
  <si>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</si>
  <si>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</si>
  <si>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</si>
  <si>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</si>
  <si>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</si>
  <si>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</si>
  <si>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</si>
  <si>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</si>
  <si>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</si>
  <si>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</si>
  <si>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</si>
  <si>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</si>
  <si>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</si>
  <si>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</si>
  <si>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</si>
  <si>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</si>
  <si>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</si>
  <si>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</si>
  <si>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</si>
  <si>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</si>
  <si>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</si>
  <si>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</si>
  <si>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</si>
  <si>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</si>
  <si>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</si>
  <si>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</si>
  <si>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</si>
  <si>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</si>
  <si>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</si>
  <si>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</si>
  <si>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</si>
  <si>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</si>
  <si>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</si>
  <si>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</si>
  <si>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</si>
  <si>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</si>
  <si>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</si>
  <si>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</si>
  <si>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</si>
  <si>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</si>
  <si>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</si>
  <si>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</si>
  <si>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</si>
  <si>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</si>
  <si>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</si>
  <si>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</si>
  <si>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</si>
  <si>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</si>
  <si>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</si>
  <si>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</si>
  <si>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</si>
  <si>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</si>
  <si>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</si>
  <si>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</si>
  <si>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</si>
  <si>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</si>
  <si>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</si>
  <si>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</si>
  <si>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</si>
  <si>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</si>
  <si>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</si>
  <si>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</si>
  <si>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</si>
  <si>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</si>
  <si>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</si>
  <si>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</si>
  <si>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</si>
  <si>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</si>
  <si>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</si>
  <si>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</si>
  <si>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</si>
  <si>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</si>
  <si>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</si>
  <si>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</si>
  <si>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</si>
  <si>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</si>
  <si>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</si>
  <si>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</si>
  <si>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</si>
  <si>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</si>
  <si>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</si>
  <si>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</si>
  <si>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</si>
  <si>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</si>
  <si>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</si>
  <si>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</si>
  <si>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</si>
  <si>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</si>
  <si>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</si>
  <si>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</si>
  <si>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</si>
  <si>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</si>
  <si>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</si>
  <si>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</si>
  <si>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</si>
  <si>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</si>
  <si>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</si>
  <si>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</si>
  <si>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</si>
  <si>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</si>
  <si>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</si>
  <si>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</si>
  <si>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</si>
  <si>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</si>
  <si>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</si>
  <si>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</si>
  <si>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</si>
  <si>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</si>
  <si>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</si>
  <si>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</si>
  <si>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</si>
  <si>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</si>
  <si>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</si>
  <si>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</si>
  <si>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</si>
  <si>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</si>
  <si>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</si>
  <si>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</si>
  <si>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</si>
  <si>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</si>
  <si>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</si>
  <si>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</si>
  <si>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</si>
  <si>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</si>
  <si>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</si>
  <si>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</si>
  <si>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</si>
  <si>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</si>
  <si>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</si>
  <si>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</si>
  <si>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</si>
  <si>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</si>
  <si>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</si>
  <si>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</si>
  <si>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</si>
  <si>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</si>
  <si>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</si>
  <si>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</si>
  <si>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</si>
  <si>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</si>
  <si>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</si>
  <si>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</si>
  <si>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</si>
  <si>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</si>
  <si>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</si>
  <si>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</si>
  <si>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</si>
  <si>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</si>
  <si>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</si>
  <si>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</si>
  <si>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</si>
  <si>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</si>
  <si>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</si>
  <si>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</si>
  <si>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</si>
  <si>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</si>
  <si>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</si>
  <si>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</si>
  <si>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</si>
  <si>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</si>
  <si>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</si>
  <si>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</si>
  <si>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</si>
  <si>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</si>
  <si>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</si>
  <si>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</si>
  <si>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</si>
  <si>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</si>
  <si>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</si>
  <si>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</si>
  <si>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</si>
  <si>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</si>
  <si>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</si>
  <si>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</si>
  <si>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</si>
  <si>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</si>
  <si>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</si>
  <si>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</si>
  <si>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</si>
  <si>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</si>
  <si>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</si>
  <si>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</si>
  <si>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</si>
  <si>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</si>
  <si>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</si>
  <si>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</si>
  <si>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</si>
  <si>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</si>
  <si>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</si>
  <si>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</si>
  <si>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</si>
  <si>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</si>
  <si>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</si>
  <si>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</si>
  <si>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</si>
  <si>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</si>
  <si>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</si>
  <si>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</si>
  <si>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</si>
  <si>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</si>
  <si>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</si>
  <si>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</si>
  <si>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</si>
  <si>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</si>
  <si>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</si>
  <si>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</si>
  <si>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</si>
  <si>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</si>
  <si>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</si>
  <si>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</si>
  <si>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</si>
  <si>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</si>
  <si>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</si>
  <si>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</si>
  <si>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</si>
  <si>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</si>
  <si>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</si>
  <si>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</si>
  <si>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</si>
  <si>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</si>
  <si>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</si>
  <si>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</si>
  <si>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</si>
  <si>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</si>
  <si>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</si>
  <si>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</si>
  <si>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</si>
  <si>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</si>
  <si>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</si>
  <si>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</si>
  <si>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</si>
  <si>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</si>
  <si>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</si>
  <si>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</si>
  <si>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</si>
  <si>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</si>
  <si>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</si>
  <si>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</si>
  <si>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</si>
  <si>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</si>
  <si>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</si>
  <si>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</si>
  <si>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</si>
  <si>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</si>
  <si>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</si>
  <si>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</si>
  <si>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</si>
  <si>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</si>
  <si>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</si>
  <si>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</si>
  <si>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</si>
  <si>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</si>
  <si>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</si>
  <si>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</si>
  <si>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</si>
  <si>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</si>
  <si>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</si>
  <si>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</si>
  <si>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</si>
  <si>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</si>
  <si>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</si>
  <si>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</si>
  <si>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</si>
  <si>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</si>
  <si>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</si>
  <si>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</si>
  <si>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</si>
  <si>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</si>
  <si>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</si>
  <si>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</si>
  <si>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</si>
  <si>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</si>
  <si>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</si>
  <si>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</si>
  <si>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</si>
  <si>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</si>
  <si>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</si>
  <si>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</si>
  <si>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</si>
  <si>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</si>
  <si>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</si>
  <si>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</si>
  <si>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</si>
  <si>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</si>
  <si>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</si>
  <si>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</si>
  <si>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</si>
  <si>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</si>
  <si>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</si>
  <si>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</si>
  <si>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</si>
  <si>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</si>
  <si>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</si>
  <si>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</si>
  <si>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</si>
  <si>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</si>
  <si>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</si>
  <si>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</si>
  <si>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</si>
  <si>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</si>
  <si>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</si>
  <si>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</si>
  <si>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</si>
  <si>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</si>
  <si>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</si>
  <si>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</si>
  <si>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</si>
  <si>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</si>
  <si>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</si>
  <si>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</si>
  <si>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</si>
  <si>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</si>
  <si>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</si>
  <si>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</si>
  <si>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</si>
  <si>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</si>
  <si>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</si>
  <si>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</si>
  <si>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</si>
  <si>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</si>
  <si>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</si>
  <si>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</si>
  <si>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</si>
  <si>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</si>
  <si>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</si>
  <si>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</si>
  <si>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</si>
  <si>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</si>
  <si>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</si>
  <si>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</si>
  <si>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</si>
  <si>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</si>
  <si>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</si>
  <si>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</si>
  <si>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</si>
  <si>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</si>
  <si>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</si>
  <si>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</si>
  <si>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</si>
  <si>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</si>
  <si>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</si>
  <si>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</si>
  <si>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</si>
  <si>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</si>
  <si>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</si>
  <si>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</si>
  <si>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</si>
  <si>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</si>
  <si>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</si>
  <si>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</si>
  <si>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</si>
  <si>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</si>
  <si>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</si>
  <si>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</si>
  <si>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</si>
  <si>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</si>
  <si>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</si>
  <si>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</si>
  <si>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</si>
  <si>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</si>
  <si>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</si>
  <si>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</si>
  <si>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</si>
  <si>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</si>
  <si>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</si>
  <si>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</si>
  <si>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</si>
  <si>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</si>
  <si>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</si>
  <si>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</si>
  <si>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</si>
  <si>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</si>
  <si>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</si>
  <si>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</si>
  <si>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</si>
  <si>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</si>
  <si>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</si>
  <si>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</si>
  <si>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</si>
  <si>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</si>
  <si>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</si>
  <si>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</si>
  <si>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</si>
  <si>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</si>
  <si>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</si>
  <si>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</si>
  <si>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</si>
  <si>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</si>
  <si>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</si>
  <si>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</si>
  <si>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</si>
  <si>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</si>
  <si>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</si>
  <si>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</si>
  <si>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</si>
  <si>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</si>
  <si>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</si>
  <si>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</si>
  <si>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</si>
  <si>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</si>
  <si>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</si>
  <si>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</si>
  <si>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</si>
  <si>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</si>
  <si>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</si>
  <si>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</si>
  <si>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</si>
  <si>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</si>
  <si>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</si>
  <si>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</si>
  <si>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</si>
  <si>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</si>
  <si>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</si>
  <si>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</si>
  <si>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</si>
  <si>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</si>
  <si>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</si>
  <si>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</si>
  <si>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</si>
  <si>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</si>
  <si>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</si>
  <si>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</si>
  <si>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</si>
  <si>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</si>
  <si>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</si>
  <si>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</si>
  <si>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</si>
  <si>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</si>
  <si>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</si>
  <si>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</si>
  <si>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</si>
  <si>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</si>
  <si>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</si>
  <si>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</si>
  <si>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</si>
  <si>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</si>
  <si>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</si>
  <si>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</si>
  <si>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</si>
  <si>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</si>
  <si>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</si>
  <si>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</si>
  <si>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</si>
  <si>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</si>
  <si>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</si>
  <si>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</si>
  <si>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</si>
  <si>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</si>
  <si>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</si>
  <si>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</si>
  <si>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</si>
  <si>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</si>
  <si>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</si>
  <si>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</si>
  <si>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</si>
  <si>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</si>
  <si>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</si>
  <si>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</si>
  <si>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</si>
  <si>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</si>
  <si>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</si>
  <si>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</si>
  <si>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</si>
  <si>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</si>
  <si>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</si>
  <si>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</si>
  <si>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</si>
  <si>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</si>
  <si>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</si>
  <si>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</si>
  <si>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</si>
  <si>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</si>
  <si>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</si>
  <si>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</si>
  <si>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</si>
  <si>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</si>
  <si>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</si>
  <si>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</si>
  <si>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</si>
  <si>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</si>
  <si>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</si>
  <si>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</si>
  <si>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</si>
  <si>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</si>
  <si>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</si>
  <si>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</si>
  <si>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</si>
  <si>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</si>
  <si>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</si>
  <si>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</si>
  <si>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</si>
  <si>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</si>
  <si>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</si>
  <si>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</si>
  <si>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</si>
  <si>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</si>
  <si>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</si>
  <si>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</si>
  <si>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</si>
  <si>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</si>
  <si>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</si>
  <si>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</si>
  <si>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</si>
  <si>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</si>
  <si>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</si>
  <si>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</si>
  <si>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</si>
  <si>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</si>
  <si>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</si>
  <si>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</si>
  <si>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</si>
  <si>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</si>
  <si>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</si>
  <si>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</si>
  <si>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</si>
  <si>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</si>
  <si>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</si>
  <si>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</si>
  <si>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</si>
  <si>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</si>
  <si>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</si>
  <si>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</si>
  <si>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</si>
  <si>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</si>
  <si>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</si>
  <si>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</si>
  <si>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</si>
  <si>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</si>
  <si>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</si>
  <si>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</si>
  <si>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</si>
  <si>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</si>
  <si>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</si>
  <si>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</si>
  <si>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</si>
  <si>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</si>
  <si>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</si>
  <si>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</si>
  <si>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</si>
  <si>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</si>
  <si>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</si>
  <si>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</si>
  <si>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</si>
  <si>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</si>
  <si>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</si>
  <si>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</si>
  <si>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</si>
  <si>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</si>
  <si>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</si>
  <si>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</si>
  <si>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</si>
  <si>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</si>
  <si>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</si>
  <si>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</si>
  <si>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</si>
  <si>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</si>
  <si>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</si>
  <si>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</si>
  <si>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</si>
  <si>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</si>
  <si>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</si>
  <si>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</si>
  <si>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</si>
  <si>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</si>
  <si>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</si>
  <si>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</si>
  <si>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</si>
  <si>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</si>
  <si>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</si>
  <si>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</si>
  <si>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</si>
  <si>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</si>
  <si>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</si>
  <si>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</si>
  <si>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</si>
  <si>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</si>
  <si>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</si>
  <si>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</si>
  <si>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</si>
  <si>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</si>
  <si>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</si>
  <si>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</si>
  <si>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</si>
  <si>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</si>
  <si>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</si>
  <si>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</si>
  <si>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</si>
  <si>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</si>
  <si>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</si>
  <si>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</si>
  <si>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</si>
  <si>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</si>
  <si>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</si>
  <si>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</si>
  <si>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</si>
  <si>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</si>
  <si>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</si>
  <si>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</si>
  <si>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</si>
  <si>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</si>
  <si>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</si>
  <si>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</si>
  <si>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</si>
  <si>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</si>
  <si>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</si>
  <si>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</si>
  <si>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</si>
  <si>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</si>
  <si>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</si>
  <si>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</si>
  <si>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</si>
  <si>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</si>
  <si>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</si>
  <si>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</si>
  <si>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</si>
  <si>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</si>
  <si>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</si>
  <si>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</si>
  <si>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</si>
  <si>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</si>
  <si>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</si>
  <si>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</si>
  <si>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</si>
  <si>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</si>
  <si>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</si>
  <si>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</si>
  <si>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</si>
  <si>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</si>
  <si>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</si>
  <si>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</si>
  <si>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</si>
  <si>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</si>
  <si>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</si>
  <si>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</si>
  <si>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</si>
  <si>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</si>
  <si>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</si>
  <si>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</si>
  <si>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</si>
  <si>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</si>
  <si>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</si>
  <si>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</si>
  <si>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</si>
  <si>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</si>
  <si>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</si>
  <si>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</si>
  <si>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</si>
  <si>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</si>
  <si>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</si>
  <si>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</si>
  <si>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</si>
  <si>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</si>
  <si>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</si>
  <si>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</si>
  <si>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</si>
  <si>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</si>
  <si>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</si>
  <si>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</si>
  <si>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</si>
  <si>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</si>
  <si>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</si>
  <si>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</si>
  <si>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</si>
  <si>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</si>
  <si>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</si>
  <si>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</si>
  <si>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</si>
  <si>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</si>
  <si>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</si>
  <si>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</si>
  <si>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</si>
  <si>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</si>
  <si>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</si>
  <si>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</si>
  <si>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</si>
  <si>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</si>
  <si>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</si>
  <si>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</si>
  <si>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</si>
  <si>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</si>
  <si>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</si>
  <si>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</si>
  <si>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</si>
  <si>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</si>
  <si>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</si>
  <si>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</si>
  <si>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</si>
  <si>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</si>
  <si>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</si>
  <si>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</si>
  <si>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</si>
  <si>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</si>
  <si>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</si>
  <si>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</si>
  <si>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</si>
  <si>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</si>
  <si>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</si>
  <si>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</si>
  <si>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</si>
  <si>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</si>
  <si>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</si>
  <si>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</si>
  <si>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</si>
  <si>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</si>
  <si>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</si>
  <si>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</si>
  <si>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</si>
  <si>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</si>
  <si>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</si>
  <si>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</si>
  <si>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</si>
  <si>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</si>
  <si>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</si>
  <si>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</si>
  <si>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</si>
  <si>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</si>
  <si>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</si>
  <si>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</si>
  <si>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</si>
  <si>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</si>
  <si>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</si>
  <si>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</si>
  <si>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</si>
  <si>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</si>
  <si>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</si>
  <si>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</si>
  <si>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</si>
  <si>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</si>
  <si>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</si>
  <si>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</si>
  <si>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</si>
  <si>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</si>
  <si>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</si>
  <si>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</si>
  <si>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</si>
  <si>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</si>
  <si>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</si>
  <si>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</si>
  <si>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</si>
  <si>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</si>
  <si>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</si>
  <si>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</si>
  <si>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</si>
  <si>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</si>
  <si>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</si>
  <si>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</si>
  <si>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</si>
  <si>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</si>
  <si>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</si>
  <si>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</si>
  <si>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</si>
  <si>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</si>
  <si>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</si>
  <si>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</si>
  <si>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</si>
  <si>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</si>
  <si>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</si>
  <si>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</si>
  <si>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</si>
  <si>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</si>
  <si>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</si>
  <si>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</si>
  <si>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</si>
  <si>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</si>
  <si>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</si>
  <si>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</si>
  <si>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</si>
  <si>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</si>
  <si>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</si>
  <si>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</si>
  <si>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</si>
  <si>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</si>
  <si>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</si>
  <si>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</si>
  <si>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</si>
  <si>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</si>
  <si>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</si>
  <si>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</si>
  <si>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</si>
  <si>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</si>
  <si>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</si>
  <si>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</si>
  <si>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</si>
  <si>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</si>
  <si>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</si>
  <si>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</si>
  <si>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</si>
  <si>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</si>
  <si>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</si>
  <si>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</si>
  <si>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</si>
  <si>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</si>
  <si>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</si>
  <si>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</si>
  <si>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</si>
  <si>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</si>
  <si>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</si>
  <si>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</si>
  <si>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</si>
  <si>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</si>
  <si>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</si>
  <si>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</si>
  <si>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</si>
  <si>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</si>
  <si>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</si>
  <si>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</si>
  <si>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</si>
  <si>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</si>
  <si>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</si>
  <si>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</si>
  <si>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</si>
  <si>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</si>
  <si>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</si>
  <si>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</si>
  <si>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</si>
  <si>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</si>
  <si>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</si>
  <si>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</si>
  <si>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</si>
  <si>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</si>
  <si>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</si>
  <si>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</si>
  <si>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</si>
  <si>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</si>
  <si>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</si>
  <si>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</si>
  <si>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</si>
  <si>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</si>
  <si>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</si>
  <si>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</si>
  <si>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</si>
  <si>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</si>
  <si>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</si>
  <si>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</si>
  <si>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</si>
  <si>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</si>
  <si>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</si>
  <si>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</si>
  <si>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</si>
  <si>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</si>
  <si>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</si>
  <si>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</si>
  <si>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</si>
  <si>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</si>
  <si>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</si>
  <si>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</si>
  <si>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</si>
  <si>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</si>
  <si>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</si>
  <si>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</si>
  <si>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</si>
  <si>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</si>
  <si>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</si>
  <si>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</si>
  <si>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</si>
  <si>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</si>
  <si>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</si>
  <si>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</si>
  <si>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</si>
  <si>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</si>
  <si>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</si>
  <si>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</si>
  <si>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</si>
  <si>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</si>
  <si>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</si>
  <si>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</si>
  <si>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</si>
  <si>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</si>
  <si>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</si>
  <si>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</si>
  <si>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</si>
  <si>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</si>
  <si>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</si>
  <si>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</si>
  <si>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</si>
  <si>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</si>
  <si>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</si>
  <si>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</si>
  <si>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</si>
  <si>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</si>
  <si>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</si>
  <si>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</si>
  <si>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</si>
  <si>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</si>
  <si>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</si>
  <si>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</si>
  <si>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</si>
  <si>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</si>
  <si>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</si>
  <si>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</si>
  <si>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</si>
  <si>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</si>
  <si>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</si>
  <si>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</si>
  <si>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</si>
  <si>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</si>
  <si>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</si>
  <si>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</si>
  <si>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</si>
  <si>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</si>
  <si>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</si>
  <si>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</si>
  <si>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</si>
  <si>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</si>
  <si>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</si>
  <si>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</si>
  <si>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</si>
  <si>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</si>
  <si>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</si>
  <si>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</si>
  <si>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</si>
  <si>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</si>
  <si>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</si>
  <si>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</si>
  <si>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</si>
  <si>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</si>
  <si>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</si>
  <si>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</si>
  <si>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</si>
  <si>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</si>
  <si>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</si>
  <si>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</si>
  <si>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</si>
  <si>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</si>
  <si>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</si>
  <si>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</si>
  <si>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</si>
  <si>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</si>
  <si>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</si>
  <si>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</si>
  <si>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</si>
  <si>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</si>
  <si>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</si>
  <si>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</si>
  <si>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</si>
  <si>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</si>
  <si>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</si>
  <si>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</si>
  <si>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</si>
  <si>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</si>
  <si>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</si>
  <si>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</si>
  <si>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</si>
  <si>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</si>
  <si>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</si>
  <si>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</si>
  <si>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</si>
  <si>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</si>
  <si>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</si>
  <si>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</si>
  <si>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</si>
  <si>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</si>
  <si>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</si>
  <si>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</si>
  <si>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</si>
  <si>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</si>
  <si>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</si>
  <si>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</si>
  <si>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</si>
  <si>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</si>
  <si>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</si>
  <si>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</si>
  <si>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</si>
  <si>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</si>
  <si>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</si>
  <si>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</si>
  <si>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</si>
  <si>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</si>
  <si>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</si>
  <si>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</si>
  <si>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</si>
  <si>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</si>
  <si>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</si>
  <si>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</si>
  <si>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</si>
  <si>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</si>
  <si>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</si>
  <si>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</si>
  <si>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</si>
  <si>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</si>
  <si>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</si>
  <si>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</si>
  <si>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</si>
  <si>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</si>
  <si>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</si>
  <si>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</si>
  <si>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</si>
  <si>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</si>
  <si>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</si>
  <si>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</si>
  <si>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</si>
  <si>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</si>
  <si>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</si>
  <si>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</si>
  <si>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</si>
  <si>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</si>
  <si>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</si>
  <si>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</si>
  <si>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</si>
  <si>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</si>
  <si>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</si>
  <si>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</si>
  <si>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</si>
  <si>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</si>
  <si>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</si>
  <si>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</si>
  <si>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</si>
  <si>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</si>
  <si>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</si>
  <si>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</si>
  <si>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</si>
  <si>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</si>
  <si>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</si>
  <si>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</si>
  <si>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</si>
  <si>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</si>
  <si>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</si>
  <si>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</si>
  <si>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</si>
  <si>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</si>
  <si>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</si>
  <si>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</si>
  <si>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</si>
  <si>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</si>
  <si>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</si>
  <si>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</si>
  <si>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</si>
  <si>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</si>
  <si>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</si>
  <si>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</si>
  <si>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</si>
  <si>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</si>
  <si>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</si>
  <si>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</si>
  <si>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</si>
  <si>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</si>
  <si>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</si>
  <si>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</si>
  <si>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</si>
  <si>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</si>
  <si>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</si>
  <si>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</si>
  <si>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</si>
  <si>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</si>
  <si>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</si>
  <si>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</si>
  <si>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</si>
  <si>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</si>
  <si>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</si>
  <si>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</si>
  <si>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</si>
  <si>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</si>
  <si>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</si>
  <si>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</si>
  <si>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</si>
  <si>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</si>
  <si>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</si>
  <si>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</si>
  <si>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</si>
  <si>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</si>
  <si>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</si>
  <si>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</si>
  <si>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</si>
  <si>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</si>
  <si>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</si>
  <si>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</si>
  <si>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</si>
  <si>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</si>
  <si>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</si>
  <si>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</si>
  <si>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</si>
  <si>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</si>
  <si>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</si>
  <si>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</si>
  <si>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</si>
  <si>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</si>
  <si>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</si>
  <si>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</si>
  <si>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</si>
  <si>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</si>
  <si>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</si>
  <si>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</si>
  <si>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</si>
  <si>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</si>
  <si>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</si>
  <si>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</si>
  <si>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</si>
  <si>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</si>
  <si>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</si>
  <si>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</si>
  <si>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</si>
  <si>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</si>
  <si>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</si>
  <si>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</si>
  <si>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</si>
  <si>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</si>
  <si>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</si>
  <si>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</si>
  <si>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</si>
  <si>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</si>
  <si>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</si>
  <si>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</si>
  <si>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</si>
  <si>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</si>
  <si>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</si>
  <si>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</si>
  <si>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</si>
  <si>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</si>
  <si>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</si>
  <si>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</si>
  <si>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</si>
  <si>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</si>
  <si>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</si>
  <si>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</si>
  <si>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</si>
  <si>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</si>
  <si>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</si>
  <si>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</si>
  <si>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</si>
  <si>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</si>
  <si>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</si>
  <si>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</si>
  <si>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</si>
  <si>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</si>
  <si>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</si>
  <si>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</si>
  <si>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</si>
  <si>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</si>
  <si>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</si>
  <si>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</si>
  <si>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</si>
  <si>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</si>
  <si>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</si>
  <si>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</si>
  <si>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</si>
  <si>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</si>
  <si>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</si>
  <si>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</si>
  <si>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</si>
  <si>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</si>
  <si>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</si>
  <si>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</si>
  <si>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</si>
  <si>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</si>
  <si>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</si>
  <si>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</si>
  <si>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</si>
  <si>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</si>
  <si>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</si>
  <si>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</si>
  <si>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</si>
  <si>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</si>
  <si>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</si>
  <si>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</si>
  <si>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</si>
  <si>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</si>
  <si>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</si>
  <si>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</si>
  <si>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</si>
  <si>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</si>
  <si>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</si>
  <si>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</si>
  <si>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</si>
  <si>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</si>
  <si>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</si>
  <si>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</si>
  <si>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</si>
  <si>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</si>
  <si>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</si>
  <si>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</si>
  <si>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</si>
  <si>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</si>
  <si>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</si>
  <si>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</si>
  <si>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</si>
  <si>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</si>
  <si>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</si>
  <si>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</si>
  <si>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</si>
  <si>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</si>
  <si>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</si>
  <si>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</si>
  <si>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</si>
  <si>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</si>
  <si>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</si>
  <si>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</si>
  <si>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</si>
  <si>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</si>
  <si>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</si>
  <si>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</si>
  <si>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</si>
  <si>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</si>
  <si>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</si>
  <si>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</si>
  <si>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</si>
  <si>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</si>
  <si>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</si>
  <si>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</si>
  <si>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</si>
  <si>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</si>
  <si>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</si>
  <si>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</si>
  <si>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</si>
  <si>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</si>
  <si>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</si>
  <si>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</si>
  <si>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</si>
  <si>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</si>
  <si>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</si>
  <si>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</si>
  <si>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</si>
  <si>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</si>
  <si>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</si>
  <si>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</si>
  <si>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</si>
  <si>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</si>
  <si>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</si>
  <si>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</si>
  <si>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</si>
  <si>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</si>
  <si>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</si>
  <si>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</si>
  <si>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</si>
  <si>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</si>
  <si>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</si>
  <si>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</si>
  <si>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</si>
  <si>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</si>
  <si>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</si>
  <si>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</si>
  <si>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</si>
  <si>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</si>
  <si>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</si>
  <si>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</si>
  <si>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</si>
  <si>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</si>
  <si>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</si>
  <si>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</si>
  <si>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</si>
  <si>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</si>
  <si>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</si>
  <si>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</si>
  <si>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</si>
  <si>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</si>
  <si>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</si>
  <si>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</si>
  <si>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</si>
  <si>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</si>
  <si>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</si>
  <si>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</si>
  <si>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</si>
  <si>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</si>
  <si>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</si>
  <si>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</si>
  <si>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</si>
  <si>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</si>
  <si>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</si>
  <si>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</si>
  <si>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</si>
  <si>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</si>
  <si>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</si>
  <si>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</si>
  <si>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</si>
  <si>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</si>
  <si>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</si>
  <si>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</si>
  <si>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</si>
  <si>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</si>
  <si>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</si>
  <si>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</si>
  <si>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</si>
  <si>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</si>
  <si>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</si>
  <si>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</si>
  <si>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</si>
  <si>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</si>
  <si>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</si>
  <si>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</si>
  <si>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</si>
  <si>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</si>
  <si>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</si>
  <si>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</si>
  <si>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</si>
  <si>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</si>
  <si>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</si>
  <si>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</si>
  <si>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</si>
  <si>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</si>
  <si>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</si>
  <si>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</si>
  <si>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</si>
  <si>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</si>
  <si>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</si>
  <si>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</si>
  <si>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</si>
  <si>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</si>
  <si>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</si>
  <si>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</si>
  <si>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</si>
  <si>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</si>
  <si>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</si>
  <si>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</si>
  <si>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</si>
  <si>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</si>
  <si>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</si>
  <si>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</si>
  <si>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</si>
  <si>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</si>
  <si>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</si>
  <si>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</si>
  <si>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</si>
  <si>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</si>
  <si>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</si>
  <si>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</si>
  <si>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</si>
  <si>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</si>
  <si>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</si>
  <si>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</si>
  <si>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</si>
  <si>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</si>
  <si>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</si>
  <si>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</si>
  <si>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</si>
  <si>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</si>
  <si>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</si>
  <si>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</si>
  <si>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</si>
  <si>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</si>
  <si>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</si>
  <si>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</si>
  <si>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</si>
  <si>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</si>
  <si>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</si>
  <si>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</si>
  <si>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</si>
  <si>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</si>
  <si>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</si>
  <si>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</si>
  <si>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</si>
  <si>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</si>
  <si>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</si>
  <si>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</si>
  <si>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</si>
  <si>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</si>
  <si>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</si>
  <si>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</si>
  <si>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</si>
  <si>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</si>
  <si>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</si>
  <si>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</si>
  <si>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</si>
  <si>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</si>
  <si>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</si>
  <si>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</si>
  <si>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</si>
  <si>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</si>
  <si>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</si>
  <si>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</si>
  <si>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</si>
  <si>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</si>
  <si>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</si>
  <si>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</si>
  <si>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</si>
  <si>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</si>
  <si>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</si>
  <si>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</si>
  <si>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</si>
  <si>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</si>
  <si>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</si>
  <si>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</si>
  <si>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</si>
  <si>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</si>
  <si>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</si>
  <si>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</si>
  <si>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</si>
  <si>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</si>
  <si>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</si>
  <si>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</si>
  <si>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</si>
  <si>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</si>
  <si>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</si>
  <si>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</si>
  <si>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</si>
  <si>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</si>
  <si>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</si>
  <si>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</si>
  <si>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</si>
  <si>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</si>
  <si>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</si>
  <si>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</si>
  <si>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</si>
  <si>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</si>
  <si>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</si>
  <si>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</si>
  <si>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</si>
  <si>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</si>
  <si>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</si>
  <si>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</si>
  <si>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</si>
  <si>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</si>
  <si>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</si>
  <si>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</si>
  <si>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</si>
  <si>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</si>
  <si>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</si>
  <si>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</si>
  <si>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</si>
  <si>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</si>
  <si>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</si>
  <si>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</si>
  <si>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</si>
  <si>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</si>
  <si>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</si>
  <si>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</si>
  <si>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</si>
  <si>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</si>
  <si>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</si>
  <si>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</si>
  <si>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</si>
  <si>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</si>
  <si>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</si>
  <si>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</si>
  <si>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</si>
  <si>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</si>
  <si>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</si>
  <si>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</si>
  <si>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</si>
  <si>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</si>
  <si>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</si>
  <si>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</si>
  <si>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</si>
  <si>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</si>
  <si>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</si>
  <si>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</si>
  <si>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</si>
  <si>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</si>
  <si>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</si>
  <si>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</si>
  <si>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</si>
  <si>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</si>
  <si>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</si>
  <si>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</si>
  <si>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</si>
  <si>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</si>
  <si>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</si>
  <si>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</si>
  <si>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</si>
  <si>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</si>
  <si>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</si>
  <si>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</si>
  <si>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</si>
  <si>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</si>
  <si>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</si>
  <si>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</si>
  <si>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</si>
  <si>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</si>
  <si>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</si>
  <si>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</si>
  <si>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</si>
  <si>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</si>
  <si>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</si>
  <si>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</si>
  <si>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</si>
  <si>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</si>
  <si>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</si>
  <si>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</si>
  <si>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</si>
  <si>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</si>
  <si>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</si>
  <si>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</si>
  <si>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</si>
  <si>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</si>
  <si>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</si>
  <si>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</si>
  <si>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</si>
  <si>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</si>
  <si>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</si>
  <si>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</si>
  <si>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</si>
  <si>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</si>
  <si>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</si>
  <si>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</si>
  <si>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</si>
  <si>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</si>
  <si>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</si>
  <si>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</si>
  <si>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</si>
  <si>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</si>
  <si>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</si>
  <si>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</si>
  <si>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</si>
  <si>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</si>
  <si>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</si>
  <si>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</si>
  <si>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</si>
  <si>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</si>
  <si>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</si>
  <si>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</si>
  <si>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</si>
  <si>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</si>
  <si>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</si>
  <si>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</si>
  <si>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</si>
  <si>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</si>
  <si>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</si>
  <si>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</si>
  <si>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</si>
  <si>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</si>
  <si>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</si>
  <si>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</si>
  <si>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</si>
  <si>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</si>
  <si>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</si>
  <si>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</si>
  <si>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</si>
  <si>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</si>
  <si>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</si>
  <si>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</si>
  <si>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</si>
  <si>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</si>
  <si>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</si>
  <si>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</si>
  <si>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</si>
  <si>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</si>
  <si>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</si>
  <si>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</si>
  <si>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</si>
  <si>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</si>
  <si>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</si>
  <si>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</si>
  <si>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</si>
  <si>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</si>
  <si>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</si>
  <si>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</si>
  <si>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</si>
  <si>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</si>
  <si>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</si>
  <si>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</si>
  <si>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</si>
  <si>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</si>
  <si>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</si>
  <si>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</si>
  <si>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</si>
  <si>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</si>
  <si>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</si>
  <si>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</si>
  <si>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</si>
  <si>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</si>
  <si>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</si>
  <si>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</si>
  <si>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</si>
  <si>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</si>
  <si>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</si>
  <si>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</si>
  <si>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</si>
  <si>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</si>
  <si>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</si>
  <si>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</si>
  <si>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</si>
  <si>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</si>
  <si>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</si>
  <si>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</si>
  <si>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</si>
  <si>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</si>
  <si>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</si>
  <si>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</si>
  <si>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</si>
  <si>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</si>
  <si>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</si>
  <si>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</si>
  <si>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</si>
  <si>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</si>
  <si>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</si>
  <si>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</si>
  <si>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</si>
  <si>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</si>
  <si>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</si>
  <si>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</si>
  <si>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</si>
  <si>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</si>
  <si>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</si>
  <si>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</si>
  <si>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</si>
  <si>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</si>
  <si>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</si>
  <si>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</si>
  <si>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</si>
  <si>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</si>
  <si>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</si>
  <si>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</si>
  <si>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</si>
  <si>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</si>
  <si>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</si>
  <si>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</si>
  <si>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</si>
  <si>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</si>
  <si>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</si>
  <si>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</si>
  <si>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</si>
  <si>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</si>
  <si>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</si>
  <si>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</si>
  <si>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</si>
  <si>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</si>
  <si>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</si>
  <si>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</si>
  <si>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</si>
  <si>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</si>
  <si>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</si>
  <si>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</si>
  <si>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</si>
  <si>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</si>
  <si>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</si>
  <si>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</si>
  <si>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</si>
  <si>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</si>
  <si>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</si>
  <si>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</si>
  <si>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</si>
  <si>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</si>
  <si>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</si>
  <si>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</si>
  <si>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</si>
  <si>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</si>
  <si>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</si>
  <si>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</si>
  <si>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</si>
  <si>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</si>
  <si>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</si>
  <si>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</si>
  <si>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</si>
  <si>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</si>
  <si>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</si>
  <si>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</si>
  <si>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</si>
  <si>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</si>
  <si>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</si>
  <si>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</si>
  <si>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</si>
  <si>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</si>
  <si>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</si>
  <si>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</si>
  <si>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</si>
  <si>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</si>
  <si>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</si>
  <si>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</si>
  <si>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</si>
  <si>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</si>
  <si>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</si>
  <si>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</si>
  <si>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</si>
  <si>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</si>
  <si>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</si>
  <si>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</si>
  <si>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</si>
  <si>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</si>
  <si>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</si>
  <si>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</si>
  <si>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</si>
  <si>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</si>
  <si>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</si>
  <si>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</si>
  <si>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</si>
  <si>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</si>
  <si>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</si>
  <si>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</si>
  <si>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</si>
  <si>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</si>
  <si>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</si>
  <si>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</si>
  <si>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</si>
  <si>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</si>
  <si>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</si>
  <si>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</si>
  <si>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</si>
  <si>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</si>
  <si>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</si>
  <si>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</si>
  <si>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</si>
  <si>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</si>
  <si>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</si>
  <si>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</si>
  <si>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</si>
  <si>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</si>
  <si>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</si>
  <si>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</si>
  <si>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</si>
  <si>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</si>
  <si>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</si>
  <si>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</si>
  <si>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</si>
  <si>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</si>
  <si>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</si>
  <si>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</si>
  <si>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</si>
  <si>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</si>
  <si>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</si>
  <si>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</si>
  <si>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</si>
  <si>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</si>
  <si>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</si>
  <si>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</si>
  <si>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</si>
  <si>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</si>
  <si>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</si>
  <si>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</si>
  <si>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</si>
  <si>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</si>
  <si>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</si>
  <si>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</si>
  <si>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</si>
  <si>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</si>
  <si>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</si>
  <si>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</si>
  <si>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</si>
  <si>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</si>
  <si>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</si>
  <si>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</si>
  <si>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</si>
  <si>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</si>
  <si>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</si>
  <si>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</si>
  <si>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</si>
  <si>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</si>
  <si>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</si>
  <si>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</si>
  <si>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</si>
  <si>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</si>
  <si>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</si>
  <si>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</si>
  <si>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</si>
  <si>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</si>
  <si>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</si>
  <si>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</si>
  <si>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</si>
  <si>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</si>
  <si>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</si>
  <si>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</si>
  <si>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</si>
  <si>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</si>
  <si>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</si>
  <si>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</si>
  <si>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</si>
  <si>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</si>
  <si>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</si>
  <si>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</si>
  <si>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</si>
  <si>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</si>
  <si>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</si>
  <si>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</si>
  <si>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</si>
  <si>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</si>
  <si>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</si>
  <si>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</si>
  <si>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</si>
  <si>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</si>
  <si>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</si>
  <si>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</si>
  <si>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</si>
  <si>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</si>
  <si>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</si>
  <si>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</si>
  <si>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</si>
  <si>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</si>
  <si>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</si>
  <si>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</si>
  <si>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</si>
  <si>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</si>
  <si>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</si>
  <si>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</si>
  <si>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</si>
  <si>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</si>
  <si>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</si>
  <si>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</si>
  <si>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</si>
  <si>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</si>
  <si>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</si>
  <si>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</si>
  <si>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</si>
  <si>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</si>
  <si>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</si>
  <si>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</si>
  <si>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</si>
  <si>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</si>
  <si>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</si>
  <si>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</si>
  <si>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</si>
  <si>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</si>
  <si>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</si>
  <si>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</si>
  <si>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</si>
  <si>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</si>
  <si>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</si>
  <si>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</si>
  <si>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</si>
  <si>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</si>
  <si>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</si>
  <si>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</si>
  <si>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</si>
  <si>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</si>
  <si>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</si>
  <si>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</si>
  <si>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</si>
  <si>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</si>
  <si>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</si>
  <si>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</si>
  <si>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</si>
  <si>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</si>
  <si>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</si>
  <si>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</si>
  <si>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</si>
  <si>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</si>
  <si>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</si>
  <si>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</si>
  <si>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</si>
  <si>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</si>
  <si>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</si>
  <si>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</si>
  <si>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</si>
  <si>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</si>
  <si>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</si>
  <si>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</si>
  <si>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</si>
  <si>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</si>
  <si>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</si>
  <si>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</si>
  <si>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</si>
  <si>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</si>
  <si>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</si>
  <si>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</si>
  <si>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</si>
  <si>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</si>
  <si>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</si>
  <si>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</si>
  <si>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</si>
  <si>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</si>
  <si>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</si>
  <si>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</si>
  <si>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</si>
  <si>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</si>
  <si>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</si>
  <si>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</si>
  <si>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</si>
  <si>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</si>
  <si>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</si>
  <si>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</si>
  <si>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</si>
  <si>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</si>
  <si>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</si>
  <si>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</si>
  <si>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</si>
  <si>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</si>
  <si>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</si>
  <si>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</si>
  <si>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</si>
  <si>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</si>
  <si>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</si>
  <si>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</si>
  <si>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</si>
  <si>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</si>
  <si>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</si>
  <si>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</si>
  <si>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</si>
  <si>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</si>
  <si>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</si>
  <si>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</si>
  <si>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</si>
  <si>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</si>
  <si>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</si>
  <si>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</si>
  <si>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</si>
  <si>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</si>
  <si>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</si>
  <si>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</si>
  <si>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</si>
  <si>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</si>
  <si>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</si>
  <si>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</si>
  <si>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</si>
  <si>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</si>
  <si>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</si>
  <si>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</si>
  <si>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</si>
  <si>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</si>
  <si>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</si>
  <si>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</si>
  <si>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</si>
  <si>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</si>
  <si>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</si>
  <si>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</si>
  <si>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</si>
  <si>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</si>
  <si>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</si>
  <si>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</si>
  <si>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</si>
  <si>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</si>
  <si>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</si>
  <si>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</si>
  <si>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</si>
  <si>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</si>
  <si>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</si>
  <si>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</si>
  <si>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</si>
  <si>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</si>
  <si>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</si>
  <si>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</si>
  <si>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</si>
  <si>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</si>
  <si>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</si>
  <si>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</si>
  <si>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</si>
  <si>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</si>
  <si>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</si>
  <si>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</si>
  <si>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</si>
  <si>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</si>
  <si>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</si>
  <si>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</si>
  <si>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</si>
  <si>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</si>
  <si>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</si>
  <si>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</si>
  <si>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</si>
  <si>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</si>
  <si>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</si>
  <si>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</si>
  <si>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</si>
  <si>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</si>
  <si>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</si>
  <si>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</si>
  <si>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</si>
  <si>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</si>
  <si>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</si>
  <si>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</si>
  <si>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</si>
  <si>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</si>
  <si>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</si>
  <si>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</si>
  <si>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</si>
  <si>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</si>
  <si>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</si>
  <si>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</si>
  <si>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</si>
  <si>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</si>
  <si>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</si>
  <si>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</si>
  <si>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</si>
  <si>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</si>
  <si>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</si>
  <si>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</si>
  <si>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</si>
  <si>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</si>
  <si>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</si>
  <si>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</si>
  <si>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</si>
  <si>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</si>
  <si>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</si>
  <si>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</si>
  <si>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</si>
  <si>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</si>
  <si>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</si>
  <si>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</si>
  <si>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</si>
  <si>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</si>
  <si>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</si>
  <si>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</si>
  <si>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</si>
  <si>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</si>
  <si>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</si>
  <si>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</si>
  <si>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</si>
  <si>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</si>
  <si>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</si>
  <si>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</si>
  <si>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</si>
  <si>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</si>
  <si>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</si>
  <si>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</si>
  <si>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</si>
  <si>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</si>
  <si>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</si>
  <si>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</si>
  <si>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</si>
  <si>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</si>
  <si>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</si>
  <si>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</si>
  <si>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</si>
  <si>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</si>
  <si>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</si>
  <si>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</si>
  <si>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</si>
  <si>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</si>
  <si>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</si>
  <si>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</si>
  <si>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</si>
  <si>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</si>
  <si>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</si>
  <si>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</si>
  <si>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</si>
  <si>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</si>
  <si>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</si>
  <si>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</si>
  <si>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</si>
  <si>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</si>
  <si>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</si>
  <si>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</si>
  <si>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</si>
  <si>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</si>
  <si>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</si>
  <si>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</si>
  <si>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</si>
  <si>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</si>
  <si>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</si>
  <si>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</si>
  <si>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</si>
  <si>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</si>
  <si>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</si>
  <si>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</si>
  <si>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</si>
  <si>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</si>
  <si>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</si>
  <si>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</si>
  <si>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</si>
  <si>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</si>
  <si>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</si>
  <si>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</si>
  <si>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</si>
  <si>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</si>
  <si>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</si>
  <si>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</si>
  <si>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</si>
  <si>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</si>
  <si>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</si>
  <si>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</si>
  <si>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</si>
  <si>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</si>
  <si>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</si>
  <si>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</si>
  <si>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</si>
  <si>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</si>
  <si>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</si>
  <si>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</si>
  <si>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</si>
  <si>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</si>
  <si>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</si>
  <si>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</si>
  <si>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</si>
  <si>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</si>
  <si>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</si>
  <si>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</si>
  <si>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</si>
  <si>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</si>
  <si>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</si>
  <si>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</si>
  <si>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</si>
  <si>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</si>
  <si>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</si>
  <si>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</si>
  <si>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</si>
  <si>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</si>
  <si>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</si>
  <si>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</si>
  <si>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</si>
  <si>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</si>
  <si>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</si>
  <si>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</si>
  <si>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</si>
  <si>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</si>
  <si>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</si>
  <si>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</si>
  <si>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</si>
  <si>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</si>
  <si>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</si>
  <si>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</si>
  <si>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</si>
  <si>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</si>
  <si>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</si>
  <si>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</si>
  <si>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</si>
  <si>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</si>
  <si>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</si>
  <si>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</si>
  <si>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</si>
  <si>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</si>
  <si>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</si>
  <si>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</si>
  <si>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</si>
  <si>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</si>
  <si>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</si>
  <si>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</si>
  <si>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</si>
  <si>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</si>
  <si>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</si>
  <si>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</si>
  <si>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</si>
  <si>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</si>
  <si>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</si>
  <si>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</si>
  <si>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</si>
  <si>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</si>
  <si>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</si>
  <si>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</si>
  <si>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</si>
  <si>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</si>
  <si>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</si>
  <si>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</si>
  <si>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</si>
  <si>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</si>
  <si>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</si>
  <si>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</si>
  <si>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</si>
  <si>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</si>
  <si>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</si>
  <si>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</si>
  <si>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</si>
  <si>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</si>
  <si>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</si>
  <si>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</si>
  <si>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</si>
  <si>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</si>
  <si>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</si>
  <si>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</si>
  <si>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</si>
  <si>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</si>
  <si>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</si>
  <si>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</si>
  <si>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</si>
  <si>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</si>
  <si>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</si>
  <si>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</si>
  <si>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</si>
  <si>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</si>
  <si>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</si>
  <si>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</si>
  <si>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</si>
  <si>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</si>
  <si>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</si>
  <si>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</si>
  <si>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</si>
  <si>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</si>
  <si>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</si>
  <si>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</si>
  <si>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</si>
  <si>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</si>
  <si>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</si>
  <si>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</si>
  <si>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</si>
  <si>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</si>
  <si>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</si>
  <si>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</si>
  <si>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</si>
  <si>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</si>
  <si>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</si>
  <si>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</si>
  <si>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</si>
  <si>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</si>
  <si>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</si>
  <si>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</si>
  <si>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</si>
  <si>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</si>
  <si>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</si>
  <si>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</si>
  <si>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</si>
  <si>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</si>
  <si>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</si>
  <si>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</si>
  <si>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</si>
  <si>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</si>
  <si>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</si>
  <si>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</si>
  <si>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</si>
  <si>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</si>
  <si>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</si>
  <si>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</si>
  <si>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</si>
  <si>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</si>
  <si>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</si>
  <si>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</si>
  <si>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</si>
  <si>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</si>
  <si>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</si>
  <si>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</si>
  <si>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</si>
  <si>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</si>
  <si>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</si>
  <si>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</si>
  <si>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</si>
  <si>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</si>
  <si>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</si>
  <si>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</si>
  <si>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</si>
  <si>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</si>
  <si>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</si>
  <si>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</si>
  <si>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</si>
  <si>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</si>
  <si>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</si>
  <si>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</si>
  <si>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</si>
  <si>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</si>
  <si>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</si>
  <si>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</si>
  <si>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</si>
  <si>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</si>
  <si>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</si>
  <si>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</si>
  <si>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</si>
  <si>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</si>
  <si>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</si>
  <si>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</si>
  <si>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</si>
  <si>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</si>
  <si>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</si>
  <si>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</si>
  <si>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</si>
  <si>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</si>
  <si>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</si>
  <si>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</si>
  <si>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</si>
  <si>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</si>
  <si>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</si>
  <si>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</si>
  <si>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</si>
  <si>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</si>
  <si>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</si>
  <si>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</si>
  <si>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</si>
  <si>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</si>
  <si>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</si>
  <si>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</si>
  <si>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</si>
  <si>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</si>
  <si>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</si>
  <si>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</si>
  <si>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</si>
  <si>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</si>
  <si>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</si>
  <si>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</si>
  <si>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</si>
  <si>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</si>
  <si>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</si>
  <si>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</si>
  <si>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</si>
  <si>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</si>
  <si>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</si>
  <si>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</si>
  <si>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</si>
  <si>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</si>
  <si>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</si>
  <si>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</si>
  <si>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</si>
  <si>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</si>
  <si>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</si>
  <si>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</si>
  <si>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</si>
  <si>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</si>
  <si>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</si>
  <si>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</si>
  <si>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</si>
  <si>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</si>
  <si>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</si>
  <si>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</si>
  <si>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</si>
  <si>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</si>
  <si>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</si>
  <si>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</si>
  <si>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</si>
  <si>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</si>
  <si>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</si>
  <si>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</si>
  <si>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</si>
  <si>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</si>
  <si>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</si>
  <si>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</si>
  <si>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</si>
  <si>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</si>
  <si>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</si>
  <si>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</si>
  <si>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</si>
  <si>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</si>
  <si>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</si>
  <si>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</si>
  <si>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</si>
  <si>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</si>
  <si>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</si>
  <si>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</si>
  <si>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</si>
  <si>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</si>
  <si>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</si>
  <si>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</si>
  <si>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</si>
  <si>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</si>
  <si>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</si>
  <si>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</si>
  <si>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</si>
  <si>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</si>
  <si>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</si>
  <si>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</si>
  <si>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</si>
  <si>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</si>
  <si>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</si>
  <si>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</si>
  <si>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</si>
  <si>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</si>
  <si>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</si>
  <si>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</si>
  <si>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</si>
  <si>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</si>
  <si>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</si>
  <si>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</si>
  <si>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</si>
  <si>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</si>
  <si>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</si>
  <si>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</si>
  <si>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</si>
  <si>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</si>
  <si>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</si>
  <si>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</si>
  <si>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</si>
  <si>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</si>
  <si>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</si>
  <si>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</si>
  <si>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</si>
  <si>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</si>
  <si>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</si>
  <si>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</si>
  <si>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</si>
  <si>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</si>
  <si>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</si>
  <si>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</si>
  <si>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</si>
  <si>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</si>
  <si>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</si>
  <si>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</si>
  <si>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</si>
  <si>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</si>
  <si>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</si>
  <si>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</si>
  <si>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</si>
  <si>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</si>
  <si>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</si>
  <si>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</si>
  <si>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</si>
  <si>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</si>
  <si>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</si>
  <si>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</si>
  <si>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</si>
  <si>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</si>
  <si>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</si>
  <si>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</si>
  <si>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</si>
  <si>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</si>
  <si>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</si>
  <si>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</si>
  <si>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</si>
  <si>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</si>
  <si>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</si>
  <si>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</si>
  <si>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</si>
  <si>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</si>
  <si>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</si>
  <si>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</si>
  <si>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</si>
  <si>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</si>
  <si>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</si>
  <si>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</si>
  <si>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</si>
  <si>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</si>
  <si>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</si>
  <si>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</si>
  <si>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</si>
  <si>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</si>
  <si>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</si>
  <si>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</si>
  <si>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</si>
  <si>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</si>
  <si>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</si>
  <si>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</si>
  <si>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</si>
  <si>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</si>
  <si>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</si>
  <si>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</si>
  <si>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</si>
  <si>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</si>
  <si>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</si>
  <si>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</si>
  <si>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</si>
  <si>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</si>
  <si>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</si>
  <si>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</si>
  <si>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</si>
  <si>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</si>
  <si>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</si>
  <si>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</si>
  <si>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</si>
  <si>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</si>
  <si>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</si>
  <si>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</si>
  <si>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</si>
  <si>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</si>
  <si>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</si>
  <si>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</si>
  <si>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</si>
  <si>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</si>
  <si>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</si>
  <si>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</si>
  <si>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</si>
  <si>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</si>
  <si>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</si>
  <si>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</si>
  <si>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</si>
  <si>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</si>
  <si>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</si>
  <si>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</si>
  <si>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</si>
  <si>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</si>
  <si>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</si>
  <si>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</si>
  <si>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</si>
  <si>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</si>
  <si>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</si>
  <si>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</si>
  <si>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</si>
  <si>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</si>
  <si>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</si>
  <si>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</si>
  <si>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</si>
  <si>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</si>
  <si>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</si>
  <si>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</si>
  <si>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</si>
  <si>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</si>
  <si>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</si>
  <si>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</si>
  <si>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</si>
  <si>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</si>
  <si>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</si>
  <si>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</si>
  <si>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</si>
  <si>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</si>
  <si>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</si>
  <si>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</si>
  <si>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</si>
  <si>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</si>
  <si>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</si>
  <si>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</si>
  <si>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</si>
  <si>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</si>
  <si>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</si>
  <si>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</si>
  <si>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</si>
  <si>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</si>
  <si>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</si>
  <si>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</si>
  <si>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</si>
  <si>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</si>
  <si>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</si>
  <si>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</si>
  <si>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</si>
  <si>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</si>
  <si>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</si>
  <si>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</si>
  <si>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</si>
  <si>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</si>
  <si>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</si>
  <si>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</si>
  <si>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</si>
  <si>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</si>
  <si>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</si>
  <si>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</si>
  <si>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</si>
  <si>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</si>
  <si>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</si>
  <si>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</si>
  <si>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</si>
  <si>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</si>
  <si>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</si>
  <si>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</si>
  <si>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</si>
  <si>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</si>
  <si>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</si>
  <si>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</si>
  <si>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</si>
  <si>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</si>
  <si>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</si>
  <si>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</si>
  <si>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</si>
  <si>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</si>
  <si>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</si>
  <si>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</si>
  <si>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</si>
  <si>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</si>
  <si>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</si>
  <si>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</si>
  <si>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</si>
  <si>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</si>
  <si>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</si>
  <si>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</si>
  <si>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</si>
  <si>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</si>
  <si>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</si>
  <si>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</si>
  <si>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</si>
  <si>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</si>
  <si>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</si>
  <si>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</si>
  <si>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</si>
  <si>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</si>
  <si>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</si>
  <si>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</si>
  <si>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</si>
  <si>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</si>
  <si>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</si>
  <si>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</si>
  <si>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</si>
  <si>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</si>
  <si>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</si>
  <si>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</si>
  <si>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</si>
  <si>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</si>
  <si>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</si>
  <si>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</si>
  <si>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</si>
  <si>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</si>
  <si>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</si>
  <si>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</si>
  <si>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</si>
  <si>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</si>
  <si>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</si>
  <si>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</si>
  <si>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</si>
  <si>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</si>
  <si>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</si>
  <si>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</si>
  <si>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</si>
  <si>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</si>
  <si>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</si>
  <si>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</si>
  <si>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</si>
  <si>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</si>
  <si>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</si>
  <si>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</si>
  <si>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</si>
  <si>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</si>
  <si>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</si>
  <si>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</si>
  <si>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</si>
  <si>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</si>
  <si>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</si>
  <si>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</si>
  <si>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</si>
  <si>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</si>
  <si>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</si>
  <si>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</si>
  <si>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</si>
  <si>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</si>
  <si>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</si>
  <si>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</si>
  <si>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</si>
  <si>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</si>
  <si>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</si>
  <si>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</si>
  <si>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</si>
  <si>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</si>
  <si>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</si>
  <si>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</si>
  <si>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</si>
  <si>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</si>
  <si>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</si>
  <si>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</si>
  <si>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</si>
  <si>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</si>
  <si>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</si>
  <si>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</si>
  <si>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</si>
  <si>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</si>
  <si>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</si>
  <si>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</si>
  <si>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</si>
  <si>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</si>
  <si>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</si>
  <si>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</si>
  <si>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</si>
  <si>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</si>
  <si>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</si>
  <si>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</si>
  <si>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</si>
  <si>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</si>
  <si>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</si>
  <si>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</si>
  <si>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</si>
  <si>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</si>
  <si>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</si>
  <si>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</si>
  <si>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</si>
  <si>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</si>
  <si>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</si>
  <si>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</si>
  <si>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</si>
  <si>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</si>
  <si>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</si>
  <si>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</si>
  <si>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</si>
  <si>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</si>
  <si>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</si>
  <si>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</si>
  <si>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</si>
  <si>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</si>
  <si>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</si>
  <si>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</si>
  <si>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</si>
  <si>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</si>
  <si>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</si>
  <si>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</si>
  <si>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</si>
  <si>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</si>
  <si>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</si>
  <si>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</si>
  <si>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</si>
  <si>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</si>
  <si>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</si>
  <si>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</si>
  <si>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</si>
  <si>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</si>
  <si>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</si>
  <si>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</si>
  <si>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</si>
  <si>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</si>
  <si>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</si>
  <si>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</si>
  <si>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</si>
  <si>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</si>
  <si>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</si>
  <si>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</si>
  <si>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</si>
  <si>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</si>
  <si>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</si>
  <si>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</si>
  <si>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</si>
  <si>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</si>
  <si>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</si>
  <si>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</si>
  <si>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</si>
  <si>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</si>
  <si>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</si>
  <si>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</si>
  <si>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</si>
  <si>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</si>
  <si>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</si>
  <si>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</si>
  <si>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</si>
  <si>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</si>
  <si>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</si>
  <si>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</si>
  <si>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</si>
  <si>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</si>
  <si>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</si>
  <si>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</si>
  <si>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</si>
  <si>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</si>
  <si>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</si>
  <si>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</si>
  <si>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</si>
  <si>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</si>
  <si>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</si>
  <si>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</si>
  <si>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</si>
  <si>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</si>
  <si>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</si>
  <si>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</si>
  <si>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</si>
  <si>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</si>
  <si>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</si>
  <si>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</si>
  <si>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</si>
  <si>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</si>
  <si>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</si>
  <si>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</si>
  <si>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</si>
  <si>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</si>
  <si>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</si>
  <si>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</si>
  <si>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</si>
  <si>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</si>
  <si>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</si>
  <si>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</si>
  <si>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</si>
  <si>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</si>
  <si>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</si>
  <si>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</si>
  <si>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</si>
  <si>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</si>
  <si>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</si>
  <si>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</si>
  <si>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</si>
  <si>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</si>
  <si>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</si>
  <si>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</si>
  <si>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</si>
  <si>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</si>
  <si>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</si>
  <si>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</si>
  <si>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</si>
  <si>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</si>
  <si>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</si>
  <si>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</si>
  <si>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</si>
  <si>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</si>
  <si>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</si>
  <si>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</si>
  <si>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</si>
  <si>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</si>
  <si>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</si>
  <si>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</si>
  <si>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</si>
  <si>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</si>
  <si>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</si>
  <si>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</si>
  <si>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</si>
  <si>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</si>
  <si>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</si>
  <si>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</si>
  <si>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</si>
  <si>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</si>
  <si>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</si>
  <si>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</si>
  <si>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</si>
  <si>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</si>
  <si>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</si>
  <si>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</si>
  <si>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</si>
  <si>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</si>
  <si>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</si>
  <si>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</si>
  <si>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</si>
  <si>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</si>
  <si>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</si>
  <si>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</si>
  <si>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</si>
  <si>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</si>
  <si>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</si>
  <si>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</si>
  <si>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</si>
  <si>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</si>
  <si>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</si>
  <si>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</si>
  <si>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</si>
  <si>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</si>
  <si>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</si>
  <si>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</si>
  <si>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</si>
  <si>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</si>
  <si>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</si>
  <si>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</si>
  <si>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</si>
  <si>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</si>
  <si>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</si>
  <si>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</si>
  <si>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</si>
  <si>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</si>
  <si>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</si>
  <si>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</si>
  <si>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</si>
  <si>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</si>
  <si>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</si>
  <si>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</si>
  <si>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</si>
  <si>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</si>
  <si>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</si>
  <si>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</si>
  <si>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</si>
  <si>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</si>
  <si>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</si>
  <si>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</si>
  <si>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</si>
  <si>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</si>
  <si>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</si>
  <si>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</si>
  <si>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</si>
  <si>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</si>
  <si>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</si>
  <si>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</si>
  <si>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</si>
  <si>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</si>
  <si>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</si>
  <si>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</si>
  <si>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</si>
  <si>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</si>
  <si>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</si>
  <si>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</si>
  <si>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</si>
  <si>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</si>
  <si>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</si>
  <si>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</si>
  <si>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</si>
  <si>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</si>
  <si>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</si>
  <si>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</si>
  <si>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</si>
  <si>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</si>
  <si>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</si>
  <si>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</si>
  <si>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</si>
  <si>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</si>
  <si>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</si>
  <si>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</si>
  <si>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</si>
  <si>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</si>
  <si>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</si>
  <si>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</si>
  <si>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</si>
  <si>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</si>
  <si>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</si>
  <si>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</si>
  <si>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</si>
  <si>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</si>
  <si>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</si>
  <si>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</si>
  <si>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</si>
  <si>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</si>
  <si>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</si>
  <si>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</si>
  <si>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</si>
  <si>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</si>
  <si>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</si>
  <si>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</si>
  <si>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</si>
  <si>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</si>
  <si>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</si>
  <si>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</si>
  <si>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</si>
  <si>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</si>
  <si>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</si>
  <si>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</si>
  <si>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</si>
  <si>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</si>
  <si>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</si>
  <si>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</si>
  <si>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</si>
  <si>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</si>
  <si>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</si>
  <si>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</si>
  <si>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</si>
  <si>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</si>
  <si>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</si>
  <si>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</si>
  <si>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</si>
  <si>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</si>
  <si>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</si>
  <si>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</si>
  <si>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</si>
  <si>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</si>
  <si>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</si>
  <si>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</si>
  <si>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</si>
  <si>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</si>
  <si>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</si>
  <si>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</si>
  <si>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</si>
  <si>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</si>
  <si>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</si>
  <si>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</si>
  <si>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</si>
  <si>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</si>
  <si>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</si>
  <si>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</si>
  <si>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</si>
  <si>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</si>
  <si>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</si>
  <si>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</si>
  <si>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</si>
  <si>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</si>
  <si>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</si>
  <si>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</si>
  <si>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</si>
  <si>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</si>
  <si>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</si>
  <si>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</si>
  <si>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</si>
  <si>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</si>
  <si>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</si>
  <si>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</si>
  <si>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</si>
  <si>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</si>
  <si>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</si>
  <si>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</si>
  <si>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</si>
  <si>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</si>
  <si>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</si>
  <si>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</si>
  <si>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</si>
  <si>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</si>
  <si>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</si>
  <si>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</si>
  <si>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</si>
  <si>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</si>
  <si>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</si>
  <si>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</si>
  <si>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</si>
  <si>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</si>
  <si>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</si>
  <si>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</si>
  <si>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</si>
  <si>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</si>
  <si>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</si>
  <si>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</si>
  <si>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</si>
  <si>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</si>
  <si>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</si>
  <si>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</si>
  <si>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</si>
  <si>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</si>
  <si>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</si>
  <si>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</si>
  <si>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</si>
  <si>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</si>
  <si>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</si>
  <si>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</si>
  <si>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</si>
  <si>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</si>
  <si>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</si>
  <si>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</si>
  <si>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</si>
  <si>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</si>
  <si>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</si>
  <si>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</si>
  <si>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</si>
  <si>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</si>
  <si>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</si>
  <si>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</si>
  <si>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</si>
  <si>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</si>
  <si>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</si>
  <si>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</si>
  <si>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</si>
  <si>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</si>
  <si>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</si>
  <si>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</si>
  <si>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</si>
  <si>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</si>
  <si>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</si>
  <si>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</si>
  <si>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</si>
  <si>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</si>
  <si>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</si>
  <si>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</si>
  <si>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</si>
  <si>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</si>
  <si>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</si>
  <si>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</si>
  <si>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</si>
  <si>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</si>
  <si>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</si>
  <si>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</si>
  <si>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</si>
  <si>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</si>
  <si>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</si>
  <si>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</si>
  <si>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</si>
  <si>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</si>
  <si>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</si>
  <si>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</si>
  <si>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</si>
  <si>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</si>
  <si>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</si>
  <si>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</si>
  <si>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</si>
  <si>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</si>
  <si>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</si>
  <si>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</si>
  <si>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</si>
  <si>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</si>
  <si>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</si>
  <si>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</si>
  <si>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</si>
  <si>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</si>
  <si>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</si>
  <si>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</si>
  <si>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</si>
  <si>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</si>
  <si>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</si>
  <si>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</si>
  <si>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</si>
  <si>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</si>
  <si>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</si>
  <si>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</si>
  <si>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</si>
  <si>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</si>
  <si>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</si>
  <si>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</si>
  <si>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</si>
  <si>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</si>
  <si>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</si>
  <si>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</si>
  <si>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</si>
  <si>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</si>
  <si>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</si>
  <si>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</si>
  <si>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</si>
  <si>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</si>
  <si>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</si>
  <si>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</si>
  <si>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</si>
  <si>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</si>
  <si>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</si>
  <si>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</si>
  <si>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</si>
  <si>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</si>
  <si>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</si>
  <si>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</si>
  <si>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</si>
  <si>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</si>
  <si>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</si>
  <si>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</si>
  <si>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</si>
  <si>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</si>
  <si>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</si>
  <si>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</si>
  <si>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</si>
  <si>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</si>
  <si>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</si>
  <si>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</si>
  <si>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</si>
  <si>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</si>
  <si>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</si>
  <si>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</si>
  <si>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</si>
  <si>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</si>
  <si>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</si>
  <si>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</si>
  <si>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</si>
  <si>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</si>
  <si>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</si>
  <si>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</si>
  <si>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</si>
  <si>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</si>
  <si>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</si>
  <si>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</si>
  <si>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</si>
  <si>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</si>
  <si>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</si>
  <si>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</si>
  <si>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</si>
  <si>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</si>
  <si>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</si>
  <si>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</si>
  <si>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</si>
  <si>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</si>
  <si>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</si>
  <si>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</si>
  <si>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</si>
  <si>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</si>
  <si>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</si>
  <si>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</si>
  <si>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</si>
  <si>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</si>
  <si>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</si>
  <si>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</si>
  <si>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</si>
  <si>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</si>
  <si>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</si>
  <si>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</si>
  <si>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</si>
  <si>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</si>
  <si>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</si>
  <si>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</si>
  <si>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</si>
  <si>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</si>
  <si>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</si>
  <si>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</si>
  <si>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</si>
  <si>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</si>
  <si>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</si>
  <si>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</si>
  <si>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</si>
  <si>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</si>
  <si>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</si>
  <si>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</si>
  <si>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</si>
  <si>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</si>
  <si>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</si>
  <si>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</si>
  <si>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</si>
  <si>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</si>
  <si>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</si>
  <si>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</si>
  <si>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</si>
  <si>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</si>
  <si>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</si>
  <si>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</si>
  <si>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</si>
  <si>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</si>
  <si>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</si>
  <si>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</si>
  <si>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</si>
  <si>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</si>
  <si>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</si>
  <si>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</si>
  <si>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</si>
  <si>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</si>
  <si>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</si>
  <si>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</si>
  <si>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</si>
  <si>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</si>
  <si>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</si>
  <si>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</si>
  <si>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</si>
  <si>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</si>
  <si>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</si>
  <si>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</si>
  <si>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</si>
  <si>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</si>
  <si>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</si>
  <si>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</si>
  <si>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</si>
  <si>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</si>
  <si>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</si>
  <si>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</si>
  <si>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</si>
  <si>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</si>
  <si>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</si>
  <si>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</si>
  <si>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</si>
  <si>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</si>
  <si>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</si>
  <si>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</si>
  <si>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</si>
  <si>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</si>
  <si>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</si>
  <si>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</si>
  <si>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</si>
  <si>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</si>
  <si>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</si>
  <si>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</si>
  <si>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</si>
  <si>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</si>
  <si>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</si>
  <si>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</si>
  <si>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</si>
  <si>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</si>
  <si>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</si>
  <si>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</si>
  <si>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</si>
  <si>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</si>
  <si>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</si>
  <si>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</si>
  <si>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</si>
  <si>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</si>
  <si>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</si>
  <si>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</si>
  <si>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</si>
  <si>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</si>
  <si>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</si>
  <si>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</si>
  <si>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</si>
  <si>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</si>
  <si>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</si>
  <si>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</si>
  <si>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</si>
  <si>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</si>
  <si>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</si>
  <si>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</si>
  <si>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</si>
  <si>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</si>
  <si>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</si>
  <si>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</si>
  <si>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</si>
  <si>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</si>
  <si>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</si>
  <si>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</si>
  <si>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</si>
  <si>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</si>
  <si>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</si>
  <si>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</si>
  <si>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</si>
  <si>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</si>
  <si>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</si>
  <si>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</si>
  <si>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</si>
  <si>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</si>
  <si>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</si>
  <si>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</si>
  <si>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</si>
  <si>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</si>
  <si>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</si>
  <si>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</si>
  <si>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</si>
  <si>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</si>
  <si>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</si>
  <si>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</si>
  <si>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</si>
  <si>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</si>
  <si>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</si>
  <si>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</si>
  <si>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</si>
  <si>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</si>
  <si>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</si>
  <si>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</si>
  <si>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</si>
  <si>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</si>
  <si>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</si>
  <si>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</si>
  <si>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</si>
  <si>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</si>
  <si>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</si>
  <si>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</si>
  <si>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</si>
  <si>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</si>
  <si>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</si>
  <si>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</si>
  <si>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</si>
  <si>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</si>
  <si>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</si>
  <si>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</si>
  <si>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</si>
  <si>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</si>
  <si>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</si>
  <si>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</si>
  <si>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</si>
  <si>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</si>
  <si>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</si>
  <si>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</si>
  <si>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</si>
  <si>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</si>
  <si>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</si>
  <si>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</si>
  <si>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</si>
  <si>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</si>
  <si>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</si>
  <si>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</si>
  <si>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</si>
  <si>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</si>
  <si>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</si>
  <si>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</si>
  <si>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</si>
  <si>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</si>
  <si>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</si>
  <si>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</si>
  <si>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</si>
  <si>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</si>
  <si>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</si>
  <si>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</si>
  <si>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</si>
  <si>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</si>
  <si>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</si>
  <si>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</si>
  <si>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</si>
  <si>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</si>
  <si>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</si>
  <si>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</si>
  <si>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</si>
  <si>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</si>
  <si>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</si>
  <si>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</si>
  <si>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</si>
  <si>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</si>
  <si>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</si>
  <si>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</si>
  <si>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</si>
  <si>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</si>
  <si>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</si>
  <si>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</si>
  <si>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</si>
  <si>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</si>
  <si>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</si>
  <si>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</si>
  <si>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</si>
  <si>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</si>
  <si>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</si>
  <si>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</si>
  <si>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</si>
  <si>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</si>
  <si>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</si>
  <si>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</si>
  <si>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</si>
  <si>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</si>
  <si>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</si>
  <si>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</si>
  <si>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</si>
  <si>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</si>
  <si>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</si>
  <si>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</si>
  <si>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</si>
  <si>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</si>
  <si>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</si>
  <si>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</si>
  <si>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</si>
  <si>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</si>
  <si>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</si>
  <si>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</si>
  <si>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</si>
  <si>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</si>
  <si>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</si>
  <si>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</si>
  <si>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</si>
  <si>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</si>
  <si>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</si>
  <si>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</si>
  <si>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</si>
  <si>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</si>
  <si>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</si>
  <si>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</si>
  <si>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</si>
  <si>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</si>
  <si>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</si>
  <si>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</si>
  <si>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</si>
  <si>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</si>
  <si>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</si>
  <si>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</si>
  <si>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</si>
  <si>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</si>
  <si>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</si>
  <si>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</si>
  <si>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</si>
  <si>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</si>
  <si>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</si>
  <si>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</si>
  <si>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</si>
  <si>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</si>
  <si>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</si>
  <si>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</si>
  <si>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</si>
  <si>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</si>
  <si>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</si>
  <si>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</si>
  <si>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</si>
  <si>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</si>
  <si>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</si>
  <si>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</si>
  <si>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</si>
  <si>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</si>
  <si>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</si>
  <si>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</si>
  <si>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</si>
  <si>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</si>
  <si>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</si>
  <si>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</si>
  <si>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</si>
  <si>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</si>
  <si>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</si>
  <si>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</si>
  <si>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</si>
  <si>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</si>
  <si>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</si>
  <si>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</si>
  <si>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</si>
  <si>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</si>
  <si>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</si>
  <si>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</si>
  <si>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</si>
  <si>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</si>
  <si>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</si>
  <si>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</si>
  <si>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</si>
  <si>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</si>
  <si>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</si>
  <si>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</si>
  <si>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</si>
  <si>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</si>
  <si>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</si>
  <si>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</si>
  <si>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</si>
  <si>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</si>
  <si>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</si>
  <si>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</si>
  <si>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</si>
  <si>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</si>
  <si>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</si>
  <si>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</si>
  <si>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</si>
  <si>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</si>
  <si>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</si>
  <si>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</si>
  <si>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</si>
  <si>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</si>
  <si>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</si>
  <si>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</si>
  <si>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</si>
  <si>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</si>
  <si>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</si>
  <si>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</si>
  <si>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</si>
  <si>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</si>
  <si>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</si>
  <si>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</si>
  <si>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</si>
  <si>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</si>
  <si>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</si>
  <si>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</si>
  <si>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</si>
  <si>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</si>
  <si>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</si>
  <si>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</si>
  <si>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</si>
  <si>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</si>
  <si>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</si>
  <si>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</si>
  <si>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</si>
  <si>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</si>
  <si>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</si>
  <si>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</si>
  <si>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</si>
  <si>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</si>
  <si>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</si>
  <si>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</si>
  <si>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</si>
  <si>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</si>
  <si>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</si>
  <si>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</si>
  <si>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</si>
  <si>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</si>
  <si>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</si>
  <si>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</si>
  <si>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</si>
  <si>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</si>
  <si>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</si>
  <si>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</si>
  <si>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</si>
  <si>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</si>
  <si>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</si>
  <si>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</si>
  <si>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</si>
  <si>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</si>
  <si>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</si>
  <si>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</si>
  <si>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</si>
  <si>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</si>
  <si>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</si>
  <si>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</si>
  <si>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</si>
  <si>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</si>
  <si>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</si>
  <si>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</si>
  <si>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</si>
  <si>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</si>
  <si>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</si>
  <si>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</si>
  <si>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</si>
  <si>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</si>
  <si>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</si>
  <si>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</si>
  <si>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</si>
  <si>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</si>
  <si>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</si>
  <si>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</si>
  <si>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</si>
  <si>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</si>
  <si>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</si>
  <si>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</si>
  <si>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</si>
  <si>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</si>
  <si>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</si>
  <si>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</si>
  <si>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</si>
  <si>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</si>
  <si>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</si>
  <si>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</si>
  <si>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</si>
  <si>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</si>
  <si>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</si>
  <si>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</si>
  <si>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</si>
  <si>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</si>
  <si>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</si>
  <si>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</si>
  <si>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</si>
  <si>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</si>
  <si>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</si>
  <si>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</si>
  <si>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</si>
  <si>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</si>
  <si>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</si>
  <si>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</si>
  <si>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</si>
  <si>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</si>
  <si>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</si>
  <si>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</si>
  <si>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</si>
  <si>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</si>
  <si>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</si>
  <si>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</si>
  <si>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</si>
  <si>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</si>
  <si>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</si>
  <si>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</si>
  <si>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</si>
  <si>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</si>
  <si>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</si>
  <si>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</si>
  <si>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</si>
  <si>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</si>
  <si>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</si>
  <si>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</si>
  <si>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</si>
  <si>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</si>
  <si>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</si>
  <si>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</si>
  <si>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</si>
  <si>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</si>
  <si>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</si>
  <si>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</si>
  <si>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</si>
  <si>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</si>
  <si>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</si>
  <si>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</si>
  <si>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</si>
  <si>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</si>
  <si>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</si>
  <si>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</si>
  <si>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</si>
  <si>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</si>
  <si>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</si>
  <si>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</si>
  <si>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</si>
  <si>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</si>
  <si>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</si>
  <si>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</si>
  <si>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</si>
  <si>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</si>
  <si>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</si>
  <si>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</si>
  <si>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</si>
  <si>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</si>
  <si>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</si>
  <si>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</si>
  <si>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</si>
  <si>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</si>
  <si>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</si>
  <si>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</si>
  <si>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</si>
  <si>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</si>
  <si>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</si>
  <si>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</si>
  <si>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</si>
  <si>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</si>
  <si>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</si>
  <si>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</si>
  <si>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</si>
  <si>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</si>
  <si>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</si>
  <si>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</si>
  <si>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</si>
  <si>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</si>
  <si>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</si>
  <si>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</si>
  <si>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</si>
  <si>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</si>
  <si>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</si>
  <si>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</si>
  <si>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</si>
  <si>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</si>
  <si>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</si>
  <si>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</si>
  <si>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</si>
  <si>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</si>
  <si>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</si>
  <si>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</si>
  <si>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</si>
  <si>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</si>
  <si>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</si>
  <si>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</si>
  <si>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</si>
  <si>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</si>
  <si>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</si>
  <si>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</si>
  <si>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</si>
  <si>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</si>
  <si>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</si>
  <si>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</si>
  <si>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</si>
  <si>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</si>
  <si>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</si>
  <si>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</si>
  <si>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</si>
  <si>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</si>
  <si>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</si>
  <si>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</si>
  <si>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</si>
  <si>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</si>
  <si>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</si>
  <si>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</si>
  <si>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</si>
  <si>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</si>
  <si>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</si>
  <si>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</si>
  <si>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</si>
  <si>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</si>
  <si>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</si>
  <si>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</si>
  <si>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</si>
  <si>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</si>
  <si>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</si>
  <si>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</si>
  <si>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</si>
  <si>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</si>
  <si>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</si>
  <si>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</si>
  <si>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</si>
  <si>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</si>
  <si>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</si>
  <si>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</si>
  <si>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</si>
  <si>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</si>
  <si>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</si>
  <si>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</si>
  <si>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</si>
  <si>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</si>
  <si>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</si>
  <si>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</si>
  <si>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</si>
  <si>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</si>
  <si>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</si>
  <si>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</si>
  <si>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</si>
  <si>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</si>
  <si>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</si>
  <si>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</si>
  <si>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</si>
  <si>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</si>
  <si>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</si>
  <si>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</si>
  <si>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</si>
  <si>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</si>
  <si>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</si>
  <si>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</si>
  <si>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</si>
  <si>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</si>
  <si>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</si>
  <si>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</si>
  <si>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</si>
  <si>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</si>
  <si>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</si>
  <si>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</si>
  <si>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</si>
  <si>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</si>
  <si>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</si>
  <si>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</si>
  <si>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</si>
  <si>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</si>
  <si>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</si>
  <si>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</si>
  <si>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</si>
  <si>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</si>
  <si>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</si>
  <si>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</si>
  <si>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</si>
  <si>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</si>
  <si>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</si>
  <si>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</si>
  <si>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</si>
  <si>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</si>
  <si>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</si>
  <si>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</si>
  <si>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</si>
  <si>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</si>
  <si>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</si>
  <si>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</si>
  <si>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</si>
  <si>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</si>
  <si>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</si>
  <si>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</si>
  <si>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</si>
  <si>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</si>
  <si>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</si>
  <si>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</si>
  <si>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</si>
  <si>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</si>
  <si>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</si>
  <si>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</si>
  <si>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</si>
  <si>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</si>
  <si>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</si>
  <si>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</si>
  <si>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</si>
  <si>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</si>
  <si>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</si>
  <si>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</si>
  <si>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</si>
  <si>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</si>
  <si>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</si>
  <si>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</si>
  <si>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</si>
  <si>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</si>
  <si>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</si>
  <si>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</si>
  <si>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</si>
  <si>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</si>
  <si>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</si>
  <si>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</si>
  <si>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</si>
  <si>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</si>
  <si>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</si>
  <si>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</si>
  <si>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</si>
  <si>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</si>
  <si>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</si>
  <si>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</si>
  <si>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</si>
  <si>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</si>
  <si>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</si>
  <si>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</si>
  <si>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</si>
  <si>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</si>
  <si>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</si>
  <si>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</si>
  <si>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</si>
  <si>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</si>
  <si>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</si>
  <si>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</si>
  <si>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</si>
  <si>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</si>
  <si>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</si>
  <si>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</si>
  <si>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</si>
  <si>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</si>
  <si>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</si>
  <si>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</si>
  <si>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</si>
  <si>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</si>
  <si>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</si>
  <si>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</si>
  <si>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</si>
  <si>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</si>
  <si>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</si>
  <si>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</si>
  <si>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</si>
  <si>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</si>
  <si>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</si>
  <si>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</si>
  <si>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</si>
  <si>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</si>
  <si>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</si>
  <si>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</si>
  <si>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</si>
  <si>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</si>
  <si>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</si>
  <si>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</si>
  <si>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</si>
  <si>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</si>
  <si>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</si>
  <si>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</si>
  <si>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</si>
  <si>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</si>
  <si>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</si>
  <si>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</si>
  <si>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</si>
  <si>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</si>
  <si>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</si>
  <si>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</si>
  <si>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</si>
  <si>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</si>
  <si>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</si>
  <si>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</si>
  <si>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</si>
  <si>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</si>
  <si>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</si>
  <si>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</si>
  <si>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</si>
  <si>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</si>
  <si>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</si>
  <si>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</si>
  <si>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</si>
  <si>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</si>
  <si>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</si>
  <si>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</si>
  <si>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</si>
  <si>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</si>
  <si>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</si>
  <si>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</si>
  <si>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</si>
  <si>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</si>
  <si>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</si>
  <si>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</si>
  <si>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</si>
  <si>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</si>
  <si>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</si>
  <si>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</si>
  <si>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</si>
  <si>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</si>
  <si>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</si>
  <si>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</si>
  <si>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</si>
  <si>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</si>
  <si>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</si>
  <si>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</si>
  <si>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</si>
  <si>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</si>
  <si>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</si>
  <si>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</si>
  <si>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</si>
  <si>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</si>
  <si>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</si>
  <si>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</si>
  <si>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</si>
  <si>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</si>
  <si>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</si>
  <si>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</si>
  <si>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</si>
  <si>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</si>
  <si>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</si>
  <si>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</si>
  <si>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</si>
  <si>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</si>
  <si>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</si>
  <si>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</si>
  <si>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</si>
  <si>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</si>
  <si>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</si>
  <si>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</si>
  <si>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</si>
  <si>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</si>
  <si>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</si>
  <si>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</si>
  <si>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</si>
  <si>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</si>
  <si>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</si>
  <si>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</si>
  <si>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</si>
  <si>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</si>
  <si>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</si>
  <si>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</si>
  <si>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</si>
  <si>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</si>
  <si>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</si>
  <si>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</si>
  <si>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</si>
  <si>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</si>
  <si>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</si>
  <si>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</si>
  <si>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</si>
  <si>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</si>
  <si>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</si>
  <si>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</si>
  <si>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</si>
  <si>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</si>
  <si>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</si>
  <si>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</si>
  <si>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</si>
  <si>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</si>
  <si>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</si>
  <si>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</si>
  <si>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</si>
  <si>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</si>
  <si>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</si>
  <si>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</si>
  <si>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</si>
  <si>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</si>
  <si>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</si>
  <si>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</si>
  <si>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</si>
  <si>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</si>
  <si>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</si>
  <si>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</si>
  <si>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</si>
  <si>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</si>
  <si>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</si>
  <si>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</si>
  <si>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</si>
  <si>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</si>
  <si>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</si>
  <si>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</si>
  <si>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</si>
  <si>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</si>
  <si>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</si>
  <si>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</si>
  <si>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</si>
  <si>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</si>
  <si>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</si>
  <si>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</si>
  <si>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</si>
  <si>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</si>
  <si>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</si>
  <si>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</si>
  <si>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</si>
  <si>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</si>
  <si>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</si>
  <si>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</si>
  <si>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</si>
  <si>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</si>
  <si>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</si>
  <si>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</si>
  <si>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</si>
  <si>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</si>
  <si>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</si>
  <si>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</si>
  <si>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</si>
  <si>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</si>
  <si>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</si>
  <si>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</si>
  <si>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</si>
  <si>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</si>
  <si>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</si>
  <si>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</si>
  <si>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</si>
  <si>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</si>
  <si>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</si>
  <si>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</si>
  <si>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</si>
  <si>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</si>
  <si>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</si>
  <si>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</si>
  <si>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</si>
  <si>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</si>
  <si>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</si>
  <si>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</si>
  <si>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</si>
  <si>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</si>
  <si>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</si>
  <si>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</si>
  <si>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</si>
  <si>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</si>
  <si>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</si>
  <si>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</si>
  <si>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</si>
  <si>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</si>
  <si>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</si>
  <si>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</si>
  <si>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</si>
  <si>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</si>
  <si>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</si>
  <si>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</si>
  <si>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</si>
  <si>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</si>
  <si>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</si>
  <si>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</si>
  <si>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</si>
  <si>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</si>
  <si>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</si>
  <si>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</si>
  <si>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</si>
  <si>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</si>
  <si>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</si>
  <si>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</si>
  <si>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</si>
  <si>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</si>
  <si>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</si>
  <si>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</si>
  <si>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</si>
  <si>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</si>
  <si>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</si>
  <si>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</si>
  <si>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</si>
  <si>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</si>
  <si>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</si>
  <si>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</si>
  <si>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</si>
  <si>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</si>
  <si>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</si>
  <si>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</si>
  <si>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</si>
  <si>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</si>
  <si>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</si>
  <si>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</si>
  <si>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</si>
  <si>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</si>
  <si>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</si>
  <si>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</si>
  <si>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</si>
  <si>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</si>
  <si>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</si>
  <si>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</si>
  <si>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</si>
  <si>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</si>
  <si>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</si>
  <si>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</si>
  <si>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</si>
  <si>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</si>
  <si>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</si>
  <si>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</si>
  <si>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</si>
  <si>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</si>
  <si>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</si>
  <si>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</si>
  <si>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</si>
  <si>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</si>
  <si>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</si>
  <si>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</si>
  <si>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</si>
  <si>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</si>
  <si>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</si>
  <si>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</si>
  <si>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</si>
  <si>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</si>
  <si>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</si>
  <si>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</si>
  <si>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</si>
  <si>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</si>
  <si>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</si>
  <si>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</si>
  <si>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</si>
  <si>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</si>
  <si>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</si>
  <si>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</si>
  <si>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</si>
  <si>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</si>
  <si>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</si>
  <si>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</si>
  <si>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</si>
  <si>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</si>
  <si>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</si>
  <si>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</si>
  <si>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</si>
  <si>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</si>
  <si>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</si>
  <si>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</si>
  <si>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</si>
  <si>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</si>
  <si>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</si>
  <si>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</si>
  <si>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</si>
  <si>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</si>
  <si>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</si>
  <si>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</si>
  <si>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</si>
  <si>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</si>
  <si>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</si>
  <si>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</si>
  <si>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</si>
  <si>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</si>
  <si>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</si>
  <si>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</si>
  <si>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</si>
  <si>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</si>
  <si>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</si>
  <si>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</si>
  <si>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</si>
  <si>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</si>
  <si>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</si>
  <si>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</si>
  <si>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</si>
  <si>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</si>
  <si>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</si>
  <si>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</si>
  <si>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</si>
  <si>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</si>
  <si>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</si>
  <si>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</si>
  <si>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</si>
  <si>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</si>
  <si>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</si>
  <si>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</si>
  <si>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</si>
  <si>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</si>
  <si>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</si>
  <si>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</si>
  <si>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</si>
  <si>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</si>
  <si>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</si>
  <si>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</si>
  <si>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</si>
  <si>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</si>
  <si>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</si>
  <si>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</si>
  <si>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</si>
  <si>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</si>
  <si>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</si>
  <si>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</si>
  <si>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</si>
  <si>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</si>
  <si>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</si>
  <si>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</si>
  <si>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</si>
  <si>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</si>
  <si>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</si>
  <si>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</si>
  <si>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</si>
  <si>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</si>
  <si>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</si>
  <si>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</si>
  <si>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</si>
  <si>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</si>
  <si>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</si>
  <si>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</si>
  <si>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</si>
  <si>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</si>
  <si>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</si>
  <si>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</si>
  <si>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</si>
  <si>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</si>
  <si>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</si>
  <si>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</si>
  <si>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</si>
  <si>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</si>
  <si>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</si>
  <si>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</si>
  <si>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</si>
  <si>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</si>
  <si>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</si>
  <si>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</si>
  <si>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</si>
  <si>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</si>
  <si>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</si>
  <si>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</si>
  <si>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</si>
  <si>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</si>
  <si>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</si>
  <si>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</si>
  <si>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</si>
  <si>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</si>
  <si>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</si>
  <si>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</si>
  <si>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</si>
  <si>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</si>
  <si>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</si>
  <si>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</si>
  <si>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</si>
  <si>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</si>
  <si>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</si>
  <si>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</si>
  <si>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</si>
  <si>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</si>
  <si>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</si>
  <si>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</si>
  <si>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</si>
  <si>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</si>
  <si>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</si>
  <si>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</si>
  <si>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</si>
  <si>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</si>
  <si>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</si>
  <si>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</si>
  <si>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</si>
  <si>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</si>
  <si>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</si>
  <si>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</si>
  <si>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</si>
  <si>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</si>
  <si>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</si>
  <si>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</si>
  <si>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</si>
  <si>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</si>
  <si>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</si>
  <si>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</si>
  <si>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</si>
  <si>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</si>
  <si>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</si>
  <si>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</si>
  <si>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</si>
  <si>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</si>
  <si>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</si>
  <si>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</si>
  <si>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</si>
  <si>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</si>
  <si>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</si>
  <si>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</si>
  <si>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</si>
  <si>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</si>
  <si>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</si>
  <si>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</si>
  <si>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</si>
  <si>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</si>
  <si>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</si>
  <si>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</si>
  <si>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</si>
  <si>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</si>
  <si>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</si>
  <si>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</si>
  <si>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</si>
  <si>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</si>
  <si>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</si>
  <si>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</si>
  <si>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</si>
  <si>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</si>
  <si>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</si>
  <si>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</si>
  <si>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</si>
  <si>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</si>
  <si>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</si>
  <si>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</si>
  <si>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</si>
  <si>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</si>
  <si>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</si>
  <si>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</si>
  <si>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</si>
  <si>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</si>
  <si>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</si>
  <si>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</si>
  <si>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</si>
  <si>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</si>
  <si>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</si>
  <si>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</si>
  <si>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</si>
  <si>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</si>
  <si>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</si>
  <si>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</si>
  <si>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</si>
  <si>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</si>
  <si>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</si>
  <si>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</si>
  <si>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</si>
  <si>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</si>
  <si>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</si>
  <si>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</si>
  <si>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</si>
  <si>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</si>
  <si>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</si>
  <si>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</si>
  <si>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</si>
  <si>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</si>
  <si>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</si>
  <si>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</si>
  <si>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</si>
  <si>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</si>
  <si>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</si>
  <si>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</si>
  <si>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</si>
  <si>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</si>
  <si>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</si>
  <si>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</si>
  <si>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</si>
  <si>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</si>
  <si>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</si>
  <si>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</si>
  <si>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</si>
  <si>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</si>
  <si>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</si>
  <si>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</si>
  <si>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</si>
  <si>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</si>
  <si>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</si>
  <si>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</si>
  <si>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</si>
  <si>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</si>
  <si>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</si>
  <si>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</si>
  <si>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</si>
  <si>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</si>
  <si>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</si>
  <si>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</si>
  <si>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</si>
  <si>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</si>
  <si>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</si>
  <si>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</si>
  <si>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</si>
  <si>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</si>
  <si>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</si>
  <si>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</si>
  <si>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</si>
  <si>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</si>
  <si>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</si>
  <si>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</si>
  <si>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</si>
  <si>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</si>
  <si>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</si>
  <si>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</si>
  <si>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</si>
  <si>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</si>
  <si>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</si>
  <si>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</si>
  <si>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</si>
  <si>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</si>
  <si>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</si>
  <si>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</si>
  <si>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</si>
  <si>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</si>
  <si>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</si>
  <si>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</si>
  <si>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</si>
  <si>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</si>
  <si>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</si>
  <si>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</si>
  <si>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</si>
  <si>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</si>
  <si>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</si>
  <si>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</si>
  <si>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</si>
  <si>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</si>
  <si>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</si>
  <si>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</si>
  <si>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</si>
  <si>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</si>
  <si>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</si>
  <si>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</si>
  <si>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</si>
  <si>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</si>
  <si>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</si>
  <si>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</si>
  <si>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</si>
  <si>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</si>
  <si>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</si>
  <si>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</si>
  <si>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</si>
  <si>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</si>
  <si>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</si>
  <si>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</si>
  <si>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</si>
  <si>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</si>
  <si>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</si>
  <si>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</si>
  <si>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</si>
  <si>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</si>
  <si>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</si>
  <si>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</si>
  <si>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</si>
  <si>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</si>
  <si>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</si>
  <si>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</si>
  <si>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</si>
  <si>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</si>
  <si>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</si>
  <si>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</si>
  <si>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</si>
  <si>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</si>
  <si>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</si>
  <si>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</si>
  <si>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</si>
  <si>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</si>
  <si>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</si>
  <si>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</si>
  <si>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</si>
  <si>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</si>
  <si>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</si>
  <si>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</si>
  <si>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</si>
  <si>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</si>
  <si>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</si>
  <si>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</si>
  <si>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</si>
  <si>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</si>
  <si>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</si>
  <si>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</si>
  <si>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</si>
  <si>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</si>
  <si>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</si>
  <si>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</si>
  <si>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</si>
  <si>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</si>
  <si>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</si>
  <si>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</si>
  <si>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</si>
  <si>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</si>
  <si>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</si>
  <si>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</si>
  <si>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</si>
  <si>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</si>
  <si>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</si>
  <si>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</si>
  <si>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</si>
  <si>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</si>
  <si>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</si>
  <si>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</si>
  <si>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</si>
  <si>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</si>
  <si>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</si>
  <si>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</si>
  <si>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</si>
  <si>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</si>
  <si>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</si>
  <si>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</si>
  <si>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</si>
  <si>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</si>
  <si>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</si>
  <si>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</si>
  <si>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</si>
  <si>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</si>
  <si>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</si>
  <si>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</si>
  <si>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</si>
  <si>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</si>
  <si>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</si>
  <si>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</si>
  <si>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</si>
  <si>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</si>
  <si>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</si>
  <si>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</si>
  <si>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</si>
  <si>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</si>
  <si>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</si>
  <si>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</si>
  <si>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</si>
  <si>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</si>
  <si>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</si>
  <si>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</si>
  <si>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</si>
  <si>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</si>
  <si>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</si>
  <si>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</si>
  <si>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</si>
  <si>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</si>
  <si>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</si>
  <si>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</si>
  <si>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</si>
  <si>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</si>
  <si>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</si>
  <si>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</si>
  <si>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</si>
  <si>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</si>
  <si>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</si>
  <si>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</si>
  <si>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</si>
  <si>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</si>
  <si>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</si>
  <si>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</si>
  <si>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</si>
  <si>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</si>
  <si>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</si>
  <si>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</si>
  <si>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</si>
  <si>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</si>
  <si>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</si>
  <si>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</si>
  <si>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</si>
  <si>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</si>
  <si>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</si>
  <si>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</si>
  <si>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</si>
  <si>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</si>
  <si>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</si>
  <si>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</si>
  <si>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</si>
  <si>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</si>
  <si>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</si>
  <si>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</si>
  <si>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</si>
  <si>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</si>
  <si>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</si>
  <si>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</si>
  <si>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</si>
  <si>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</si>
  <si>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</si>
  <si>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</si>
  <si>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</si>
  <si>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</si>
  <si>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</si>
  <si>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</si>
  <si>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</si>
  <si>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</si>
  <si>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</si>
  <si>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</si>
  <si>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</si>
  <si>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</si>
  <si>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</si>
  <si>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</si>
  <si>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</si>
  <si>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</si>
  <si>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</si>
  <si>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</si>
  <si>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</si>
  <si>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</si>
  <si>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</si>
  <si>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</si>
  <si>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</si>
  <si>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</si>
  <si>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</si>
  <si>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</si>
  <si>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</si>
  <si>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</si>
  <si>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</si>
  <si>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</si>
  <si>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</si>
  <si>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</si>
  <si>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</si>
  <si>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</si>
  <si>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</si>
  <si>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</si>
  <si>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</si>
  <si>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</si>
  <si>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</si>
  <si>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</si>
  <si>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</si>
  <si>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</si>
  <si>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</si>
  <si>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</si>
  <si>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</si>
  <si>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</si>
  <si>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</si>
  <si>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</si>
  <si>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</si>
  <si>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</si>
  <si>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</si>
  <si>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</si>
  <si>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</si>
  <si>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</si>
  <si>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</si>
  <si>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</si>
  <si>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</si>
  <si>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</si>
  <si>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</si>
  <si>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</si>
  <si>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</si>
  <si>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</si>
  <si>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</si>
  <si>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</si>
  <si>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</si>
  <si>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</si>
  <si>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</si>
  <si>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</si>
  <si>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</si>
  <si>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</si>
  <si>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</si>
  <si>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</si>
  <si>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</si>
  <si>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</si>
  <si>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</si>
  <si>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</si>
  <si>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</si>
  <si>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</si>
  <si>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</si>
  <si>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</si>
  <si>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</si>
  <si>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</si>
  <si>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</si>
  <si>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</si>
  <si>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</si>
  <si>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</si>
  <si>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</si>
  <si>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</si>
  <si>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</si>
  <si>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</si>
  <si>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</si>
  <si>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</si>
  <si>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</si>
  <si>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</si>
  <si>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</si>
  <si>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</si>
  <si>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</si>
  <si>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</si>
  <si>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</si>
  <si>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</si>
  <si>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</si>
  <si>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</si>
  <si>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</si>
  <si>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</si>
  <si>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</si>
  <si>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</si>
  <si>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</si>
  <si>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</si>
  <si>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</si>
  <si>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</si>
  <si>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</si>
  <si>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</si>
  <si>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</si>
  <si>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</si>
  <si>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</si>
  <si>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</si>
  <si>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</si>
  <si>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</si>
  <si>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</si>
  <si>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</si>
  <si>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</si>
  <si>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</si>
  <si>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</si>
  <si>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</si>
  <si>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</si>
  <si>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</si>
  <si>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</si>
  <si>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</si>
  <si>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</si>
  <si>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</si>
  <si>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</si>
  <si>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</si>
  <si>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</si>
  <si>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</si>
  <si>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</si>
  <si>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</si>
  <si>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</si>
  <si>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</si>
  <si>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</si>
  <si>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</si>
  <si>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</si>
  <si>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</si>
  <si>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</si>
  <si>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</si>
  <si>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</si>
  <si>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</si>
  <si>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</si>
  <si>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</si>
  <si>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</si>
  <si>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</si>
  <si>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</si>
  <si>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</si>
  <si>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</si>
  <si>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</si>
  <si>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</si>
  <si>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</si>
  <si>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</si>
  <si>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</si>
  <si>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</si>
  <si>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</si>
  <si>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</si>
  <si>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</si>
  <si>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</si>
  <si>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</si>
  <si>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</si>
  <si>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</si>
  <si>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</si>
  <si>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</si>
  <si>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</si>
  <si>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</si>
  <si>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</si>
  <si>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</si>
  <si>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</si>
  <si>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</si>
  <si>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</si>
  <si>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</si>
  <si>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</si>
  <si>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</si>
  <si>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</si>
  <si>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</si>
  <si>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</si>
  <si>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</si>
  <si>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</si>
  <si>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</si>
  <si>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</si>
  <si>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</si>
  <si>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</si>
  <si>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</si>
  <si>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</si>
  <si>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</si>
  <si>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</si>
  <si>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</si>
  <si>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</si>
  <si>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</si>
  <si>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</si>
  <si>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</si>
  <si>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</si>
  <si>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</si>
  <si>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</si>
  <si>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</si>
  <si>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</si>
  <si>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</si>
  <si>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</si>
  <si>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</si>
  <si>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</si>
  <si>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</si>
  <si>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</si>
  <si>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</si>
  <si>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</si>
  <si>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</si>
  <si>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</si>
  <si>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</si>
  <si>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</si>
  <si>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</si>
  <si>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</si>
  <si>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</si>
  <si>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</si>
  <si>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</si>
  <si>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</si>
  <si>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</si>
  <si>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</si>
  <si>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</si>
  <si>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</si>
  <si>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</si>
  <si>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</si>
  <si>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</si>
  <si>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</si>
  <si>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</si>
  <si>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</si>
  <si>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</si>
  <si>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</si>
  <si>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</si>
  <si>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</si>
  <si>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</si>
  <si>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</si>
  <si>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</si>
  <si>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</si>
  <si>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</si>
  <si>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</si>
  <si>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</si>
  <si>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</si>
  <si>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</si>
  <si>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</si>
  <si>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</si>
  <si>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</si>
  <si>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</si>
  <si>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</si>
  <si>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</si>
  <si>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</si>
  <si>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</si>
  <si>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</si>
  <si>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</si>
  <si>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</si>
  <si>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</si>
  <si>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</si>
  <si>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</si>
  <si>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</si>
  <si>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</si>
  <si>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</si>
  <si>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</si>
  <si>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</si>
  <si>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</si>
  <si>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</si>
  <si>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</si>
  <si>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</si>
  <si>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</si>
  <si>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</si>
  <si>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</si>
  <si>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</si>
  <si>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</si>
  <si>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</si>
  <si>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</si>
  <si>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</si>
  <si>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</si>
  <si>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</si>
  <si>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</si>
  <si>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</si>
  <si>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</si>
  <si>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</si>
  <si>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</si>
  <si>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</si>
  <si>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</si>
  <si>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</si>
  <si>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</si>
  <si>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</si>
  <si>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</si>
  <si>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</si>
  <si>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</si>
  <si>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</si>
  <si>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</si>
  <si>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</si>
  <si>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</si>
  <si>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</si>
  <si>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</si>
  <si>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</si>
  <si>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</si>
  <si>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</si>
  <si>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</si>
  <si>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</si>
  <si>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</si>
  <si>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</si>
  <si>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</si>
  <si>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</si>
  <si>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</si>
  <si>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</si>
  <si>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</si>
  <si>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</si>
  <si>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</si>
  <si>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</si>
  <si>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</si>
  <si>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</si>
  <si>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</si>
  <si>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</si>
  <si>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</si>
  <si>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</si>
  <si>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</si>
  <si>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</si>
  <si>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</si>
  <si>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</si>
  <si>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</si>
  <si>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</si>
  <si>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</si>
  <si>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</si>
  <si>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</si>
  <si>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</si>
  <si>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</si>
  <si>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</si>
  <si>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</si>
  <si>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</si>
  <si>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</si>
  <si>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</si>
  <si>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</si>
  <si>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</si>
  <si>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</si>
  <si>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</si>
  <si>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</si>
  <si>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</si>
  <si>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</si>
  <si>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</si>
  <si>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</si>
  <si>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</si>
  <si>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</si>
  <si>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</si>
  <si>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</si>
  <si>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</si>
  <si>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</si>
  <si>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</si>
  <si>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</si>
  <si>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</si>
  <si>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</si>
  <si>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</si>
  <si>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</si>
  <si>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</si>
  <si>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</si>
  <si>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</si>
  <si>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</si>
  <si>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</si>
  <si>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</si>
  <si>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</si>
  <si>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</si>
  <si>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</si>
  <si>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</si>
  <si>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</si>
  <si>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</si>
  <si>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</si>
  <si>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</si>
  <si>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</si>
  <si>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</si>
  <si>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</si>
  <si>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</si>
  <si>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</si>
  <si>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</si>
  <si>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</si>
  <si>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</si>
  <si>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</si>
  <si>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</si>
  <si>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</si>
  <si>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</si>
  <si>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</si>
  <si>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</si>
  <si>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</si>
  <si>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</si>
  <si>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</si>
  <si>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</si>
  <si>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</si>
  <si>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</si>
  <si>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</si>
  <si>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</si>
  <si>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</si>
  <si>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</si>
  <si>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</si>
  <si>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</si>
  <si>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</si>
  <si>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</si>
  <si>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</si>
  <si>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</si>
  <si>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</si>
  <si>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</si>
  <si>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</si>
  <si>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</si>
  <si>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</si>
  <si>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</si>
  <si>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</si>
  <si>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</si>
  <si>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</si>
  <si>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</si>
  <si>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</si>
  <si>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</si>
  <si>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</si>
  <si>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</si>
  <si>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</si>
  <si>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</si>
  <si>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</si>
  <si>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</si>
  <si>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</si>
  <si>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</si>
  <si>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</si>
  <si>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</si>
  <si>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</si>
  <si>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</si>
  <si>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</si>
  <si>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</si>
  <si>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</si>
  <si>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</si>
  <si>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</si>
  <si>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</si>
  <si>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</si>
  <si>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</si>
  <si>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</si>
  <si>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</si>
  <si>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</si>
  <si>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</si>
  <si>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</si>
  <si>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</si>
  <si>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</si>
  <si>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</si>
  <si>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</si>
  <si>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</si>
  <si>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</si>
  <si>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</si>
  <si>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</si>
  <si>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</si>
  <si>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</si>
  <si>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</si>
  <si>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</si>
  <si>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</si>
  <si>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</si>
  <si>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</si>
  <si>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</si>
  <si>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</si>
  <si>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</si>
  <si>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</si>
  <si>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</si>
  <si>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</si>
  <si>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</si>
  <si>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</si>
  <si>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</si>
  <si>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</si>
  <si>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</si>
  <si>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</si>
  <si>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</si>
  <si>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</si>
  <si>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</si>
  <si>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</si>
  <si>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</si>
  <si>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</si>
  <si>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</si>
  <si>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</si>
  <si>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</si>
  <si>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</si>
  <si>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</si>
  <si>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</si>
  <si>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</si>
  <si>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</si>
  <si>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</si>
  <si>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</si>
  <si>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</si>
  <si>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</si>
  <si>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</si>
  <si>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</si>
  <si>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</si>
  <si>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</si>
  <si>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</si>
  <si>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</si>
  <si>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</si>
  <si>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</si>
  <si>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</si>
  <si>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</si>
  <si>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</si>
  <si>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</si>
  <si>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</si>
  <si>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</si>
  <si>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</si>
  <si>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</si>
  <si>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</si>
  <si>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</si>
  <si>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</si>
  <si>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</si>
  <si>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</si>
  <si>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</si>
  <si>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</si>
  <si>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</si>
  <si>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</si>
  <si>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</si>
  <si>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</si>
  <si>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</si>
  <si>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</si>
  <si>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</si>
  <si>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</si>
  <si>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</si>
  <si>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</si>
  <si>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</si>
  <si>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</si>
  <si>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</si>
  <si>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</si>
  <si>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</si>
  <si>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</si>
  <si>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</si>
  <si>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</si>
  <si>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</si>
  <si>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</si>
  <si>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</si>
  <si>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</si>
  <si>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</si>
  <si>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</si>
  <si>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</si>
  <si>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</si>
  <si>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</si>
  <si>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</si>
  <si>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</si>
  <si>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</si>
  <si>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</si>
  <si>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</si>
  <si>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</si>
  <si>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</si>
  <si>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</si>
  <si>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</si>
  <si>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</si>
  <si>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</si>
  <si>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</si>
  <si>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</si>
  <si>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</si>
  <si>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</si>
  <si>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</si>
  <si>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</si>
  <si>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</si>
  <si>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</si>
  <si>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</si>
  <si>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</si>
  <si>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</si>
  <si>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</si>
  <si>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</si>
  <si>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</si>
  <si>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</si>
  <si>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</si>
  <si>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</si>
  <si>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</si>
  <si>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</si>
  <si>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</si>
  <si>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</si>
  <si>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</si>
  <si>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</si>
  <si>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</si>
  <si>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</si>
  <si>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</si>
  <si>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</si>
  <si>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</si>
  <si>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</si>
  <si>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</si>
  <si>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</si>
  <si>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</si>
  <si>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</si>
  <si>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</si>
  <si>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</si>
  <si>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</si>
  <si>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</si>
  <si>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</si>
  <si>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</si>
  <si>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</si>
  <si>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</si>
  <si>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</si>
  <si>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</si>
  <si>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</si>
  <si>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</si>
  <si>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</si>
  <si>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</si>
  <si>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</si>
  <si>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</si>
  <si>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</si>
  <si>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</si>
  <si>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</si>
  <si>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</si>
  <si>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</si>
  <si>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</si>
  <si>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</si>
  <si>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</si>
  <si>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</si>
  <si>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</si>
  <si>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</si>
  <si>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</si>
  <si>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</si>
  <si>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</si>
  <si>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</si>
  <si>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</si>
  <si>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</si>
  <si>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</si>
  <si>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</si>
  <si>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</si>
  <si>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</si>
  <si>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</si>
  <si>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</si>
  <si>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</si>
  <si>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</si>
  <si>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</si>
  <si>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</si>
  <si>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</si>
  <si>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</si>
  <si>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</si>
  <si>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</si>
  <si>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</si>
  <si>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</si>
  <si>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</si>
  <si>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</si>
  <si>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</si>
  <si>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</si>
  <si>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</si>
  <si>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</si>
  <si>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</si>
  <si>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</si>
  <si>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</si>
  <si>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</si>
  <si>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</si>
  <si>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</si>
  <si>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</si>
  <si>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</si>
  <si>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</si>
  <si>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</si>
  <si>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</si>
  <si>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</si>
  <si>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</si>
  <si>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</si>
  <si>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</si>
  <si>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</si>
  <si>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</si>
  <si>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</si>
  <si>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</si>
  <si>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</si>
  <si>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</si>
  <si>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</si>
  <si>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</si>
  <si>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</si>
  <si>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</si>
  <si>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</si>
  <si>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</si>
  <si>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</si>
  <si>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</si>
  <si>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</si>
  <si>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</si>
  <si>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</si>
  <si>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</si>
  <si>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</si>
  <si>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</si>
  <si>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</si>
  <si>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</si>
  <si>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</si>
  <si>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</si>
  <si>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</si>
  <si>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</si>
  <si>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</si>
  <si>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</si>
  <si>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</si>
  <si>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</si>
  <si>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</si>
  <si>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</si>
  <si>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</si>
  <si>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</si>
  <si>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</si>
  <si>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</si>
  <si>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</si>
  <si>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</si>
  <si>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</si>
  <si>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</si>
  <si>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</si>
  <si>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</si>
  <si>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</si>
  <si>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</si>
  <si>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</si>
  <si>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</si>
  <si>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</si>
  <si>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</si>
  <si>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</si>
  <si>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</si>
  <si>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</si>
  <si>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</si>
  <si>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</si>
  <si>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</si>
  <si>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</si>
  <si>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</si>
  <si>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</si>
  <si>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</si>
  <si>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</si>
  <si>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</si>
  <si>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</si>
  <si>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</si>
  <si>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</si>
  <si>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</si>
  <si>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</si>
  <si>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</si>
  <si>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</si>
  <si>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</si>
  <si>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</si>
  <si>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</si>
  <si>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</si>
  <si>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</si>
  <si>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</si>
  <si>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</si>
  <si>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</si>
  <si>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</si>
  <si>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</si>
  <si>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</si>
  <si>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</si>
  <si>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</si>
  <si>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</si>
  <si>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</si>
  <si>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</si>
  <si>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</si>
  <si>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</si>
  <si>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</si>
  <si>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</si>
  <si>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</si>
  <si>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</si>
  <si>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</si>
  <si>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</si>
  <si>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</si>
  <si>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</si>
  <si>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</si>
  <si>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</si>
  <si>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</si>
  <si>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</si>
  <si>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</si>
  <si>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</si>
  <si>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</si>
  <si>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</si>
  <si>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</si>
  <si>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</si>
  <si>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</si>
  <si>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</si>
  <si>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</si>
  <si>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</si>
  <si>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</si>
  <si>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</si>
  <si>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</si>
  <si>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</si>
  <si>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</si>
  <si>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</si>
  <si>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</si>
  <si>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</si>
  <si>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</si>
  <si>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</si>
  <si>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</si>
  <si>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</si>
  <si>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</si>
  <si>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</si>
  <si>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</si>
  <si>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</si>
  <si>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</si>
  <si>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</si>
  <si>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</si>
  <si>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</si>
  <si>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</si>
  <si>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</si>
  <si>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</si>
  <si>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</si>
  <si>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</si>
  <si>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</si>
  <si>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</si>
  <si>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</si>
  <si>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</si>
  <si>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</si>
  <si>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</si>
  <si>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</si>
  <si>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</si>
  <si>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</si>
  <si>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</si>
  <si>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</si>
  <si>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</si>
  <si>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</si>
  <si>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</si>
  <si>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</si>
  <si>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</si>
  <si>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</si>
  <si>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</si>
  <si>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</si>
  <si>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</si>
  <si>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</si>
  <si>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</si>
  <si>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</si>
  <si>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</si>
  <si>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</si>
  <si>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</si>
  <si>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</si>
  <si>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</si>
  <si>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</si>
  <si>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</si>
  <si>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</si>
  <si>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</si>
  <si>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</si>
  <si>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</si>
  <si>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</si>
  <si>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</si>
  <si>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</si>
  <si>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</si>
  <si>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</si>
  <si>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</si>
  <si>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</si>
  <si>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</si>
  <si>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</si>
  <si>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</si>
  <si>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</si>
  <si>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</si>
  <si>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</si>
  <si>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</si>
  <si>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</si>
  <si>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</si>
  <si>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</si>
  <si>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</si>
  <si>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</si>
  <si>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</si>
  <si>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</si>
  <si>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</si>
  <si>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</si>
  <si>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</si>
  <si>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</si>
  <si>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</si>
  <si>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</si>
  <si>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</si>
  <si>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</si>
  <si>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</si>
  <si>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</si>
  <si>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</si>
  <si>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</si>
  <si>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</si>
  <si>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</si>
  <si>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</si>
  <si>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</si>
  <si>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</si>
  <si>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</si>
  <si>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</si>
  <si>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</si>
  <si>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</si>
  <si>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</si>
  <si>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</si>
  <si>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</si>
  <si>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</si>
  <si>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</si>
  <si>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</si>
  <si>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</si>
  <si>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</si>
  <si>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</si>
  <si>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</si>
  <si>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</si>
  <si>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</si>
  <si>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</si>
  <si>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</si>
  <si>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</si>
  <si>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</si>
  <si>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</si>
  <si>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</si>
  <si>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</si>
  <si>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</si>
  <si>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</si>
  <si>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</si>
  <si>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</si>
  <si>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</si>
  <si>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</si>
  <si>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</si>
  <si>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</si>
  <si>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</si>
  <si>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</si>
  <si>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</si>
  <si>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</si>
  <si>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</si>
  <si>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</si>
  <si>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</si>
  <si>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</si>
  <si>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</si>
  <si>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</si>
  <si>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</si>
  <si>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</si>
  <si>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</si>
  <si>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</si>
  <si>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</si>
  <si>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</si>
  <si>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</si>
  <si>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</si>
  <si>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</si>
  <si>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</si>
  <si>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</si>
  <si>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</si>
  <si>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</si>
  <si>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</si>
  <si>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</si>
  <si>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</si>
  <si>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</si>
  <si>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</si>
  <si>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</si>
  <si>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</si>
  <si>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</si>
  <si>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</si>
  <si>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</si>
  <si>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</si>
  <si>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</si>
  <si>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</si>
  <si>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</si>
  <si>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</si>
  <si>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</si>
  <si>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</si>
  <si>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</si>
  <si>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</si>
  <si>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</si>
  <si>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</si>
  <si>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</si>
  <si>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</si>
  <si>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</si>
  <si>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</si>
  <si>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</si>
  <si>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</si>
  <si>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</si>
  <si>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</si>
  <si>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</si>
  <si>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</si>
  <si>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</si>
  <si>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</si>
  <si>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</si>
  <si>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</si>
  <si>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</si>
  <si>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</si>
  <si>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</si>
  <si>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</si>
  <si>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</si>
  <si>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</si>
  <si>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</si>
  <si>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</si>
  <si>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</si>
  <si>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</si>
  <si>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</si>
  <si>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</si>
  <si>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</si>
  <si>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</si>
  <si>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</si>
  <si>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</si>
  <si>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</si>
  <si>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</si>
  <si>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</si>
  <si>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</si>
  <si>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</si>
  <si>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</si>
  <si>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</si>
  <si>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</si>
  <si>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</si>
  <si>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</si>
  <si>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</si>
  <si>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</si>
  <si>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</si>
  <si>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</si>
  <si>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</si>
  <si>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</si>
  <si>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</si>
  <si>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</si>
  <si>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</si>
  <si>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</si>
  <si>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</si>
  <si>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</si>
  <si>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</si>
  <si>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</si>
  <si>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</si>
  <si>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</si>
  <si>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</si>
  <si>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</si>
  <si>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</si>
  <si>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</si>
  <si>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</si>
  <si>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</si>
  <si>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</si>
  <si>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</si>
  <si>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</si>
  <si>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</si>
  <si>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</si>
  <si>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</si>
  <si>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</si>
  <si>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</si>
  <si>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</si>
  <si>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</si>
  <si>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</si>
  <si>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</si>
  <si>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</si>
  <si>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</si>
  <si>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</si>
  <si>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</si>
  <si>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</si>
  <si>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</si>
  <si>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</si>
  <si>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</si>
  <si>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</si>
  <si>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</si>
  <si>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</si>
  <si>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</si>
  <si>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</si>
  <si>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</si>
  <si>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</si>
  <si>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</si>
  <si>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</si>
  <si>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</si>
  <si>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</si>
  <si>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</si>
  <si>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</si>
  <si>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</si>
  <si>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</si>
  <si>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</si>
  <si>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</si>
  <si>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</si>
  <si>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</si>
  <si>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</si>
  <si>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</si>
  <si>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</si>
  <si>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</si>
  <si>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</si>
  <si>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</si>
  <si>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</si>
  <si>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</si>
  <si>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</si>
  <si>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</si>
  <si>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</si>
  <si>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</si>
  <si>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</si>
  <si>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</si>
  <si>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</si>
  <si>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</si>
  <si>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</si>
  <si>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</si>
  <si>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</si>
  <si>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</si>
  <si>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</si>
  <si>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</si>
  <si>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</si>
  <si>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</si>
  <si>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</si>
  <si>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</si>
  <si>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</si>
  <si>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</si>
  <si>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</si>
  <si>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</si>
  <si>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</si>
  <si>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</si>
  <si>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</si>
  <si>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</si>
  <si>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</si>
  <si>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</si>
  <si>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</si>
  <si>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</si>
  <si>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</si>
  <si>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</si>
  <si>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</si>
  <si>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</si>
  <si>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</si>
  <si>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</si>
  <si>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</si>
  <si>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</si>
  <si>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</si>
  <si>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</si>
  <si>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</si>
  <si>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</si>
  <si>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</si>
  <si>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</si>
  <si>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</si>
  <si>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</si>
  <si>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</si>
  <si>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</si>
  <si>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</si>
  <si>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</si>
  <si>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</si>
  <si>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</si>
  <si>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</si>
  <si>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</si>
  <si>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</si>
  <si>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</si>
  <si>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</si>
  <si>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</si>
  <si>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</si>
  <si>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</si>
  <si>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</si>
  <si>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</si>
  <si>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</si>
  <si>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</si>
  <si>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</si>
  <si>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</si>
  <si>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</si>
  <si>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</si>
  <si>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</si>
  <si>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</si>
  <si>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</si>
  <si>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</si>
  <si>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</si>
  <si>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</si>
  <si>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</si>
  <si>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</si>
  <si>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</si>
  <si>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</si>
  <si>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</si>
  <si>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</si>
  <si>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</si>
  <si>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</si>
  <si>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</si>
  <si>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</si>
  <si>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</si>
  <si>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</si>
  <si>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</si>
  <si>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</si>
  <si>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</si>
  <si>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</si>
  <si>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</si>
  <si>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</si>
  <si>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</si>
  <si>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</si>
  <si>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</si>
  <si>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</si>
  <si>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</si>
  <si>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</si>
  <si>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</si>
  <si>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</si>
  <si>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</si>
  <si>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</si>
  <si>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</si>
  <si>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</si>
  <si>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</si>
  <si>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</si>
  <si>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</si>
  <si>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</si>
  <si>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</si>
  <si>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</si>
  <si>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</si>
  <si>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</si>
  <si>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</si>
  <si>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</si>
  <si>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</si>
  <si>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</si>
  <si>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</si>
  <si>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</si>
  <si>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</si>
  <si>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</si>
  <si>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</si>
  <si>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</si>
  <si>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</si>
  <si>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</si>
  <si>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</si>
  <si>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</si>
  <si>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</si>
  <si>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</si>
  <si>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</si>
  <si>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</si>
  <si>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</si>
  <si>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</si>
  <si>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</si>
  <si>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</si>
  <si>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</si>
  <si>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</si>
  <si>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</si>
  <si>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</si>
  <si>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</si>
  <si>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</si>
  <si>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</si>
  <si>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</si>
  <si>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</si>
  <si>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</si>
  <si>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</si>
  <si>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</si>
  <si>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</si>
  <si>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</si>
  <si>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</si>
  <si>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</si>
  <si>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</si>
  <si>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</si>
  <si>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</si>
  <si>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</si>
  <si>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</si>
  <si>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</si>
  <si>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</si>
  <si>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</si>
  <si>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</si>
  <si>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</si>
  <si>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</si>
  <si>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</si>
  <si>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</si>
  <si>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</si>
  <si>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</si>
  <si>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</si>
  <si>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</si>
  <si>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</si>
  <si>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</si>
  <si>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</si>
  <si>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</si>
  <si>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</si>
  <si>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</si>
  <si>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</si>
  <si>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</si>
  <si>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</si>
  <si>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</si>
  <si>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</si>
  <si>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</si>
  <si>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</si>
  <si>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</si>
  <si>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</si>
  <si>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</si>
  <si>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</si>
  <si>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</si>
  <si>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</si>
  <si>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</si>
  <si>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</si>
  <si>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</si>
  <si>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</si>
  <si>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</si>
  <si>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</si>
  <si>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</si>
  <si>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</si>
  <si>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</si>
  <si>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</si>
  <si>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</si>
  <si>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</si>
  <si>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</si>
  <si>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</si>
  <si>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</si>
  <si>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</si>
  <si>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</si>
  <si>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</si>
  <si>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</si>
  <si>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</si>
  <si>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</si>
  <si>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</si>
  <si>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</si>
  <si>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</si>
  <si>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</si>
  <si>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</si>
  <si>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</si>
  <si>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</si>
  <si>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</si>
  <si>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</si>
  <si>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</si>
  <si>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</si>
  <si>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</si>
  <si>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</si>
  <si>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</si>
  <si>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</si>
  <si>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</si>
  <si>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</si>
  <si>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</si>
  <si>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</si>
  <si>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</si>
  <si>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</si>
  <si>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</si>
  <si>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</si>
  <si>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</si>
  <si>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</si>
  <si>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</si>
  <si>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</si>
  <si>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</si>
  <si>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</si>
  <si>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</si>
  <si>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</si>
  <si>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</si>
  <si>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</si>
  <si>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</si>
  <si>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</si>
  <si>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</si>
  <si>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</si>
  <si>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</si>
  <si>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</si>
  <si>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</si>
  <si>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</si>
  <si>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</si>
  <si>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</si>
  <si>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</si>
  <si>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</si>
  <si>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</si>
  <si>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</si>
  <si>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</si>
  <si>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</si>
  <si>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</si>
  <si>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</si>
  <si>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</si>
  <si>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</si>
  <si>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</si>
  <si>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</si>
  <si>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</si>
  <si>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</si>
  <si>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</si>
  <si>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</si>
  <si>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</si>
  <si>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</si>
  <si>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</si>
  <si>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</si>
  <si>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</si>
  <si>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</si>
  <si>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</si>
  <si>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</si>
  <si>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</si>
  <si>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</si>
  <si>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</si>
  <si>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</si>
  <si>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</si>
  <si>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</si>
  <si>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</si>
  <si>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</si>
  <si>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</si>
  <si>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</si>
  <si>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</si>
  <si>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</si>
  <si>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</si>
  <si>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</si>
  <si>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</si>
  <si>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</si>
  <si>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</si>
  <si>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</si>
  <si>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</si>
  <si>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</si>
  <si>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</si>
  <si>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</si>
  <si>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</si>
  <si>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</si>
  <si>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</si>
  <si>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</si>
  <si>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</si>
  <si>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</si>
  <si>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</si>
  <si>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</si>
  <si>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</si>
  <si>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</si>
  <si>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</si>
  <si>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</si>
  <si>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</si>
  <si>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</si>
  <si>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</si>
  <si>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</si>
  <si>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</si>
  <si>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</si>
  <si>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</si>
  <si>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</si>
  <si>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</si>
  <si>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</si>
  <si>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</si>
  <si>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</si>
  <si>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</si>
  <si>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</si>
  <si>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</si>
  <si>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</si>
  <si>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</si>
  <si>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</si>
  <si>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</si>
  <si>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</si>
  <si>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</si>
  <si>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</si>
  <si>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</si>
  <si>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</si>
  <si>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</si>
  <si>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</si>
  <si>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</si>
  <si>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</si>
  <si>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</si>
  <si>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</si>
  <si>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</si>
  <si>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</si>
  <si>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</si>
  <si>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</si>
  <si>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</si>
  <si>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</si>
  <si>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</si>
  <si>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</si>
  <si>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</si>
  <si>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</si>
  <si>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</si>
  <si>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</si>
  <si>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</si>
  <si>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</si>
  <si>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</si>
  <si>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</si>
  <si>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</si>
  <si>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</si>
  <si>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</si>
  <si>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</si>
  <si>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</si>
  <si>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</si>
  <si>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</si>
  <si>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</si>
  <si>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</si>
  <si>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</si>
  <si>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</si>
  <si>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</si>
  <si>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</si>
  <si>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</si>
  <si>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</si>
  <si>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</si>
  <si>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</si>
  <si>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</si>
  <si>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</si>
  <si>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</si>
  <si>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</si>
  <si>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</si>
  <si>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</si>
  <si>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</si>
  <si>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</si>
  <si>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</si>
  <si>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</si>
  <si>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</si>
  <si>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</si>
  <si>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</si>
  <si>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</si>
  <si>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</si>
  <si>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</si>
  <si>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</si>
  <si>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</si>
  <si>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</si>
  <si>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</si>
  <si>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</si>
  <si>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</si>
  <si>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</si>
  <si>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</si>
  <si>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</si>
  <si>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</si>
  <si>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</si>
  <si>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</si>
  <si>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</si>
  <si>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</si>
  <si>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</si>
  <si>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</si>
  <si>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</si>
  <si>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</si>
  <si>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</si>
  <si>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</si>
  <si>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</si>
  <si>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</si>
  <si>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</si>
  <si>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</si>
  <si>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</si>
  <si>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</si>
  <si>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</si>
  <si>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</si>
  <si>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</si>
  <si>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</si>
  <si>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</si>
  <si>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</si>
  <si>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</si>
  <si>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</si>
  <si>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</si>
  <si>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</si>
  <si>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</si>
  <si>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</si>
  <si>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</si>
  <si>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</si>
  <si>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</si>
  <si>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</si>
  <si>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</si>
  <si>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</si>
  <si>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</si>
  <si>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</si>
  <si>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</si>
  <si>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</si>
  <si>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</si>
  <si>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</si>
  <si>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</si>
  <si>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</si>
  <si>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</si>
  <si>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</si>
  <si>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</si>
  <si>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</si>
  <si>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</si>
  <si>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</si>
  <si>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</si>
  <si>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</si>
  <si>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</si>
  <si>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</si>
  <si>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</si>
  <si>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</si>
  <si>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</si>
  <si>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</si>
  <si>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</si>
  <si>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</si>
  <si>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</si>
  <si>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</si>
  <si>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</si>
  <si>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</si>
  <si>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</si>
  <si>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</si>
  <si>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</si>
  <si>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</si>
  <si>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</si>
  <si>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</si>
  <si>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</si>
  <si>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</si>
  <si>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</si>
  <si>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</si>
  <si>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</si>
  <si>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</si>
  <si>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</si>
  <si>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</si>
  <si>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</si>
  <si>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</si>
  <si>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</si>
  <si>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</si>
  <si>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</si>
  <si>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</si>
  <si>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</si>
  <si>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</si>
  <si>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</si>
  <si>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</si>
  <si>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</si>
  <si>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</si>
  <si>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</si>
  <si>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</si>
  <si>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</si>
  <si>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</si>
  <si>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</si>
  <si>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</si>
  <si>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</si>
  <si>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</si>
  <si>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</si>
  <si>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</si>
  <si>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</si>
  <si>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</si>
  <si>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</si>
  <si>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</si>
  <si>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</si>
  <si>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</si>
  <si>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</si>
  <si>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</si>
  <si>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</si>
  <si>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</si>
  <si>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</si>
  <si>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</si>
  <si>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</si>
  <si>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</si>
  <si>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</si>
  <si>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</si>
  <si>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</si>
  <si>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</si>
  <si>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</si>
  <si>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</si>
  <si>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</si>
  <si>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</si>
  <si>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</si>
  <si>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</si>
  <si>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</si>
  <si>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</si>
  <si>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</si>
  <si>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</si>
  <si>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</si>
  <si>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</si>
  <si>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</si>
  <si>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</si>
  <si>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</si>
  <si>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</si>
  <si>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</si>
  <si>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</si>
  <si>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</si>
  <si>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</si>
  <si>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</si>
  <si>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</si>
  <si>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</si>
  <si>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</si>
  <si>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</si>
  <si>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</si>
  <si>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</si>
  <si>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</si>
  <si>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</si>
  <si>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</si>
  <si>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</si>
  <si>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</si>
  <si>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</si>
  <si>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</si>
  <si>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</si>
  <si>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</si>
  <si>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</si>
  <si>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</si>
  <si>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</si>
  <si>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</si>
  <si>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</si>
  <si>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</si>
  <si>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</si>
  <si>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</si>
  <si>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</si>
  <si>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</si>
  <si>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</si>
  <si>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</si>
  <si>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</si>
  <si>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</si>
  <si>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</si>
  <si>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</si>
  <si>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</si>
  <si>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</si>
  <si>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</si>
  <si>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</si>
  <si>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</si>
  <si>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</si>
  <si>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</si>
  <si>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</si>
  <si>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</si>
  <si>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</si>
  <si>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</si>
  <si>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</si>
  <si>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</si>
  <si>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</si>
  <si>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</si>
  <si>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</si>
  <si>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</si>
  <si>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</si>
  <si>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</si>
  <si>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</si>
  <si>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</si>
  <si>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</si>
  <si>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</si>
  <si>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</si>
  <si>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</si>
  <si>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</si>
  <si>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</si>
  <si>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</si>
  <si>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</si>
  <si>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</si>
  <si>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</si>
  <si>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</si>
  <si>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</si>
  <si>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</si>
  <si>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</si>
  <si>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</si>
  <si>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</si>
  <si>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</si>
  <si>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</si>
  <si>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</si>
  <si>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</si>
  <si>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</si>
  <si>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</si>
  <si>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</si>
  <si>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</si>
  <si>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</si>
  <si>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</si>
  <si>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</si>
  <si>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</si>
  <si>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</si>
  <si>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</si>
  <si>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</si>
  <si>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</si>
  <si>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</si>
  <si>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</si>
  <si>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</si>
  <si>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</si>
  <si>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</si>
  <si>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</si>
  <si>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</si>
  <si>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</si>
  <si>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</si>
  <si>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</si>
  <si>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</si>
  <si>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</si>
  <si>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</si>
  <si>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</si>
  <si>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</si>
  <si>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</si>
  <si>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</si>
  <si>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</si>
  <si>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</si>
  <si>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</si>
  <si>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</si>
  <si>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</si>
  <si>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</si>
  <si>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</si>
  <si>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</si>
  <si>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</si>
  <si>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</si>
  <si>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</si>
  <si>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</si>
  <si>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</si>
  <si>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</si>
  <si>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</si>
  <si>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</si>
  <si>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</si>
  <si>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</si>
  <si>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</si>
  <si>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</si>
  <si>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</si>
  <si>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</si>
  <si>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</si>
  <si>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</si>
  <si>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</si>
  <si>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</si>
  <si>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</si>
  <si>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</si>
  <si>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</si>
  <si>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</si>
  <si>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</si>
  <si>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</si>
  <si>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</si>
  <si>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</si>
  <si>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</si>
  <si>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</si>
  <si>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</si>
  <si>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</si>
  <si>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</si>
  <si>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</si>
  <si>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</si>
  <si>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</si>
  <si>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</si>
  <si>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</si>
  <si>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</si>
  <si>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</si>
  <si>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</si>
  <si>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</si>
  <si>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</si>
  <si>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</si>
  <si>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</si>
  <si>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</si>
  <si>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</si>
  <si>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</si>
  <si>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</si>
  <si>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</si>
  <si>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</si>
  <si>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</si>
  <si>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</si>
  <si>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</si>
  <si>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</si>
  <si>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</si>
  <si>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</si>
  <si>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</si>
  <si>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</si>
  <si>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</si>
  <si>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</si>
  <si>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</si>
  <si>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</si>
  <si>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</si>
  <si>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</si>
  <si>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</si>
  <si>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</si>
  <si>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</si>
  <si>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</si>
  <si>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</si>
  <si>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</si>
  <si>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</si>
  <si>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</si>
  <si>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</si>
  <si>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</si>
  <si>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</si>
  <si>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</si>
  <si>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</si>
  <si>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</si>
  <si>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</si>
  <si>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</si>
  <si>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</si>
  <si>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</si>
  <si>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</si>
  <si>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</si>
  <si>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</si>
  <si>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</si>
  <si>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</si>
  <si>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</si>
  <si>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</si>
  <si>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</si>
  <si>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</si>
  <si>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</si>
  <si>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</si>
  <si>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</si>
  <si>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</si>
  <si>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</si>
  <si>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</si>
  <si>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</si>
  <si>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</si>
  <si>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</si>
  <si>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</si>
  <si>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</si>
  <si>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</si>
  <si>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</si>
  <si>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</si>
  <si>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</si>
  <si>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</si>
  <si>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</si>
  <si>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</si>
  <si>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</si>
  <si>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</si>
  <si>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</si>
  <si>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</si>
  <si>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</si>
  <si>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</si>
  <si>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</si>
  <si>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</si>
  <si>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</si>
  <si>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</si>
  <si>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</si>
  <si>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</si>
  <si>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</si>
  <si>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</si>
  <si>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</si>
  <si>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</si>
  <si>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</si>
  <si>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</si>
  <si>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</si>
  <si>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</si>
  <si>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</si>
  <si>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</si>
  <si>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</si>
  <si>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</si>
  <si>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</si>
  <si>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</si>
  <si>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</si>
  <si>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</si>
  <si>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</si>
  <si>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</si>
  <si>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</si>
  <si>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</si>
  <si>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</si>
  <si>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</si>
  <si>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</si>
  <si>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</si>
  <si>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</si>
  <si>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</si>
  <si>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</si>
  <si>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</si>
  <si>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</si>
  <si>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</si>
  <si>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</si>
  <si>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</si>
  <si>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</si>
  <si>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</si>
  <si>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</si>
  <si>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</si>
  <si>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</si>
  <si>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</si>
  <si>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</si>
  <si>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</si>
  <si>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</si>
  <si>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</si>
  <si>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</si>
  <si>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</si>
  <si>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</si>
  <si>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</si>
  <si>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</si>
  <si>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</si>
  <si>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</si>
  <si>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</si>
  <si>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</si>
  <si>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</si>
  <si>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</si>
  <si>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</si>
  <si>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</si>
  <si>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</si>
  <si>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</si>
  <si>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</si>
  <si>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</si>
  <si>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</si>
  <si>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</si>
  <si>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</si>
  <si>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</si>
  <si>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</si>
  <si>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</si>
  <si>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</si>
  <si>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</si>
  <si>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</si>
  <si>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</si>
  <si>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</si>
  <si>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</si>
  <si>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</si>
  <si>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</si>
  <si>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</si>
  <si>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</si>
  <si>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</si>
  <si>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</si>
  <si>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</si>
  <si>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</si>
  <si>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</si>
  <si>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</si>
  <si>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</si>
  <si>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</si>
  <si>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</si>
  <si>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</si>
  <si>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</si>
  <si>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</si>
  <si>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</si>
  <si>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</si>
  <si>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</si>
  <si>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</si>
  <si>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</si>
  <si>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</si>
  <si>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</si>
  <si>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</si>
  <si>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</si>
  <si>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</si>
  <si>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</si>
  <si>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</si>
  <si>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</si>
  <si>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</si>
  <si>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</si>
  <si>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</si>
  <si>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</si>
  <si>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</si>
  <si>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</si>
  <si>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</si>
  <si>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</si>
  <si>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</si>
  <si>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</si>
  <si>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</si>
  <si>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</si>
  <si>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</si>
  <si>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</si>
  <si>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</si>
  <si>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</si>
  <si>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</si>
  <si>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</si>
  <si>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</si>
  <si>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</si>
  <si>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</si>
  <si>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</si>
  <si>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</si>
  <si>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</si>
  <si>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</si>
  <si>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</si>
  <si>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</si>
  <si>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</si>
  <si>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</si>
  <si>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</si>
  <si>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</si>
  <si>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</si>
  <si>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</si>
  <si>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</si>
  <si>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</si>
  <si>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</si>
  <si>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</si>
  <si>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</si>
  <si>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</si>
  <si>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</si>
  <si>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</si>
  <si>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</si>
  <si>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</si>
  <si>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</si>
  <si>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</si>
  <si>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</si>
  <si>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</si>
  <si>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</si>
  <si>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</si>
  <si>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</si>
  <si>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</si>
  <si>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</si>
  <si>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</si>
  <si>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</si>
  <si>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</si>
  <si>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</si>
  <si>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</si>
  <si>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</si>
  <si>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</si>
  <si>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</si>
  <si>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</si>
  <si>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</si>
  <si>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</si>
  <si>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</si>
  <si>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</si>
  <si>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</si>
  <si>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</si>
  <si>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</si>
  <si>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</si>
  <si>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</si>
  <si>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</si>
  <si>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</si>
  <si>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</si>
  <si>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</si>
  <si>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</si>
  <si>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</si>
  <si>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</si>
  <si>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</si>
  <si>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</si>
  <si>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</si>
  <si>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</si>
  <si>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</si>
  <si>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</si>
  <si>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</si>
  <si>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</si>
  <si>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</si>
  <si>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</si>
  <si>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</si>
  <si>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</si>
  <si>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</si>
  <si>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</si>
  <si>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</si>
  <si>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</si>
  <si>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</si>
  <si>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</si>
  <si>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</si>
  <si>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</si>
  <si>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</si>
  <si>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</si>
  <si>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</si>
  <si>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</si>
  <si>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</si>
  <si>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</si>
  <si>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</si>
  <si>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</si>
  <si>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</si>
  <si>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</si>
  <si>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</si>
  <si>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</si>
  <si>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</si>
  <si>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</si>
  <si>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</si>
  <si>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</si>
  <si>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</si>
  <si>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</si>
  <si>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</si>
  <si>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</si>
  <si>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</si>
  <si>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</si>
  <si>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</si>
  <si>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</si>
  <si>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</si>
  <si>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</si>
  <si>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</si>
  <si>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</si>
  <si>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</si>
  <si>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</si>
  <si>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</si>
  <si>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</si>
  <si>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</si>
  <si>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</si>
  <si>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</si>
  <si>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</si>
  <si>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</si>
  <si>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</si>
  <si>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</si>
  <si>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</si>
  <si>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</si>
  <si>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</si>
  <si>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</si>
  <si>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</si>
  <si>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</si>
  <si>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</si>
  <si>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</si>
  <si>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</si>
  <si>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</si>
  <si>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</si>
  <si>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</si>
  <si>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</si>
  <si>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</si>
  <si>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</si>
  <si>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</si>
  <si>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</si>
  <si>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</si>
  <si>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</si>
  <si>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</si>
  <si>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</si>
  <si>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</si>
  <si>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</si>
  <si>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</si>
  <si>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</si>
  <si>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</si>
  <si>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</si>
  <si>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</si>
  <si>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</si>
  <si>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</si>
  <si>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</si>
  <si>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</si>
  <si>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</si>
  <si>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</si>
  <si>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</si>
  <si>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</si>
  <si>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</si>
  <si>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</si>
  <si>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</si>
  <si>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</si>
  <si>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</si>
  <si>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</si>
  <si>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</si>
  <si>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</si>
  <si>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</si>
  <si>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</si>
  <si>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</si>
  <si>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</si>
  <si>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</si>
  <si>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</si>
  <si>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</si>
  <si>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</si>
  <si>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</si>
  <si>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</si>
  <si>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</si>
  <si>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</si>
  <si>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</si>
  <si>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</si>
  <si>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</si>
  <si>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</si>
  <si>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</si>
  <si>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</si>
  <si>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</si>
  <si>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</si>
  <si>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</si>
  <si>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</si>
  <si>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</si>
  <si>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</si>
  <si>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</si>
  <si>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</si>
  <si>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</si>
  <si>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</si>
  <si>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</si>
  <si>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</si>
  <si>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</si>
  <si>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</si>
  <si>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Column Labels</t>
  </si>
  <si>
    <t>(All)</t>
  </si>
  <si>
    <t>Count of pledged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</si>
  <si>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</si>
  <si>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</si>
  <si>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</si>
  <si>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</si>
  <si>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</si>
  <si>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</si>
  <si>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</si>
  <si>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</si>
  <si>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</si>
  <si>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</si>
  <si>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</si>
  <si>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</si>
  <si>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</si>
  <si>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</si>
  <si>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</si>
  <si>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</si>
  <si>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</t>
  </si>
  <si>
    <t>Number Succesful</t>
  </si>
  <si>
    <t>1000 to 4999</t>
  </si>
  <si>
    <t>5000 to 9999</t>
  </si>
  <si>
    <t>Number Failed</t>
  </si>
  <si>
    <t>Number Cancelled</t>
  </si>
  <si>
    <t>Total Projects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</si>
  <si>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</si>
  <si>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</si>
  <si>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</si>
  <si>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</si>
  <si>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</si>
  <si>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</si>
  <si>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</si>
  <si>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</si>
  <si>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</si>
  <si>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</t>
  </si>
  <si>
    <t>Percentage Successful</t>
  </si>
  <si>
    <t>Percentage Failed</t>
  </si>
  <si>
    <t>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</si>
</sst>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9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theme="9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A49-4E30-9285-E44D498C8F4B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A49-4E30-9285-E44D498C8F4B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A49-4E30-9285-E44D498C8F4B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A49-4E30-9285-E44D498C8F4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5102512"/>
        <c:axId val="409842624"/>
      </c:barChart>
      <c:catAx>
        <c:axId val="5151025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842624"/>
        <c:crosses val="autoZero"/>
        <c:auto val="1"/>
        <c:lblAlgn val="ctr"/>
        <c:lblOffset val="100"/>
        <c:noMultiLvlLbl val="0"/>
      </c:catAx>
      <c:valAx>
        <c:axId val="40984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102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0656706373241802"/>
          <c:y val="0.37951003720688758"/>
          <c:w val="8.3664926499572162E-2"/>
          <c:h val="0.225357142857142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Stats!PivotTable2</c:name>
    <c:fmtId val="2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F5-41FF-A469-B7F9D503AADB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F5-41FF-A469-B7F9D503AADB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F5-41FF-A469-B7F9D503AADB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F5-41FF-A469-B7F9D503A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0560000"/>
        <c:axId val="754575632"/>
      </c:barChart>
      <c:catAx>
        <c:axId val="840560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575632"/>
        <c:crosses val="autoZero"/>
        <c:auto val="1"/>
        <c:lblAlgn val="ctr"/>
        <c:lblOffset val="100"/>
        <c:noMultiLvlLbl val="0"/>
      </c:catAx>
      <c:valAx>
        <c:axId val="75457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56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Date!PivotTable3</c:name>
    <c:fmtId val="1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7D-42E5-8AB9-DB6F635C500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7D-42E5-8AB9-DB6F635C500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7D-42E5-8AB9-DB6F635C500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7D-42E5-8AB9-DB6F635C50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263424"/>
        <c:axId val="527086928"/>
      </c:lineChart>
      <c:catAx>
        <c:axId val="51626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7086928"/>
        <c:crosses val="autoZero"/>
        <c:auto val="1"/>
        <c:lblAlgn val="ctr"/>
        <c:lblOffset val="100"/>
        <c:noMultiLvlLbl val="0"/>
      </c:catAx>
      <c:valAx>
        <c:axId val="52708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626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D9-45F0-9CEE-DBE8384CBC2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D9-45F0-9CEE-DBE8384CBC2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D9-45F0-9CEE-DBE8384CBC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9565056"/>
        <c:axId val="743804464"/>
      </c:lineChart>
      <c:catAx>
        <c:axId val="759565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3804464"/>
        <c:crosses val="autoZero"/>
        <c:auto val="1"/>
        <c:lblAlgn val="ctr"/>
        <c:lblOffset val="100"/>
        <c:noMultiLvlLbl val="0"/>
      </c:catAx>
      <c:valAx>
        <c:axId val="74380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956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3</xdr:row>
      <xdr:rowOff>73025</xdr:rowOff>
    </xdr:from>
    <xdr:to>
      <xdr:col>13</xdr:col>
      <xdr:colOff>704850</xdr:colOff>
      <xdr:row>28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CA4A84-EBBD-435D-8E35-C4B5E1CCC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2</xdr:row>
      <xdr:rowOff>101601</xdr:rowOff>
    </xdr:from>
    <xdr:to>
      <xdr:col>19</xdr:col>
      <xdr:colOff>533400</xdr:colOff>
      <xdr:row>29</xdr:row>
      <xdr:rowOff>9526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CECEEB-AED3-4999-A741-8C5A35E011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177800</xdr:colOff>
      <xdr:row>3</xdr:row>
      <xdr:rowOff>57150</xdr:rowOff>
    </xdr:from>
    <xdr:to>
      <xdr:col>18</xdr:col>
      <xdr:colOff>114300</xdr:colOff>
      <xdr:row>26</xdr:row>
      <xdr:rowOff>103187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A1CCA6-EB39-4AAC-81FB-B2124EDEF4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552450</xdr:colOff>
      <xdr:row>15</xdr:row>
      <xdr:rowOff>57150</xdr:rowOff>
    </xdr:from>
    <xdr:to>
      <xdr:col>13</xdr:col>
      <xdr:colOff>520700</xdr:colOff>
      <xdr:row>34</xdr:row>
      <xdr:rowOff>20637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CA0646-7B41-4A35-BC55-BD476A0F9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zanowski, Michael" refreshedDate="44545.749347337965" createdVersion="6" refreshedVersion="6" minRefreshableVersion="3" recordCount="4114" xr:uid="{A0FB7796-A57B-4DDB-AB0E-64036F30F008}">
  <cacheSource type="worksheet">
    <worksheetSource ref="A1:R4115" sheet="Kickstarter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zanowski, Michael" refreshedDate="44545.804423958332" createdVersion="6" refreshedVersion="6" minRefreshableVersion="3" recordCount="4114" xr:uid="{A8A16CED-4D6C-4660-853C-6F6297632770}">
  <cacheSource type="worksheet">
    <worksheetSource ref="A1:T4115" sheet="Kickstarter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44BF53-C415-40F1-8E8E-630FDF3C35B1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dataField="1" showAll="0"/>
    <pivotField axis="axisCol" showAll="0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 countASubtotal="1" countSubtotal="1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countA"/>
        <item t="coun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ledged" fld="4" subtotal="count" baseField="16" baseItem="8"/>
  </dataFields>
  <chartFormats count="8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0D79CB-0FA8-470A-8D72-AEEE996B9E01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dataField="1" showAll="0"/>
    <pivotField axis="axisCol" showAll="0" countASubtotal="1">
      <items count="5">
        <item x="1"/>
        <item x="2"/>
        <item x="3"/>
        <item x="0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pledged" fld="4" subtotal="count" baseField="17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66FB15-D437-49C7-A94E-3C287089230E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defaultSubtotal="0">
      <items count="4">
        <item x="1"/>
        <item x="2"/>
        <item x="3"/>
        <item x="0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zoomScale="80" zoomScaleNormal="80" workbookViewId="0">
      <selection activeCell="B4113" sqref="B4113"/>
    </sheetView>
  </sheetViews>
  <sheetFormatPr defaultRowHeight="14.5" x14ac:dyDescent="0.35"/>
  <cols>
    <col min="1" max="1" width="5.26953125" bestFit="1" customWidth="1"/>
    <col min="2" max="2" width="43.453125" style="3" bestFit="1" customWidth="1"/>
    <col min="3" max="3" width="48.26953125" style="3" bestFit="1" customWidth="1"/>
    <col min="4" max="4" width="10.36328125" bestFit="1" customWidth="1"/>
    <col min="5" max="5" width="11.453125" bestFit="1" customWidth="1"/>
    <col min="6" max="6" width="10.90625" bestFit="1" customWidth="1"/>
    <col min="7" max="7" width="7.453125" bestFit="1" customWidth="1"/>
    <col min="8" max="8" width="8.26953125" bestFit="1" customWidth="1"/>
    <col min="9" max="10" width="11.453125" bestFit="1" customWidth="1"/>
    <col min="11" max="11" width="9.54296875" bestFit="1" customWidth="1"/>
    <col min="12" max="12" width="13.1796875" bestFit="1" customWidth="1"/>
    <col min="13" max="13" width="8.453125" bestFit="1" customWidth="1"/>
    <col min="14" max="14" width="29.453125" bestFit="1" customWidth="1"/>
    <col min="15" max="15" width="14.26953125" customWidth="1"/>
    <col min="16" max="16" width="16.453125" bestFit="1" customWidth="1"/>
    <col min="17" max="17" width="12.36328125" bestFit="1" customWidth="1"/>
    <col min="18" max="18" width="18.26953125" bestFit="1" customWidth="1"/>
    <col min="19" max="19" width="21.1796875" customWidth="1"/>
    <col min="20" max="20" width="29.8164062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LEFT(N2,SEARCH("/",N2)-1)</f>
        <v>film &amp; video</v>
      </c>
      <c r="R2" t="str">
        <f>RIGHT(N2,LEN(N2)-SEARCH("/",N2))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LEFT(N3,SEARCH("/",N3)-1)</f>
        <v>film &amp; video</v>
      </c>
      <c r="R3" t="str">
        <f t="shared" ref="R3:R66" si="3">RIGHT(N3,LEN(N3)-SEARCH("/",N3))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43.5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29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3.5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3.5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29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3.5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3.5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3.5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3.5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3.5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29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3.5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29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LEFT(N67,SEARCH("/",N67)-1)</f>
        <v>film &amp; video</v>
      </c>
      <c r="R67" t="str">
        <f t="shared" ref="R67:R130" si="9">RIGHT(N67,LEN(N67)-SEARCH("/",N67))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43.5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29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29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29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29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3.5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3.5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3.5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3.5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29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29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29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29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3.5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3.5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3.5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29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3.5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3.5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RIGHT(N131,LEN(N131)-SEARCH("/",N131))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3.5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3.5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29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29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29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3.5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3.5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3.5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29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3.5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3.5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3.5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29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3.5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3.5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3.5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RIGHT(N195,LEN(N195)-SEARCH("/",N195))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3.5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3.5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29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3.5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3.5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3.5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29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3.5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29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3.5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3.5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43.5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3.5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3.5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29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3.5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29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3.5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LEFT(N259,SEARCH("/",N259)-1)</f>
        <v>film &amp; video</v>
      </c>
      <c r="R259" t="str">
        <f t="shared" ref="R259:R322" si="27">RIGHT(N259,LEN(N259)-SEARCH("/",N259))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3.5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3.5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29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43.5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3.5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3.5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3.5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3.5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3.5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3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3.5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43.5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29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29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3.5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3.5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29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43.5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LEFT(N323,SEARCH("/",N323)-1)</f>
        <v>film &amp; video</v>
      </c>
      <c r="R323" t="str">
        <f t="shared" ref="R323:R386" si="33">RIGHT(N323,LEN(N323)-SEARCH("/",N323))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29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3.5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29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3.5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3.5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29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3.5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3.5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29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29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3.5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29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3.5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3.5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3.5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3.5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3.5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3.5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29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3.5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LEFT(N387,SEARCH("/",N387)-1)</f>
        <v>film &amp; video</v>
      </c>
      <c r="R387" t="str">
        <f t="shared" ref="R387:R450" si="39">RIGHT(N387,LEN(N387)-SEARCH("/",N387))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3.5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3.5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29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43.5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3.5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29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3.5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29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29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29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3.5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43.5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29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3.5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3.5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43.5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29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3.5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3.5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3.5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29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29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3.5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LEFT(N451,SEARCH("/",N451)-1)</f>
        <v>film &amp; video</v>
      </c>
      <c r="R451" t="str">
        <f t="shared" ref="R451:R514" si="45">RIGHT(N451,LEN(N451)-SEARCH("/",N451))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3.5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3.5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3.5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43.5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3.5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3.5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29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3.5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43.5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29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29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3.5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43.5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3.5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3.5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29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LEFT(N515,SEARCH("/",N515)-1)</f>
        <v>film &amp; video</v>
      </c>
      <c r="R515" t="str">
        <f t="shared" ref="R515:R578" si="51">RIGHT(N515,LEN(N515)-SEARCH("/",N515))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29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3.5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3.5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29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3.5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3.5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29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3.5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29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3.5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3.5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3.5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3.5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29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3.5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3.5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3.5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3.5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3.5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LEFT(N579,SEARCH("/",N579)-1)</f>
        <v>technology</v>
      </c>
      <c r="R579" t="str">
        <f t="shared" ref="R579:R642" si="57">RIGHT(N579,LEN(N579)-SEARCH("/",N579))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3.5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3.5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29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29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29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3.5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3.5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3.5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29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3.5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3.5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29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3.5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29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3.5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3.5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3.5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29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29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3.5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29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29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LEFT(N643,SEARCH("/",N643)-1)</f>
        <v>technology</v>
      </c>
      <c r="R643" t="str">
        <f t="shared" ref="R643:R706" si="63">RIGHT(N643,LEN(N643)-SEARCH("/",N643))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29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3.5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3.5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3.5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29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3.5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3.5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29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3.5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3.5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3.5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43.5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3.5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3.5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3.5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3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3.5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43.5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3.5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3.5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29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3.5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3.5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29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LEFT(N707,SEARCH("/",N707)-1)</f>
        <v>technology</v>
      </c>
      <c r="R707" t="str">
        <f t="shared" ref="R707:R770" si="69">RIGHT(N707,LEN(N707)-SEARCH("/",N707))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3.5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3.5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3.5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3.5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3.5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3.5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29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3.5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29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3.5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3.5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29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3.5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3.5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3.5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58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3.5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LEFT(N771,SEARCH("/",N771)-1)</f>
        <v>publishing</v>
      </c>
      <c r="R771" t="str">
        <f t="shared" ref="R771:R834" si="75">RIGHT(N771,LEN(N771)-SEARCH("/",N771))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43.5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29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3.5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29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3.5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29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3.5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3.5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29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3.5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29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29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29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3.5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3.5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3.5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3.5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29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LEFT(N835,SEARCH("/",N835)-1)</f>
        <v>music</v>
      </c>
      <c r="R835" t="str">
        <f t="shared" ref="R835:R898" si="81">RIGHT(N835,LEN(N835)-SEARCH("/",N835))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3.5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29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29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3.5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3.5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29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29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29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29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3.5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29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29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29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29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3.5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43.5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3.5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3.5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3.5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43.5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3.5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29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3.5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29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3.5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3.5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3.5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3.5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3.5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3.5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LEFT(N899,SEARCH("/",N899)-1)</f>
        <v>music</v>
      </c>
      <c r="R899" t="str">
        <f t="shared" ref="R899:R962" si="87">RIGHT(N899,LEN(N899)-SEARCH("/",N899))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43.5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3.5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29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29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29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3.5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29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29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29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29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3.5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3.5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3.5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3.5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43.5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29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3.5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29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3.5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3.5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29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3.5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3.5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29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43.5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3.5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29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LEFT(N963,SEARCH("/",N963)-1)</f>
        <v>technology</v>
      </c>
      <c r="R963" t="str">
        <f t="shared" ref="R963:R1026" si="93">RIGHT(N963,LEN(N963)-SEARCH("/",N963))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3.5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29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29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3.5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3.5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3.5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3.5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3.5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3.5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3.5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3.5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58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29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29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29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3.5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29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29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3.5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3.5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29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3.5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29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29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29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29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LEFT(N1027,SEARCH("/",N1027)-1)</f>
        <v>music</v>
      </c>
      <c r="R1027" t="str">
        <f t="shared" ref="R1027:R1090" si="99">RIGHT(N1027,LEN(N1027)-SEARCH("/",N1027))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3.5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3.5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29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3.5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3.5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29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29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29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43.5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3.5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3.5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29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3.5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29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3.5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3.5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3.5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29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29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29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3.5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29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LEFT(N1091,SEARCH("/",N1091)-1)</f>
        <v>games</v>
      </c>
      <c r="R1091" t="str">
        <f t="shared" ref="R1091:R1154" si="105">RIGHT(N1091,LEN(N1091)-SEARCH("/",N1091))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3.5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3.5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3.5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3.5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43.5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3.5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29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3.5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29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29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3.5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29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29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3.5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3.5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29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43.5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29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29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29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3.5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LEFT(N1155,SEARCH("/",N1155)-1)</f>
        <v>food</v>
      </c>
      <c r="R1155" t="str">
        <f t="shared" ref="R1155:R1218" si="111">RIGHT(N1155,LEN(N1155)-SEARCH("/",N1155))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3.5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3.5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29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29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29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29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29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3.5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3.5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3.5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29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29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3.5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3.5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3.5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3.5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3.5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3.5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3.5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3.5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t="str">
        <f t="shared" ref="R1219:R1282" si="117">RIGHT(N1219,LEN(N1219)-SEARCH("/",N1219))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3.5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29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29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3.5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3.5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3.5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29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3.5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29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29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29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29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3.5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3.5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29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29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43.5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3.5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3.5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29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3.5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29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LEFT(N1283,SEARCH("/",N1283)-1)</f>
        <v>music</v>
      </c>
      <c r="R1283" t="str">
        <f t="shared" ref="R1283:R1346" si="123">RIGHT(N1283,LEN(N1283)-SEARCH("/",N1283))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3.5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29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58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3.5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29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3.5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3.5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3.5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29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29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43.5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29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29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3.5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3.5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3.5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3.5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3.5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3.5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29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3.5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3.5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29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3.5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3.5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t="str">
        <f t="shared" ref="R1347:R1410" si="129">RIGHT(N1347,LEN(N1347)-SEARCH("/",N1347))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3.5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29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3.5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29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3.5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3.5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3.5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29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3.5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29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29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29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3.5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3.5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RIGHT(N1411,LEN(N1411)-SEARCH("/",N1411))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3.5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3.5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3.5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3.5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3.5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29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3.5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3.5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29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3.5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3.5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3.5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29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3.5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3.5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3.5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29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3.5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3.5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29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3.5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3.5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t="str">
        <f t="shared" ref="R1475:R1538" si="141">RIGHT(N1475,LEN(N1475)-SEARCH("/",N1475))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3.5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29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29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3.5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3.5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3.5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3.5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29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3.5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3.5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3.5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3.5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29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29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29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3.5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3.5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29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3.5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3.5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29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LEFT(N1539,SEARCH("/",N1539)-1)</f>
        <v>photography</v>
      </c>
      <c r="R1539" t="str">
        <f t="shared" ref="R1539:R1602" si="147">RIGHT(N1539,LEN(N1539)-SEARCH("/",N1539))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29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3.5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3.5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3.5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29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29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29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3.5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3.5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29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3.5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43.5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3.5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3.5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3.5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29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3.5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29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3.5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29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3.5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29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LEFT(N1603,SEARCH("/",N1603)-1)</f>
        <v>music</v>
      </c>
      <c r="R1603" t="str">
        <f t="shared" ref="R1603:R1666" si="153">RIGHT(N1603,LEN(N1603)-SEARCH("/",N1603))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29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3.5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29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29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29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29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29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3.5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3.5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29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3.5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3.5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29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43.5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3.5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3.5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43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3.5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29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LEFT(N1667,SEARCH("/",N1667)-1)</f>
        <v>music</v>
      </c>
      <c r="R1667" t="str">
        <f t="shared" ref="R1667:R1730" si="159">RIGHT(N1667,LEN(N1667)-SEARCH("/",N1667))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29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3.5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43.5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29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29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3.5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29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29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43.5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29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3.5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3.5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3.5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43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3.5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29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3.5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29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3.5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3.5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3.5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29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3.5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RIGHT(N1731,LEN(N1731)-SEARCH("/",N1731))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3.5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3.5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29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29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3.5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3.5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3.5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29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3.5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3.5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29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29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29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RIGHT(N1795,LEN(N1795)-SEARCH("/",N1795))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29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3.5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3.5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3.5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29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29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29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29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29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3.5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3.5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3.5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3.5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29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3.5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3.5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3.5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3.5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3.5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3.5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LEFT(N1859,SEARCH("/",N1859)-1)</f>
        <v>music</v>
      </c>
      <c r="R1859" t="str">
        <f t="shared" ref="R1859:R1922" si="177">RIGHT(N1859,LEN(N1859)-SEARCH("/",N1859))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3.5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29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29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3.5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3.5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3.5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3.5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29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29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3.5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29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3.5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3.5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43.5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29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3.5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3.5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3.5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3.5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29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3.5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3.5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3.5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29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LEFT(N1923,SEARCH("/",N1923)-1)</f>
        <v>music</v>
      </c>
      <c r="R1923" t="str">
        <f t="shared" ref="R1923:R1986" si="183">RIGHT(N1923,LEN(N1923)-SEARCH("/",N1923))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29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29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3.5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29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43.5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29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29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3.5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3.5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3.5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3.5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3.5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3.5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29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29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29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3.5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3.5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3.5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3.5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29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29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29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29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LEFT(N1987,SEARCH("/",N1987)-1)</f>
        <v>photography</v>
      </c>
      <c r="R1987" t="str">
        <f t="shared" ref="R1987:R2050" si="189">RIGHT(N1987,LEN(N1987)-SEARCH("/",N1987))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3.5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3.5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3.5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29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29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43.5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3.5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3.5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3.5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3.5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29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3.5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3.5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29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29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3.5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3.5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3.5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29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29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3.5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3.5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t="str">
        <f t="shared" ref="R2051:R2114" si="195">RIGHT(N2051,LEN(N2051)-SEARCH("/",N2051))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3.5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3.5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3.5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29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3.5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3.5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29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3.5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3.5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3.5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29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3.5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3.5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3.5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3.5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29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3.5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29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LEFT(N2115,SEARCH("/",N2115)-1)</f>
        <v>music</v>
      </c>
      <c r="R2115" t="str">
        <f t="shared" ref="R2115:R2178" si="201">RIGHT(N2115,LEN(N2115)-SEARCH("/",N2115))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3.5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29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29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29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3.5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29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3.5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3.5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3.5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29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3.5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3.5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29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29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29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3.5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29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3.5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29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3.5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43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LEFT(N2179,SEARCH("/",N2179)-1)</f>
        <v>music</v>
      </c>
      <c r="R2179" t="str">
        <f t="shared" ref="R2179:R2242" si="207">RIGHT(N2179,LEN(N2179)-SEARCH("/",N2179))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29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3.5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29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3.5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29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3.5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3.5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3.5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3.5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3.5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3.5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3.5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3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29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3.5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3.5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3.5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29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LEFT(N2243,SEARCH("/",N2243)-1)</f>
        <v>games</v>
      </c>
      <c r="R2243" t="str">
        <f t="shared" ref="R2243:R2306" si="213">RIGHT(N2243,LEN(N2243)-SEARCH("/",N2243))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29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29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3.5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29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3.5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29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3.5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29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3.5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3.5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3.5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3.5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3.5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3.5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3.5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29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29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3.5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LEFT(N2307,SEARCH("/",N2307)-1)</f>
        <v>music</v>
      </c>
      <c r="R2307" t="str">
        <f t="shared" ref="R2307:R2370" si="219">RIGHT(N2307,LEN(N2307)-SEARCH("/",N2307))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3.5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29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29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3.5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43.5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3.5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29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29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3.5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29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3.5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29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29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3.5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3.5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3.5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29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29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29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29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29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3.5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29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3.5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RIGHT(N2371,LEN(N2371)-SEARCH("/",N2371))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3.5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29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29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29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43.5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3.5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29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3.5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3.5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3.5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29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29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29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3.5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3.5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29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3.5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29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3.5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3.5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29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3.5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RIGHT(N2435,LEN(N2435)-SEARCH("/",N2435))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3.5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3.5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3.5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3.5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3.5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3.5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3.5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3.5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29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29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29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29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3.5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3.5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3.5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29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3.5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29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3.5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3.5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3.5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LEFT(N2499,SEARCH("/",N2499)-1)</f>
        <v>music</v>
      </c>
      <c r="R2499" t="str">
        <f t="shared" ref="R2499:R2562" si="237">RIGHT(N2499,LEN(N2499)-SEARCH("/",N2499))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3.5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3.5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29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3.5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3.5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3.5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29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29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29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3.5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43.5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3.5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3.5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29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3.5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3.5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3.5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29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RIGHT(N2563,LEN(N2563)-SEARCH("/",N2563))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3.5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29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29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3.5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3.5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3.5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29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3.5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3.5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3.5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29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29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3.5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3.5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29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3.5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3.5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t="str">
        <f t="shared" ref="R2627:R2690" si="249">RIGHT(N2627,LEN(N2627)-SEARCH("/",N2627))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29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29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29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29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3.5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3.5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3.5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3.5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3.5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3.5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3.5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3.5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3.5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3.5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3.5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29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29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LEFT(N2691,SEARCH("/",N2691)-1)</f>
        <v>food</v>
      </c>
      <c r="R2691" t="str">
        <f t="shared" ref="R2691:R2754" si="255">RIGHT(N2691,LEN(N2691)-SEARCH("/",N2691))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3.5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3.5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29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3.5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29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29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3.5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58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3.5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29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3.5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29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29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3.5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3.5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3.5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58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29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29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43.5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29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29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29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LEFT(N2755,SEARCH("/",N2755)-1)</f>
        <v>publishing</v>
      </c>
      <c r="R2755" t="str">
        <f t="shared" ref="R2755:R2818" si="261">RIGHT(N2755,LEN(N2755)-SEARCH("/",N2755))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29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3.5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3.5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29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29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29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3.5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29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29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29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29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3.5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3.5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3.5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3.5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29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3.5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3.5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29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29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3.5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LEFT(N2819,SEARCH("/",N2819)-1)</f>
        <v>theater</v>
      </c>
      <c r="R2819" t="str">
        <f t="shared" ref="R2819:R2882" si="267">RIGHT(N2819,LEN(N2819)-SEARCH("/",N2819))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3.5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3.5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3.5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29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3.5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3.5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3.5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29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3.5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3.5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43.5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3.5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3.5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29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3.5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3.5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29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3.5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43.5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29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3.5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3.5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3.5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3.5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3.5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29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3.5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29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RIGHT(N2883,LEN(N2883)-SEARCH("/",N2883))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3.5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3.5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3.5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29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3.5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3.5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3.5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29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29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29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3.5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3.5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29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3.5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RIGHT(N2947,LEN(N2947)-SEARCH("/",N2947))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3.5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3.5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43.5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3.5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43.5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3.5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29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3.5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3.5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29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43.5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3.5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29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3.5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29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3.5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3.5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3.5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3.5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3.5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LEFT(N3011,SEARCH("/",N3011)-1)</f>
        <v>theater</v>
      </c>
      <c r="R3011" t="str">
        <f t="shared" ref="R3011:R3074" si="285">RIGHT(N3011,LEN(N3011)-SEARCH("/",N3011))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29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3.5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3.5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3.5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29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3.5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29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58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29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58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43.5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29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3.5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3.5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3.5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29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3.5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3.5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29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3.5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3.5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3.5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3.5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29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3.5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29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3.5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LEFT(N3075,SEARCH("/",N3075)-1)</f>
        <v>theater</v>
      </c>
      <c r="R3075" t="str">
        <f t="shared" ref="R3075:R3138" si="291">RIGHT(N3075,LEN(N3075)-SEARCH("/",N3075))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29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3.5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3.5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29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29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3.5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3.5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29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3.5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3.5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3.5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3.5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29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29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29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3.5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29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29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58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3.5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29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3.5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RIGHT(N3139,LEN(N3139)-SEARCH("/",N3139))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43.5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3.5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43.5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29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29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43.5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29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29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29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29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29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3.5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3.5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3.5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3.5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29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3.5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3.5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3.5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3.5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3.5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29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29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43.5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29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29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3.5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3.5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29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3.5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3.5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3.5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29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3.5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LEFT(N3203,SEARCH("/",N3203)-1)</f>
        <v>theater</v>
      </c>
      <c r="R3203" t="str">
        <f t="shared" ref="R3203:R3266" si="303">RIGHT(N3203,LEN(N3203)-SEARCH("/",N3203))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29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3.5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3.5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3.5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29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3.5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29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3.5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29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3.5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3.5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3.5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3.5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43.5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29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3.5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29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29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3.5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29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29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29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LEFT(N3267,SEARCH("/",N3267)-1)</f>
        <v>theater</v>
      </c>
      <c r="R3267" t="str">
        <f t="shared" ref="R3267:R3330" si="309">RIGHT(N3267,LEN(N3267)-SEARCH("/",N3267))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3.5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3.5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3.5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3.5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3.5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3.5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3.5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3.5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3.5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3.5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58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3.5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3.5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29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3.5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43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29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3.5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29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3.5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29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29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LEFT(N3331,SEARCH("/",N3331)-1)</f>
        <v>theater</v>
      </c>
      <c r="R3331" t="str">
        <f t="shared" ref="R3331:R3394" si="315">RIGHT(N3331,LEN(N3331)-SEARCH("/",N3331))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3.5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29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29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3.5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3.5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3.5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3.5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29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29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3.5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29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29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3.5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3.5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3.5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3.5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3.5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3.5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3.5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3.5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3.5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3.5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LEFT(N3395,SEARCH("/",N3395)-1)</f>
        <v>theater</v>
      </c>
      <c r="R3395" t="str">
        <f t="shared" ref="R3395:R3458" si="321">RIGHT(N3395,LEN(N3395)-SEARCH("/",N3395))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3.5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3.5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29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43.5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29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3.5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29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3.5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43.5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29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29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3.5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3.5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3.5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3.5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29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3.5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3.5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LEFT(N3459,SEARCH("/",N3459)-1)</f>
        <v>theater</v>
      </c>
      <c r="R3459" t="str">
        <f t="shared" ref="R3459:R3522" si="327">RIGHT(N3459,LEN(N3459)-SEARCH("/",N3459))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3.5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3.5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29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3.5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29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29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3.5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3.5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3.5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3.5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3.5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3.5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3.5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3.5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3.5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29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3.5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29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29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29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3.5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LEFT(N3523,SEARCH("/",N3523)-1)</f>
        <v>theater</v>
      </c>
      <c r="R3523" t="str">
        <f t="shared" ref="R3523:R3586" si="333">RIGHT(N3523,LEN(N3523)-SEARCH("/",N3523))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3.5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3.5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3.5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3.5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29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3.5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3.5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29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3.5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3.5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3.5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3.5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3.5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01.5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3.5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29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72.5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LEFT(N3587,SEARCH("/",N3587)-1)</f>
        <v>theater</v>
      </c>
      <c r="R3587" t="str">
        <f t="shared" ref="R3587:R3650" si="339">RIGHT(N3587,LEN(N3587)-SEARCH("/",N3587))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3.5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3.5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29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3.5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3.5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29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3.5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3.5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3.5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3.5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43.5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58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43.5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29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LEFT(N3651,SEARCH("/",N3651)-1)</f>
        <v>theater</v>
      </c>
      <c r="R3651" t="str">
        <f t="shared" ref="R3651:R3714" si="345">RIGHT(N3651,LEN(N3651)-SEARCH("/",N3651))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29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3.5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3.5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3.5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3.5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29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3.5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3.5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3.5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29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29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29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43.5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29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29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3.5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3.5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43.5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29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29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3.5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3.5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29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29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3.5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3.5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LEFT(N3715,SEARCH("/",N3715)-1)</f>
        <v>theater</v>
      </c>
      <c r="R3715" t="str">
        <f t="shared" ref="R3715:R3778" si="351">RIGHT(N3715,LEN(N3715)-SEARCH("/",N3715))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29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3.5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43.5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29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3.5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29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29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3.5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29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29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29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3.5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29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3.5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29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29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29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3.5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43.5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LEFT(N3779,SEARCH("/",N3779)-1)</f>
        <v>theater</v>
      </c>
      <c r="R3779" t="str">
        <f t="shared" ref="R3779:R3842" si="357">RIGHT(N3779,LEN(N3779)-SEARCH("/",N3779))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3.5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3.5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3.5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29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3.5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3.5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3.5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29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3.5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29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43.5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3.5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3.5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3.5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29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3.5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LEFT(N3843,SEARCH("/",N3843)-1)</f>
        <v>theater</v>
      </c>
      <c r="R3843" t="str">
        <f t="shared" ref="R3843:R3906" si="363">RIGHT(N3843,LEN(N3843)-SEARCH("/",N3843))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3.5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29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3.5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3.5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3.5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3.5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3.5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3.5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3.5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3.5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3.5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29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29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3.5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29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3.5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3.5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3.5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3.5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29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29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3.5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LEFT(N3907,SEARCH("/",N3907)-1)</f>
        <v>theater</v>
      </c>
      <c r="R3907" t="str">
        <f t="shared" ref="R3907:R3970" si="369">RIGHT(N3907,LEN(N3907)-SEARCH("/",N3907))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29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3.5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3.5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43.5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3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29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3.5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3.5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3.5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3.5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29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3.5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3.5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3.5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3.5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3.5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29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3.5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LEFT(N3971,SEARCH("/",N3971)-1)</f>
        <v>theater</v>
      </c>
      <c r="R3971" t="str">
        <f t="shared" ref="R3971:R4034" si="375">RIGHT(N3971,LEN(N3971)-SEARCH("/",N3971))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43.5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29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3.5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3.5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3.5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29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43.5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3.5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3.5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3.5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29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29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29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29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3.5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3.5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3.5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3.5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3.5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29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29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3.5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3.5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3.5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3.5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LEFT(N4035,SEARCH("/",N4035)-1)</f>
        <v>theater</v>
      </c>
      <c r="R4035" t="str">
        <f t="shared" ref="R4035:R4098" si="381">RIGHT(N4035,LEN(N4035)-SEARCH("/",N4035))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3.5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29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29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3.5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3.5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3.5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3.5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3.5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29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3.5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29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3.5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29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29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3.5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3.5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29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3.5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3.5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29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29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RIGHT(N4099,LEN(N4099)-SEARCH("/",N4099))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29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3.5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29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29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3.5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1:F1048576">
    <cfRule type="containsText" dxfId="3" priority="12" operator="containsText" text="live">
      <formula>NOT(ISERROR(SEARCH("live",F1)))</formula>
    </cfRule>
    <cfRule type="containsText" dxfId="2" priority="16" operator="containsText" text="canceled">
      <formula>NOT(ISERROR(SEARCH("canceled",F1)))</formula>
    </cfRule>
    <cfRule type="containsText" dxfId="1" priority="17" operator="containsText" text="failed">
      <formula>NOT(ISERROR(SEARCH("failed",F1)))</formula>
    </cfRule>
    <cfRule type="containsText" dxfId="0" priority="18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percentile" val="50"/>
        <cfvo type="num" val="2"/>
        <color rgb="FFFF7128"/>
        <color rgb="FFFFEB84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9B211-3661-44BB-BB1D-662894DA1BF0}">
  <dimension ref="A1:F14"/>
  <sheetViews>
    <sheetView workbookViewId="0">
      <selection activeCell="P9" sqref="P9"/>
    </sheetView>
  </sheetViews>
  <sheetFormatPr defaultRowHeight="14.5" x14ac:dyDescent="0.35"/>
  <cols>
    <col min="1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6" width="10.7265625" bestFit="1" customWidth="1"/>
    <col min="7" max="7" width="12.08984375" bestFit="1" customWidth="1"/>
    <col min="8" max="8" width="15.6328125" bestFit="1" customWidth="1"/>
    <col min="9" max="9" width="12.08984375" bestFit="1" customWidth="1"/>
    <col min="10" max="10" width="20.54296875" bestFit="1" customWidth="1"/>
    <col min="11" max="11" width="17" bestFit="1" customWidth="1"/>
    <col min="12" max="12" width="12.08984375" bestFit="1" customWidth="1"/>
    <col min="13" max="13" width="17.81640625" bestFit="1" customWidth="1"/>
    <col min="14" max="14" width="20.54296875" bestFit="1" customWidth="1"/>
    <col min="15" max="15" width="17" bestFit="1" customWidth="1"/>
    <col min="16" max="16" width="22.6328125" bestFit="1" customWidth="1"/>
    <col min="17" max="17" width="10.453125" bestFit="1" customWidth="1"/>
    <col min="18" max="20" width="7.1796875" bestFit="1" customWidth="1"/>
    <col min="22" max="29" width="11.7265625" bestFit="1" customWidth="1"/>
    <col min="30" max="30" width="14.26953125" bestFit="1" customWidth="1"/>
    <col min="31" max="31" width="10.7265625" bestFit="1" customWidth="1"/>
  </cols>
  <sheetData>
    <row r="1" spans="1:6" x14ac:dyDescent="0.35">
      <c r="A1" s="7" t="s">
        <v>8223</v>
      </c>
      <c r="B1" t="s">
        <v>8363</v>
      </c>
    </row>
    <row r="3" spans="1:6" x14ac:dyDescent="0.35">
      <c r="A3" s="7" t="s">
        <v>8364</v>
      </c>
      <c r="B3" s="7" t="s">
        <v>8362</v>
      </c>
    </row>
    <row r="4" spans="1:6" x14ac:dyDescent="0.35">
      <c r="A4" s="7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35">
      <c r="A5" s="8" t="s">
        <v>8312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35">
      <c r="A6" s="8" t="s">
        <v>8313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35">
      <c r="A7" s="8" t="s">
        <v>8314</v>
      </c>
      <c r="B7" s="9">
        <v>80</v>
      </c>
      <c r="C7" s="9"/>
      <c r="D7" s="9">
        <v>140</v>
      </c>
      <c r="E7" s="9"/>
      <c r="F7" s="9">
        <v>220</v>
      </c>
    </row>
    <row r="8" spans="1:6" x14ac:dyDescent="0.35">
      <c r="A8" s="8" t="s">
        <v>8315</v>
      </c>
      <c r="B8" s="9"/>
      <c r="C8" s="9"/>
      <c r="D8" s="9"/>
      <c r="E8" s="9">
        <v>24</v>
      </c>
      <c r="F8" s="9">
        <v>24</v>
      </c>
    </row>
    <row r="9" spans="1:6" x14ac:dyDescent="0.35">
      <c r="A9" s="8" t="s">
        <v>8316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35">
      <c r="A10" s="8" t="s">
        <v>8317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35">
      <c r="A11" s="8" t="s">
        <v>8318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35">
      <c r="A12" s="8" t="s">
        <v>8319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35">
      <c r="A13" s="8" t="s">
        <v>8320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35">
      <c r="A14" s="8" t="s">
        <v>8311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E3911-CEDD-45A5-B1E7-1CE0D9BE7DD1}">
  <dimension ref="A1:F47"/>
  <sheetViews>
    <sheetView workbookViewId="0">
      <selection activeCell="X11" sqref="X11"/>
    </sheetView>
  </sheetViews>
  <sheetFormatPr defaultRowHeight="14.5" x14ac:dyDescent="0.35"/>
  <cols>
    <col min="1" max="1" width="16.089843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8363</v>
      </c>
    </row>
    <row r="2" spans="1:6" x14ac:dyDescent="0.35">
      <c r="A2" s="7" t="s">
        <v>8308</v>
      </c>
      <c r="B2" t="s">
        <v>8363</v>
      </c>
    </row>
    <row r="4" spans="1:6" x14ac:dyDescent="0.35">
      <c r="A4" s="7" t="s">
        <v>8364</v>
      </c>
      <c r="B4" s="7" t="s">
        <v>8362</v>
      </c>
    </row>
    <row r="5" spans="1:6" x14ac:dyDescent="0.3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8" t="s">
        <v>8321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8347</v>
      </c>
      <c r="B7" s="9">
        <v>20</v>
      </c>
      <c r="C7" s="9"/>
      <c r="D7" s="9"/>
      <c r="E7" s="9"/>
      <c r="F7" s="9">
        <v>20</v>
      </c>
    </row>
    <row r="8" spans="1:6" x14ac:dyDescent="0.35">
      <c r="A8" s="8" t="s">
        <v>8333</v>
      </c>
      <c r="B8" s="9">
        <v>24</v>
      </c>
      <c r="C8" s="9"/>
      <c r="D8" s="9"/>
      <c r="E8" s="9"/>
      <c r="F8" s="9">
        <v>24</v>
      </c>
    </row>
    <row r="9" spans="1:6" x14ac:dyDescent="0.35">
      <c r="A9" s="8" t="s">
        <v>8348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8334</v>
      </c>
      <c r="B10" s="9"/>
      <c r="C10" s="9"/>
      <c r="D10" s="9"/>
      <c r="E10" s="9">
        <v>40</v>
      </c>
      <c r="F10" s="9">
        <v>40</v>
      </c>
    </row>
    <row r="11" spans="1:6" x14ac:dyDescent="0.35">
      <c r="A11" s="8" t="s">
        <v>8322</v>
      </c>
      <c r="B11" s="9"/>
      <c r="C11" s="9"/>
      <c r="D11" s="9"/>
      <c r="E11" s="9">
        <v>180</v>
      </c>
      <c r="F11" s="9">
        <v>180</v>
      </c>
    </row>
    <row r="12" spans="1:6" x14ac:dyDescent="0.35">
      <c r="A12" s="8" t="s">
        <v>8323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8335</v>
      </c>
      <c r="B13" s="9"/>
      <c r="C13" s="9"/>
      <c r="D13" s="9"/>
      <c r="E13" s="9">
        <v>40</v>
      </c>
      <c r="F13" s="9">
        <v>40</v>
      </c>
    </row>
    <row r="14" spans="1:6" x14ac:dyDescent="0.35">
      <c r="A14" s="8" t="s">
        <v>8336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5">
      <c r="A15" s="8" t="s">
        <v>8349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8327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5">
      <c r="A17" s="8" t="s">
        <v>8353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8354</v>
      </c>
      <c r="B18" s="9"/>
      <c r="C18" s="9"/>
      <c r="D18" s="9"/>
      <c r="E18" s="9">
        <v>140</v>
      </c>
      <c r="F18" s="9">
        <v>140</v>
      </c>
    </row>
    <row r="19" spans="1:6" x14ac:dyDescent="0.35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8355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5">
      <c r="A22" s="8" t="s">
        <v>8339</v>
      </c>
      <c r="B22" s="9"/>
      <c r="C22" s="9"/>
      <c r="D22" s="9"/>
      <c r="E22" s="9">
        <v>20</v>
      </c>
      <c r="F22" s="9">
        <v>20</v>
      </c>
    </row>
    <row r="23" spans="1:6" x14ac:dyDescent="0.35">
      <c r="A23" s="8" t="s">
        <v>8330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8350</v>
      </c>
      <c r="B26" s="9"/>
      <c r="C26" s="9"/>
      <c r="D26" s="9"/>
      <c r="E26" s="9">
        <v>60</v>
      </c>
      <c r="F26" s="9">
        <v>60</v>
      </c>
    </row>
    <row r="27" spans="1:6" x14ac:dyDescent="0.35">
      <c r="A27" s="8" t="s">
        <v>8344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8345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5">
      <c r="A29" s="8" t="s">
        <v>8346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8360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5">
      <c r="A31" s="8" t="s">
        <v>8340</v>
      </c>
      <c r="B31" s="9"/>
      <c r="C31" s="9"/>
      <c r="D31" s="9"/>
      <c r="E31" s="9">
        <v>40</v>
      </c>
      <c r="F31" s="9">
        <v>40</v>
      </c>
    </row>
    <row r="32" spans="1:6" x14ac:dyDescent="0.35">
      <c r="A32" s="8" t="s">
        <v>8351</v>
      </c>
      <c r="B32" s="9"/>
      <c r="C32" s="9"/>
      <c r="D32" s="9"/>
      <c r="E32" s="9">
        <v>20</v>
      </c>
      <c r="F32" s="9">
        <v>20</v>
      </c>
    </row>
    <row r="33" spans="1:6" x14ac:dyDescent="0.35">
      <c r="A33" s="8" t="s">
        <v>8328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8341</v>
      </c>
      <c r="B34" s="9"/>
      <c r="C34" s="9"/>
      <c r="D34" s="9"/>
      <c r="E34" s="9">
        <v>260</v>
      </c>
      <c r="F34" s="9">
        <v>260</v>
      </c>
    </row>
    <row r="35" spans="1:6" x14ac:dyDescent="0.35">
      <c r="A35" s="8" t="s">
        <v>8324</v>
      </c>
      <c r="B35" s="9">
        <v>40</v>
      </c>
      <c r="C35" s="9"/>
      <c r="D35" s="9"/>
      <c r="E35" s="9"/>
      <c r="F35" s="9">
        <v>40</v>
      </c>
    </row>
    <row r="36" spans="1:6" x14ac:dyDescent="0.35">
      <c r="A36" s="8" t="s">
        <v>8325</v>
      </c>
      <c r="B36" s="9"/>
      <c r="C36" s="9"/>
      <c r="D36" s="9"/>
      <c r="E36" s="9">
        <v>60</v>
      </c>
      <c r="F36" s="9">
        <v>60</v>
      </c>
    </row>
    <row r="37" spans="1:6" x14ac:dyDescent="0.35">
      <c r="A37" s="8" t="s">
        <v>8329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5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5">
      <c r="A39" s="8" t="s">
        <v>8361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5">
      <c r="A40" s="8" t="s">
        <v>8331</v>
      </c>
      <c r="B40" s="9"/>
      <c r="C40" s="9"/>
      <c r="D40" s="9"/>
      <c r="E40" s="9">
        <v>80</v>
      </c>
      <c r="F40" s="9">
        <v>80</v>
      </c>
    </row>
    <row r="41" spans="1:6" x14ac:dyDescent="0.35">
      <c r="A41" s="8" t="s">
        <v>8326</v>
      </c>
      <c r="B41" s="9"/>
      <c r="C41" s="9"/>
      <c r="D41" s="9"/>
      <c r="E41" s="9">
        <v>60</v>
      </c>
      <c r="F41" s="9">
        <v>60</v>
      </c>
    </row>
    <row r="42" spans="1:6" x14ac:dyDescent="0.35">
      <c r="A42" s="8" t="s">
        <v>8352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5">
      <c r="A43" s="8" t="s">
        <v>8332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8357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5">
      <c r="A45" s="8" t="s">
        <v>8358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5">
      <c r="A46" s="8" t="s">
        <v>8342</v>
      </c>
      <c r="B46" s="9">
        <v>20</v>
      </c>
      <c r="C46" s="9"/>
      <c r="D46" s="9"/>
      <c r="E46" s="9"/>
      <c r="F46" s="9">
        <v>20</v>
      </c>
    </row>
    <row r="47" spans="1:6" x14ac:dyDescent="0.35">
      <c r="A47" s="8" t="s">
        <v>8311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3A3D8-6742-44A2-B1A5-F20D4B3A9805}">
  <dimension ref="A1:F18"/>
  <sheetViews>
    <sheetView workbookViewId="0">
      <selection activeCell="E23" sqref="E23"/>
    </sheetView>
  </sheetViews>
  <sheetFormatPr defaultRowHeight="14.5" x14ac:dyDescent="0.35"/>
  <cols>
    <col min="1" max="1" width="12.9062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s="7" t="s">
        <v>8308</v>
      </c>
      <c r="B1" t="s">
        <v>8363</v>
      </c>
    </row>
    <row r="2" spans="1:6" x14ac:dyDescent="0.35">
      <c r="A2" s="7" t="s">
        <v>8380</v>
      </c>
      <c r="B2" t="s">
        <v>8363</v>
      </c>
    </row>
    <row r="4" spans="1:6" x14ac:dyDescent="0.35">
      <c r="A4" s="7" t="s">
        <v>8365</v>
      </c>
      <c r="B4" s="7" t="s">
        <v>8362</v>
      </c>
    </row>
    <row r="5" spans="1:6" x14ac:dyDescent="0.3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5">
      <c r="A6" s="11" t="s">
        <v>8374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35">
      <c r="A7" s="11" t="s">
        <v>8375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35">
      <c r="A8" s="11" t="s">
        <v>8376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35">
      <c r="A9" s="11" t="s">
        <v>8377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35">
      <c r="A10" s="11" t="s">
        <v>8368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35">
      <c r="A11" s="11" t="s">
        <v>8378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35">
      <c r="A12" s="11" t="s">
        <v>8369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35">
      <c r="A13" s="11" t="s">
        <v>8370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35">
      <c r="A14" s="11" t="s">
        <v>8371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35">
      <c r="A15" s="11" t="s">
        <v>8372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35">
      <c r="A16" s="11" t="s">
        <v>8373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35">
      <c r="A17" s="11" t="s">
        <v>8379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35">
      <c r="A18" s="11" t="s">
        <v>8311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CD4DC-F4AB-4279-ACF0-453C916BDF10}">
  <dimension ref="A1:H13"/>
  <sheetViews>
    <sheetView tabSelected="1" workbookViewId="0">
      <selection activeCell="B5" sqref="B5"/>
    </sheetView>
  </sheetViews>
  <sheetFormatPr defaultRowHeight="14.5" x14ac:dyDescent="0.35"/>
  <cols>
    <col min="1" max="1" width="26.81640625" bestFit="1" customWidth="1"/>
    <col min="2" max="2" width="16.453125" bestFit="1" customWidth="1"/>
    <col min="3" max="3" width="13.6328125" bestFit="1" customWidth="1"/>
    <col min="4" max="4" width="16.90625" bestFit="1" customWidth="1"/>
    <col min="5" max="5" width="12.54296875" bestFit="1" customWidth="1"/>
    <col min="6" max="6" width="17.26953125" bestFit="1" customWidth="1"/>
    <col min="7" max="7" width="13.6328125" bestFit="1" customWidth="1"/>
    <col min="8" max="8" width="16.1796875" bestFit="1" customWidth="1"/>
  </cols>
  <sheetData>
    <row r="1" spans="1:8" x14ac:dyDescent="0.35">
      <c r="A1" t="s">
        <v>8397</v>
      </c>
      <c r="B1" t="s">
        <v>8382</v>
      </c>
      <c r="C1" t="s">
        <v>8385</v>
      </c>
      <c r="D1" t="s">
        <v>8386</v>
      </c>
      <c r="E1" t="s">
        <v>8387</v>
      </c>
      <c r="F1" t="s">
        <v>8398</v>
      </c>
      <c r="G1" t="s">
        <v>8399</v>
      </c>
      <c r="H1" t="s">
        <v>8400</v>
      </c>
    </row>
    <row r="2" spans="1:8" x14ac:dyDescent="0.35">
      <c r="A2" t="s">
        <v>8381</v>
      </c>
      <c r="B2">
        <f>COUNTIFS('Kickstarter Sheet'!$D$2:$D$4115,"&lt;1000",'Kickstarter Sheet'!$F$2:$F$4115,"successful")</f>
        <v>322</v>
      </c>
      <c r="C2">
        <f>COUNTIFS('Kickstarter Sheet'!$D$2:$D$4115,"&lt;1000",'Kickstarter Sheet'!$F$2:$F$4115,"failed")</f>
        <v>113</v>
      </c>
      <c r="D2">
        <f>COUNTIFS('Kickstarter Sheet'!$D$2:$D$4115,"&lt;1000",'Kickstarter Sheet'!$F$2:$F$4115,"canceled")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5">
      <c r="A3" t="s">
        <v>8383</v>
      </c>
      <c r="B3">
        <f>COUNTIFS('Kickstarter Sheet'!$D$2:$D$4115,"&gt;=1000",'Kickstarter Sheet'!$D$2:$D$4115,"&lt;=4999",'Kickstarter Sheet'!$F$2:$F$4115,"successful")</f>
        <v>932</v>
      </c>
      <c r="C3">
        <f>COUNTIFS('Kickstarter Sheet'!$D$2:$D$4115,"&gt;=1000",'Kickstarter Sheet'!$D$2:$D$4115,"&lt;=4999",'Kickstarter Sheet'!$F$2:$F$4115,"failed")</f>
        <v>420</v>
      </c>
      <c r="D3">
        <f>COUNTIFS('Kickstarter Sheet'!$D$2:$D$4115,"&gt;=1000",'Kickstarter Sheet'!$D$2:$D$4115,"&lt;=4999",'Kickstarter Sheet'!$F$2:$F$4115,"canceled")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35">
      <c r="A4" t="s">
        <v>8384</v>
      </c>
      <c r="B4">
        <f>COUNTIFS('Kickstarter Sheet'!$D$2:$D$4115,"&gt;=5000",'Kickstarter Sheet'!$D$2:$D$4115,"&lt;=9999",'Kickstarter Sheet'!$F$2:$F$4115,"successful")</f>
        <v>381</v>
      </c>
      <c r="C4">
        <f>COUNTIFS('Kickstarter Sheet'!$D$2:$D$4115,"&gt;=5000",'Kickstarter Sheet'!$D$2:$D$4115,"&lt;=9999",'Kickstarter Sheet'!$F$2:$F$4115,"failed")</f>
        <v>283</v>
      </c>
      <c r="D4">
        <f>COUNTIFS('Kickstarter Sheet'!$D$2:$D$4115,"&gt;=5000",'Kickstarter Sheet'!$D$2:$D$4115,"&lt;=9999",'Kickstarter Sheet'!$F$2:$F$4115,"canceled")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5">
      <c r="A5" t="s">
        <v>8388</v>
      </c>
      <c r="B5">
        <f>COUNTIFS('Kickstarter Sheet'!$D$2:$D$4115,"&gt;=10000",'Kickstarter Sheet'!$D$2:$D$4115,"&lt;=14999",'Kickstarter Sheet'!$F$2:$F$4115,"successful")</f>
        <v>168</v>
      </c>
      <c r="C5">
        <f>COUNTIFS('Kickstarter Sheet'!$D$2:$D$4115,"&gt;=10000",'Kickstarter Sheet'!$D$2:$D$4115,"&lt;=14999",'Kickstarter Sheet'!$F$2:$F$4115,"failed")</f>
        <v>144</v>
      </c>
      <c r="D5">
        <f>COUNTIFS('Kickstarter Sheet'!$D$2:$D$4115,"&gt;=10000",'Kickstarter Sheet'!$D$2:$D$4115,"&lt;=14999",'Kickstarter Sheet'!$F$2:$F$4115,"canceled")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5">
      <c r="A6" t="s">
        <v>8389</v>
      </c>
      <c r="B6">
        <f>COUNTIFS('Kickstarter Sheet'!$D$2:$D$4115,"&gt;=15000",'Kickstarter Sheet'!$D$2:$D$4115,"&lt;=19999",'Kickstarter Sheet'!$F$2:$F$4115,"successful")</f>
        <v>94</v>
      </c>
      <c r="C6">
        <f>COUNTIFS('Kickstarter Sheet'!$D$2:$D$4115,"&gt;=15000",'Kickstarter Sheet'!$D$2:$D$4115,"&lt;=19999",'Kickstarter Sheet'!$F$2:$F$4115,"failed")</f>
        <v>90</v>
      </c>
      <c r="D6">
        <f>COUNTIFS('Kickstarter Sheet'!$D$2:$D$4115,"&gt;=15000",'Kickstarter Sheet'!$D$2:$D$4115,"&lt;=19999",'Kickstarter Sheet'!$F$2:$F$4115,"canceled")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5">
      <c r="A7" t="s">
        <v>8390</v>
      </c>
      <c r="B7">
        <f>COUNTIFS('Kickstarter Sheet'!$D$2:$D$4115,"&gt;=20000",'Kickstarter Sheet'!$D$2:$D$4115,"&lt;=24999",'Kickstarter Sheet'!$F$2:$F$4115,"successful")</f>
        <v>62</v>
      </c>
      <c r="C7">
        <f>COUNTIFS('Kickstarter Sheet'!$D$2:$D$4115,"&gt;=20000",'Kickstarter Sheet'!$D$2:$D$4115,"&lt;=24999",'Kickstarter Sheet'!$F$2:$F$4115,"failed")</f>
        <v>72</v>
      </c>
      <c r="D7">
        <f>COUNTIFS('Kickstarter Sheet'!$D$2:$D$4115,"&gt;=20000",'Kickstarter Sheet'!$D$2:$D$4115,"&lt;=24999",'Kickstarter Sheet'!$F$2:$F$4115,"canceled")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5">
      <c r="A8" t="s">
        <v>8391</v>
      </c>
      <c r="B8">
        <f>COUNTIFS('Kickstarter Sheet'!$D$2:$D$4115,"&gt;=25000",'Kickstarter Sheet'!$D$2:$D$4115,"&lt;=29999",'Kickstarter Sheet'!$F$2:$F$4115,"successful")</f>
        <v>55</v>
      </c>
      <c r="C8">
        <f>COUNTIFS('Kickstarter Sheet'!$D$2:$D$4115,"&gt;=25000",'Kickstarter Sheet'!$D$2:$D$4115,"&lt;=29999",'Kickstarter Sheet'!$F$2:$F$4115,"failed")</f>
        <v>64</v>
      </c>
      <c r="D8">
        <f>COUNTIFS('Kickstarter Sheet'!$D$2:$D$4115,"&gt;=25000",'Kickstarter Sheet'!$D$2:$D$4115,"&lt;=29999",'Kickstarter Sheet'!$F$2:$F$4115,"canceled")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5">
      <c r="A9" t="s">
        <v>8392</v>
      </c>
      <c r="B9">
        <f>COUNTIFS('Kickstarter Sheet'!$D$2:$D$4115,"&gt;=30000",'Kickstarter Sheet'!$D$2:$D$4115,"&lt;=34999",'Kickstarter Sheet'!$F$2:$F$4115,"successful")</f>
        <v>32</v>
      </c>
      <c r="C9">
        <f>COUNTIFS('Kickstarter Sheet'!$D$2:$D$4115,"&gt;=30000",'Kickstarter Sheet'!$D$2:$D$4115,"&lt;=34999",'Kickstarter Sheet'!$F$2:$F$4115,"failed")</f>
        <v>37</v>
      </c>
      <c r="D9">
        <f>COUNTIFS('Kickstarter Sheet'!$D$2:$D$4115,"&gt;=30000",'Kickstarter Sheet'!$D$2:$D$4115,"&lt;=34999",'Kickstarter Sheet'!$F$2:$F$4115,"canceled")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5">
      <c r="A10" t="s">
        <v>8393</v>
      </c>
      <c r="B10">
        <f>COUNTIFS('Kickstarter Sheet'!$D$2:$D$4115,"&gt;=35000",'Kickstarter Sheet'!$D$2:$D$4115,"&lt;=39999",'Kickstarter Sheet'!$F$2:$F$4115,"successful")</f>
        <v>26</v>
      </c>
      <c r="C10">
        <f>COUNTIFS('Kickstarter Sheet'!$D$2:$D$4115,"&gt;=35000",'Kickstarter Sheet'!$D$2:$D$4115,"&lt;=39999",'Kickstarter Sheet'!$F$2:$F$4115,"failed")</f>
        <v>22</v>
      </c>
      <c r="D10">
        <f>COUNTIFS('Kickstarter Sheet'!$D$2:$D$4115,"&gt;=35000",'Kickstarter Sheet'!$D$2:$D$4115,"&lt;=39999",'Kickstarter Sheet'!$F$2:$F$4115,"canceled")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5">
      <c r="A11" t="s">
        <v>8394</v>
      </c>
      <c r="B11">
        <f>COUNTIFS('Kickstarter Sheet'!$D$2:$D$4115,"&gt;=40000",'Kickstarter Sheet'!$D$2:$D$4115,"&lt;=44999",'Kickstarter Sheet'!$F$2:$F$4115,"successful")</f>
        <v>21</v>
      </c>
      <c r="C11">
        <f>COUNTIFS('Kickstarter Sheet'!$D$2:$D$4115,"&gt;=40000",'Kickstarter Sheet'!$D$2:$D$4115,"&lt;=44999",'Kickstarter Sheet'!$F$2:$F$4115,"failed")</f>
        <v>16</v>
      </c>
      <c r="D11">
        <f>COUNTIFS('Kickstarter Sheet'!$D$2:$D$4115,"&gt;=40000",'Kickstarter Sheet'!$D$2:$D$4115,"&lt;=44999",'Kickstarter Sheet'!$F$2:$F$4115,"canceled")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5">
      <c r="A12" t="s">
        <v>8395</v>
      </c>
      <c r="B12">
        <f>COUNTIFS('Kickstarter Sheet'!$D$2:$D$4115,"&gt;=45000",'Kickstarter Sheet'!$D$2:$D$4115,"&lt;=49999",'Kickstarter Sheet'!$F$2:$F$4115,"successful")</f>
        <v>6</v>
      </c>
      <c r="C12">
        <f>COUNTIFS('Kickstarter Sheet'!$D$2:$D$4115,"&gt;=45000",'Kickstarter Sheet'!$D$2:$D$4115,"&lt;=49999",'Kickstarter Sheet'!$F$2:$F$4115,"failed")</f>
        <v>11</v>
      </c>
      <c r="D12">
        <f>COUNTIFS('Kickstarter Sheet'!$D$2:$D$4115,"&gt;=45000",'Kickstarter Sheet'!$D$2:$D$4115,"&lt;=49999",'Kickstarter Sheet'!$F$2:$F$4115,"canceled")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5">
      <c r="A13" t="s">
        <v>8396</v>
      </c>
      <c r="B13">
        <f>COUNTIFS('Kickstarter Sheet'!$D$2:$D$4115,"&gt;=50000",'Kickstarter Sheet'!$F$2:$F$4115,"successful")</f>
        <v>86</v>
      </c>
      <c r="C13">
        <f>COUNTIFS('Kickstarter Sheet'!$D$2:$D$4115,"&gt;=50000",'Kickstarter Sheet'!$F$2:$F$4115,"failed")</f>
        <v>258</v>
      </c>
      <c r="D13">
        <f>COUNTIFS('Kickstarter Sheet'!$D$2:$D$4115,"&gt;=50000",'Kickstarter Sheet'!$F$2:$F$4115,"canceled")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Sheet</vt:lpstr>
      <vt:lpstr>Category Stats</vt:lpstr>
      <vt:lpstr>Sub-Category Stats</vt:lpstr>
      <vt:lpstr>Outcomes Based on Launch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Chrzanowski, Michael</cp:lastModifiedBy>
  <dcterms:created xsi:type="dcterms:W3CDTF">2017-04-20T15:17:24Z</dcterms:created>
  <dcterms:modified xsi:type="dcterms:W3CDTF">2021-12-16T13:45:53Z</dcterms:modified>
</cp:coreProperties>
</file>