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C:\Users\Mark\Desktop\GT Bootcamp\Excel\Homework\"/>
    </mc:Choice>
  </mc:AlternateContent>
  <xr:revisionPtr revIDLastSave="0" documentId="13_ncr:1_{C348F85B-E3D9-4F00-8394-E4C6F3DC55A3}" xr6:coauthVersionLast="45" xr6:coauthVersionMax="45" xr10:uidLastSave="{00000000-0000-0000-0000-000000000000}"/>
  <bookViews>
    <workbookView xWindow="-28920" yWindow="-120" windowWidth="29040" windowHeight="15840" activeTab="5" xr2:uid="{00000000-000D-0000-FFFF-FFFF00000000}"/>
  </bookViews>
  <sheets>
    <sheet name="Sheet1" sheetId="1" r:id="rId1"/>
    <sheet name="state by category" sheetId="2" r:id="rId2"/>
    <sheet name="state by subcategory" sheetId="4" r:id="rId3"/>
    <sheet name="state by month" sheetId="8" r:id="rId4"/>
    <sheet name="bonus" sheetId="9" r:id="rId5"/>
    <sheet name="bonus statistical analysis" sheetId="10" r:id="rId6"/>
  </sheets>
  <definedNames>
    <definedName name="_xlnm._FilterDatabase" localSheetId="5" hidden="1">'bonus statistical analysis'!$A$1:$B$2186</definedName>
    <definedName name="_xlnm._FilterDatabase" localSheetId="0" hidden="1">Sheet1!$A$1:$T$4115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8" i="10" l="1"/>
  <c r="H15" i="10"/>
  <c r="H12" i="10"/>
  <c r="H9" i="10"/>
  <c r="H6" i="10"/>
  <c r="H3"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883" i="10"/>
  <c r="B1884" i="10"/>
  <c r="B1885" i="10"/>
  <c r="B1886" i="10"/>
  <c r="B1887" i="10"/>
  <c r="B1888" i="10"/>
  <c r="B1889" i="10"/>
  <c r="B1890" i="10"/>
  <c r="B1891" i="10"/>
  <c r="B1892" i="10"/>
  <c r="B1893" i="10"/>
  <c r="B1894" i="10"/>
  <c r="B1895" i="10"/>
  <c r="B1896" i="10"/>
  <c r="B1897" i="10"/>
  <c r="B1898" i="10"/>
  <c r="B1899" i="10"/>
  <c r="B1900" i="10"/>
  <c r="B1901" i="10"/>
  <c r="B190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563" i="10"/>
  <c r="B1564" i="10"/>
  <c r="B1565" i="10"/>
  <c r="B1566" i="10"/>
  <c r="B1567" i="10"/>
  <c r="B1568" i="10"/>
  <c r="B1569" i="10"/>
  <c r="B1570" i="10"/>
  <c r="B1571" i="10"/>
  <c r="B1572" i="10"/>
  <c r="B1573" i="10"/>
  <c r="B1574" i="10"/>
  <c r="B1575" i="10"/>
  <c r="B1576" i="10"/>
  <c r="B1577" i="10"/>
  <c r="B1578" i="10"/>
  <c r="B1579" i="10"/>
  <c r="B1580" i="10"/>
  <c r="B1581" i="10"/>
  <c r="B158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522" i="10"/>
  <c r="B523" i="10"/>
  <c r="B524" i="10"/>
  <c r="B525" i="10"/>
  <c r="B526" i="10"/>
  <c r="B527" i="10"/>
  <c r="B528" i="10"/>
  <c r="B529" i="10"/>
  <c r="B530" i="10"/>
  <c r="B531" i="10"/>
  <c r="B532" i="10"/>
  <c r="B533" i="10"/>
  <c r="B534" i="10"/>
  <c r="B535" i="10"/>
  <c r="B536" i="10"/>
  <c r="B537" i="10"/>
  <c r="B538" i="10"/>
  <c r="B539" i="10"/>
  <c r="B540" i="10"/>
  <c r="B5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2" i="10"/>
  <c r="H17" i="10" s="1"/>
  <c r="B3" i="10"/>
  <c r="B4" i="10"/>
  <c r="B5" i="10"/>
  <c r="B6" i="10"/>
  <c r="B7" i="10"/>
  <c r="B8" i="10"/>
  <c r="B9" i="10"/>
  <c r="H2" i="10" s="1"/>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62" i="10"/>
  <c r="B763" i="10"/>
  <c r="B764" i="10"/>
  <c r="B765" i="10"/>
  <c r="B766" i="10"/>
  <c r="B767" i="10"/>
  <c r="B768" i="10"/>
  <c r="B769" i="10"/>
  <c r="B770" i="10"/>
  <c r="B771" i="10"/>
  <c r="B772" i="10"/>
  <c r="B773" i="10"/>
  <c r="B774" i="10"/>
  <c r="B775" i="10"/>
  <c r="B776" i="10"/>
  <c r="B777" i="10"/>
  <c r="B778" i="10"/>
  <c r="B779" i="10"/>
  <c r="B780" i="10"/>
  <c r="B78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83" i="10"/>
  <c r="B1484" i="10"/>
  <c r="B1485" i="10"/>
  <c r="B1486" i="10"/>
  <c r="B1487" i="10"/>
  <c r="B1488" i="10"/>
  <c r="B1489" i="10"/>
  <c r="B1490" i="10"/>
  <c r="B1491" i="10"/>
  <c r="B1492" i="10"/>
  <c r="B1493" i="10"/>
  <c r="B1494" i="10"/>
  <c r="B1495" i="10"/>
  <c r="B1496" i="10"/>
  <c r="B1497" i="10"/>
  <c r="B1498" i="10"/>
  <c r="B1499" i="10"/>
  <c r="B1500" i="10"/>
  <c r="B1501" i="10"/>
  <c r="B1502" i="10"/>
  <c r="B1543" i="10"/>
  <c r="B1544" i="10"/>
  <c r="B1545" i="10"/>
  <c r="B1546" i="10"/>
  <c r="B1547" i="10"/>
  <c r="B1548" i="10"/>
  <c r="B1549" i="10"/>
  <c r="B1550" i="10"/>
  <c r="B1551" i="10"/>
  <c r="B1552" i="10"/>
  <c r="B1553" i="10"/>
  <c r="B1554" i="10"/>
  <c r="B1555" i="10"/>
  <c r="B1556" i="10"/>
  <c r="B1557" i="10"/>
  <c r="B1558" i="10"/>
  <c r="B1559" i="10"/>
  <c r="B1560" i="10"/>
  <c r="B1561" i="10"/>
  <c r="B1562" i="10"/>
  <c r="B1583" i="10"/>
  <c r="B1584" i="10"/>
  <c r="B1585" i="10"/>
  <c r="B1586" i="10"/>
  <c r="B1587" i="10"/>
  <c r="B1588" i="10"/>
  <c r="B1589" i="10"/>
  <c r="B1590" i="10"/>
  <c r="B1591" i="10"/>
  <c r="B1592" i="10"/>
  <c r="B1593" i="10"/>
  <c r="B1594" i="10"/>
  <c r="B1595" i="10"/>
  <c r="B1596" i="10"/>
  <c r="B1597" i="10"/>
  <c r="B1598" i="10"/>
  <c r="B1599" i="10"/>
  <c r="B1600" i="10"/>
  <c r="B1601" i="10"/>
  <c r="B16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63" i="10"/>
  <c r="B1864" i="10"/>
  <c r="B1865" i="10"/>
  <c r="B1866" i="10"/>
  <c r="B1867" i="10"/>
  <c r="B1868" i="10"/>
  <c r="B1869" i="10"/>
  <c r="B1870" i="10"/>
  <c r="B1871" i="10"/>
  <c r="B1872" i="10"/>
  <c r="B1873" i="10"/>
  <c r="B1874" i="10"/>
  <c r="B1875" i="10"/>
  <c r="B1876" i="10"/>
  <c r="B1877" i="10"/>
  <c r="B1878" i="10"/>
  <c r="B1879" i="10"/>
  <c r="B1880" i="10"/>
  <c r="B1881" i="10"/>
  <c r="B1882" i="10"/>
  <c r="B1903" i="10"/>
  <c r="B1904" i="10"/>
  <c r="B1905" i="10"/>
  <c r="B1906" i="10"/>
  <c r="B1907" i="10"/>
  <c r="B1908" i="10"/>
  <c r="B1909" i="10"/>
  <c r="B1910" i="10"/>
  <c r="B1911" i="10"/>
  <c r="B1912" i="10"/>
  <c r="B1913" i="10"/>
  <c r="B1914" i="10"/>
  <c r="B1915" i="10"/>
  <c r="B1916" i="10"/>
  <c r="B1917" i="10"/>
  <c r="B1918" i="10"/>
  <c r="B1919" i="10"/>
  <c r="B1920" i="10"/>
  <c r="B1921" i="10"/>
  <c r="B1922" i="10"/>
  <c r="B1983" i="10"/>
  <c r="B1984" i="10"/>
  <c r="B1985" i="10"/>
  <c r="B1986" i="10"/>
  <c r="B1987" i="10"/>
  <c r="B1988" i="10"/>
  <c r="B1989" i="10"/>
  <c r="B1990" i="10"/>
  <c r="B1991" i="10"/>
  <c r="B1992" i="10"/>
  <c r="B1993" i="10"/>
  <c r="B1994" i="10"/>
  <c r="B1995" i="10"/>
  <c r="B1996" i="10"/>
  <c r="B1997" i="10"/>
  <c r="B1998" i="10"/>
  <c r="B1999" i="10"/>
  <c r="B2000" i="10"/>
  <c r="B2001" i="10"/>
  <c r="B200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H3" i="9"/>
  <c r="H4" i="9"/>
  <c r="H5" i="9"/>
  <c r="H6" i="9"/>
  <c r="H7" i="9"/>
  <c r="H8" i="9"/>
  <c r="H9" i="9"/>
  <c r="H10" i="9"/>
  <c r="H11" i="9"/>
  <c r="H12" i="9"/>
  <c r="H13" i="9"/>
  <c r="H2" i="9"/>
  <c r="G3" i="9"/>
  <c r="G4" i="9"/>
  <c r="G5" i="9"/>
  <c r="G6" i="9"/>
  <c r="G7" i="9"/>
  <c r="G8" i="9"/>
  <c r="G9" i="9"/>
  <c r="G10" i="9"/>
  <c r="G11" i="9"/>
  <c r="G12" i="9"/>
  <c r="G13" i="9"/>
  <c r="G2" i="9"/>
  <c r="F3" i="9"/>
  <c r="F4" i="9"/>
  <c r="F5" i="9"/>
  <c r="F6" i="9"/>
  <c r="F7" i="9"/>
  <c r="F8" i="9"/>
  <c r="F9" i="9"/>
  <c r="F10" i="9"/>
  <c r="F11" i="9"/>
  <c r="F12" i="9"/>
  <c r="F13" i="9"/>
  <c r="F2" i="9"/>
  <c r="E3" i="9"/>
  <c r="E4" i="9"/>
  <c r="E5" i="9"/>
  <c r="E6" i="9"/>
  <c r="E7" i="9"/>
  <c r="E8" i="9"/>
  <c r="E9" i="9"/>
  <c r="E10" i="9"/>
  <c r="E11" i="9"/>
  <c r="E12" i="9"/>
  <c r="E13" i="9"/>
  <c r="E2" i="9"/>
  <c r="D13" i="9"/>
  <c r="C13" i="9"/>
  <c r="B13" i="9"/>
  <c r="D12" i="9"/>
  <c r="C12" i="9"/>
  <c r="B12" i="9"/>
  <c r="D11" i="9"/>
  <c r="C11" i="9"/>
  <c r="B11" i="9"/>
  <c r="D10" i="9"/>
  <c r="C10" i="9"/>
  <c r="B10" i="9"/>
  <c r="D9" i="9"/>
  <c r="C9" i="9"/>
  <c r="B9" i="9"/>
  <c r="D8" i="9"/>
  <c r="C8" i="9"/>
  <c r="B8" i="9"/>
  <c r="D7" i="9"/>
  <c r="C7" i="9"/>
  <c r="B7" i="9"/>
  <c r="D6" i="9"/>
  <c r="C6" i="9"/>
  <c r="B6" i="9"/>
  <c r="D5" i="9"/>
  <c r="C5" i="9"/>
  <c r="B5" i="9"/>
  <c r="D4" i="9"/>
  <c r="C4" i="9"/>
  <c r="D3" i="9"/>
  <c r="C3" i="9"/>
  <c r="B4" i="9"/>
  <c r="B3" i="9"/>
  <c r="D2" i="9"/>
  <c r="C2" i="9"/>
  <c r="B2" i="9"/>
  <c r="H5" i="10" l="1"/>
  <c r="H8" i="10"/>
  <c r="H11" i="10"/>
  <c r="H14" i="10"/>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<sst xmlns="http://schemas.openxmlformats.org/spreadsheetml/2006/main" count="28554" uniqueCount="8416">
  <si>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</si>
  <si>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</si>
  <si>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</si>
  <si>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</si>
  <si>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</si>
  <si>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</si>
  <si>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</si>
  <si>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</si>
  <si>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</si>
  <si>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</si>
  <si>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</si>
  <si>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</si>
  <si>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</si>
  <si>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</si>
  <si>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</si>
  <si>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</si>
  <si>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</si>
  <si>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</si>
  <si>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</si>
  <si>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</si>
  <si>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</si>
  <si>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</si>
  <si>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</si>
  <si>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</si>
  <si>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</si>
  <si>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</si>
  <si>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</si>
  <si>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</si>
  <si>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</si>
  <si>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</si>
  <si>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</si>
  <si>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</si>
  <si>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</si>
  <si>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</si>
  <si>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</si>
  <si>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</si>
  <si>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</si>
  <si>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</si>
  <si>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</si>
  <si>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</si>
  <si>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</si>
  <si>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</si>
  <si>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</si>
  <si>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</si>
  <si>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</si>
  <si>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</si>
  <si>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</si>
  <si>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</si>
  <si>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</si>
  <si>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</si>
  <si>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</si>
  <si>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</si>
  <si>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</si>
  <si>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</si>
  <si>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</si>
  <si>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</si>
  <si>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</si>
  <si>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</si>
  <si>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</si>
  <si>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</si>
  <si>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</si>
  <si>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</si>
  <si>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</si>
  <si>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</si>
  <si>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</si>
  <si>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</si>
  <si>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</si>
  <si>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</si>
  <si>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</si>
  <si>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</si>
  <si>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</si>
  <si>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</si>
  <si>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</si>
  <si>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</si>
  <si>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</si>
  <si>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</si>
  <si>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</si>
  <si>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</si>
  <si>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</si>
  <si>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</si>
  <si>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</si>
  <si>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</si>
  <si>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</si>
  <si>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</si>
  <si>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</si>
  <si>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</si>
  <si>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</si>
  <si>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</si>
  <si>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</si>
  <si>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</si>
  <si>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</si>
  <si>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</si>
  <si>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</si>
  <si>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</si>
  <si>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</si>
  <si>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</si>
  <si>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</si>
  <si>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</si>
  <si>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</si>
  <si>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</si>
  <si>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</si>
  <si>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</si>
  <si>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</si>
  <si>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</si>
  <si>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</si>
  <si>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</si>
  <si>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</si>
  <si>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</si>
  <si>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</si>
  <si>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</si>
  <si>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</si>
  <si>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</si>
  <si>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</si>
  <si>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</si>
  <si>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</si>
  <si>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</si>
  <si>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</si>
  <si>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</si>
  <si>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</si>
  <si>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</si>
  <si>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</si>
  <si>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</si>
  <si>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</si>
  <si>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</si>
  <si>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</si>
  <si>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</si>
  <si>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</si>
  <si>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</si>
  <si>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</si>
  <si>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</si>
  <si>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</si>
  <si>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</si>
  <si>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</si>
  <si>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</si>
  <si>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</si>
  <si>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</si>
  <si>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</si>
  <si>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</si>
  <si>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</si>
  <si>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</si>
  <si>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</si>
  <si>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</si>
  <si>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</si>
  <si>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</si>
  <si>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</si>
  <si>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</si>
  <si>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</si>
  <si>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</si>
  <si>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</si>
  <si>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</si>
  <si>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</si>
  <si>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</si>
  <si>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</si>
  <si>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</si>
  <si>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</si>
  <si>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</si>
  <si>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</si>
  <si>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</si>
  <si>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</si>
  <si>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</si>
  <si>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</si>
  <si>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</si>
  <si>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</si>
  <si>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</si>
  <si>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</si>
  <si>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</si>
  <si>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</si>
  <si>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</si>
  <si>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</si>
  <si>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</si>
  <si>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</si>
  <si>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</si>
  <si>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</si>
  <si>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</si>
  <si>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</si>
  <si>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</si>
  <si>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</si>
  <si>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</si>
  <si>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</si>
  <si>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</si>
  <si>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</si>
  <si>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</si>
  <si>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</si>
  <si>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</si>
  <si>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</si>
  <si>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</si>
  <si>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</si>
  <si>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</si>
  <si>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</si>
  <si>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</si>
  <si>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</si>
  <si>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</si>
  <si>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</si>
  <si>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</si>
  <si>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</si>
  <si>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</si>
  <si>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</si>
  <si>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</si>
  <si>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</si>
  <si>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</si>
  <si>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</si>
  <si>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</si>
  <si>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</si>
  <si>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</si>
  <si>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</si>
  <si>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</si>
  <si>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</si>
  <si>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</si>
  <si>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</si>
  <si>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</si>
  <si>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</si>
  <si>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</si>
  <si>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</si>
  <si>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</si>
  <si>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</si>
  <si>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</si>
  <si>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</si>
  <si>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</si>
  <si>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</si>
  <si>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</si>
  <si>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</si>
  <si>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</si>
  <si>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</si>
  <si>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</si>
  <si>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</si>
  <si>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</si>
  <si>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</si>
  <si>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</si>
  <si>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</si>
  <si>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</si>
  <si>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</si>
  <si>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</si>
  <si>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</si>
  <si>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</si>
  <si>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</si>
  <si>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</si>
  <si>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</si>
  <si>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</si>
  <si>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</si>
  <si>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</si>
  <si>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</si>
  <si>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</si>
  <si>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</si>
  <si>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</si>
  <si>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</si>
  <si>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</si>
  <si>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</si>
  <si>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</si>
  <si>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</si>
  <si>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</si>
  <si>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</si>
  <si>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</si>
  <si>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</si>
  <si>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</si>
  <si>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</si>
  <si>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</si>
  <si>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</si>
  <si>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</si>
  <si>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</si>
  <si>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</si>
  <si>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</si>
  <si>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</si>
  <si>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</si>
  <si>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</si>
  <si>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</si>
  <si>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</si>
  <si>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</si>
  <si>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</si>
  <si>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</si>
  <si>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</si>
  <si>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</si>
  <si>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</si>
  <si>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</si>
  <si>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</si>
  <si>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</si>
  <si>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</si>
  <si>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</si>
  <si>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</si>
  <si>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</si>
  <si>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</si>
  <si>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</si>
  <si>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</si>
  <si>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</si>
  <si>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</si>
  <si>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</si>
  <si>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</si>
  <si>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</si>
  <si>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</si>
  <si>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</si>
  <si>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</si>
  <si>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</si>
  <si>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</si>
  <si>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</si>
  <si>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</si>
  <si>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</si>
  <si>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</si>
  <si>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</si>
  <si>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</si>
  <si>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</si>
  <si>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</si>
  <si>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</si>
  <si>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</si>
  <si>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</si>
  <si>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</si>
  <si>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</si>
  <si>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</si>
  <si>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</si>
  <si>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</si>
  <si>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</si>
  <si>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</si>
  <si>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</si>
  <si>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</si>
  <si>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</si>
  <si>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</si>
  <si>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</si>
  <si>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</si>
  <si>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</si>
  <si>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</si>
  <si>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</si>
  <si>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</si>
  <si>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</si>
  <si>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</si>
  <si>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</si>
  <si>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</si>
  <si>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</si>
  <si>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</si>
  <si>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</si>
  <si>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</si>
  <si>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</si>
  <si>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</si>
  <si>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</si>
  <si>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</si>
  <si>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</si>
  <si>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</si>
  <si>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</si>
  <si>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</si>
  <si>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</si>
  <si>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</si>
  <si>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</si>
  <si>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</si>
  <si>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</si>
  <si>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</si>
  <si>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</si>
  <si>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</si>
  <si>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</si>
  <si>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</si>
  <si>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</si>
  <si>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</si>
  <si>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</si>
  <si>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</si>
  <si>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</si>
  <si>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</si>
  <si>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</si>
  <si>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</si>
  <si>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</si>
  <si>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</si>
  <si>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</si>
  <si>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</si>
  <si>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</si>
  <si>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</si>
  <si>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</si>
  <si>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</si>
  <si>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</si>
  <si>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</si>
  <si>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</si>
  <si>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</si>
  <si>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</si>
  <si>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</si>
  <si>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</si>
  <si>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</si>
  <si>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</si>
  <si>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</si>
  <si>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</si>
  <si>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</si>
  <si>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</si>
  <si>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</si>
  <si>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</si>
  <si>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</si>
  <si>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</si>
  <si>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</si>
  <si>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</si>
  <si>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</si>
  <si>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</si>
  <si>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</si>
  <si>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</si>
  <si>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</si>
  <si>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</si>
  <si>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</si>
  <si>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</si>
  <si>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</si>
  <si>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</si>
  <si>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</si>
  <si>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</si>
  <si>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</si>
  <si>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</si>
  <si>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</si>
  <si>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</si>
  <si>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</si>
  <si>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</si>
  <si>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</si>
  <si>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</si>
  <si>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</si>
  <si>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</si>
  <si>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</si>
  <si>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</si>
  <si>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</si>
  <si>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</si>
  <si>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</si>
  <si>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</si>
  <si>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</si>
  <si>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</si>
  <si>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</si>
  <si>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</si>
  <si>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</si>
  <si>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</si>
  <si>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</si>
  <si>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</si>
  <si>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</si>
  <si>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</si>
  <si>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</si>
  <si>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</si>
  <si>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</si>
  <si>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</si>
  <si>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</si>
  <si>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</si>
  <si>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</si>
  <si>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</si>
  <si>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</si>
  <si>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</si>
  <si>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</si>
  <si>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</si>
  <si>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</si>
  <si>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</si>
  <si>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</si>
  <si>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</si>
  <si>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</si>
  <si>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</si>
  <si>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</si>
  <si>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</si>
  <si>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</si>
  <si>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</si>
  <si>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</si>
  <si>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</si>
  <si>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</si>
  <si>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</si>
  <si>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</si>
  <si>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</si>
  <si>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</si>
  <si>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</si>
  <si>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</si>
  <si>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</si>
  <si>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</si>
  <si>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</si>
  <si>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</si>
  <si>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</si>
  <si>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</si>
  <si>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</si>
  <si>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</si>
  <si>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</si>
  <si>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</si>
  <si>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</si>
  <si>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</si>
  <si>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</si>
  <si>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</si>
  <si>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</si>
  <si>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</si>
  <si>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</si>
  <si>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</si>
  <si>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</si>
  <si>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</si>
  <si>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</si>
  <si>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</si>
  <si>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</si>
  <si>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</si>
  <si>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</si>
  <si>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</si>
  <si>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</si>
  <si>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</si>
  <si>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</si>
  <si>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</si>
  <si>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</si>
  <si>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</si>
  <si>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</si>
  <si>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</si>
  <si>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</si>
  <si>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</si>
  <si>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</si>
  <si>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</si>
  <si>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</si>
  <si>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</si>
  <si>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</si>
  <si>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</si>
  <si>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</si>
  <si>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</si>
  <si>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</si>
  <si>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</si>
  <si>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</si>
  <si>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</si>
  <si>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</si>
  <si>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</si>
  <si>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</si>
  <si>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</si>
  <si>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</si>
  <si>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</si>
  <si>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</si>
  <si>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</si>
  <si>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</si>
  <si>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</si>
  <si>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</si>
  <si>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</si>
  <si>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</si>
  <si>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</si>
  <si>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</si>
  <si>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</si>
  <si>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</si>
  <si>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</si>
  <si>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</si>
  <si>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</si>
  <si>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</si>
  <si>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</si>
  <si>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</si>
  <si>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</si>
  <si>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</si>
  <si>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</si>
  <si>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</si>
  <si>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</si>
  <si>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</si>
  <si>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</si>
  <si>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</si>
  <si>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</si>
  <si>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</si>
  <si>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</si>
  <si>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</si>
  <si>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</si>
  <si>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</si>
  <si>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</si>
  <si>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</si>
  <si>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</si>
  <si>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</si>
  <si>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</si>
  <si>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</si>
  <si>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</si>
  <si>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</si>
  <si>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</si>
  <si>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</si>
  <si>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</si>
  <si>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</si>
  <si>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</si>
  <si>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</si>
  <si>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</si>
  <si>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</si>
  <si>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</si>
  <si>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</si>
  <si>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</si>
  <si>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</si>
  <si>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</si>
  <si>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</si>
  <si>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</si>
  <si>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</si>
  <si>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</si>
  <si>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</si>
  <si>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</si>
  <si>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</si>
  <si>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</si>
  <si>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</si>
  <si>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</si>
  <si>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</si>
  <si>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</si>
  <si>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</si>
  <si>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</si>
  <si>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</si>
  <si>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</si>
  <si>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</si>
  <si>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</si>
  <si>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</si>
  <si>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</si>
  <si>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</si>
  <si>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</si>
  <si>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</si>
  <si>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</si>
  <si>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</si>
  <si>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</si>
  <si>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</si>
  <si>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</si>
  <si>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</si>
  <si>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</si>
  <si>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</si>
  <si>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</si>
  <si>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</si>
  <si>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</si>
  <si>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</si>
  <si>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</si>
  <si>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</si>
  <si>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</si>
  <si>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</si>
  <si>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</si>
  <si>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</si>
  <si>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</si>
  <si>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</si>
  <si>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</si>
  <si>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</si>
  <si>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</si>
  <si>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</si>
  <si>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</si>
  <si>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</si>
  <si>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</si>
  <si>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</si>
  <si>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</si>
  <si>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</si>
  <si>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</si>
  <si>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</si>
  <si>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</si>
  <si>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</si>
  <si>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</si>
  <si>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</si>
  <si>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</si>
  <si>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</si>
  <si>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</si>
  <si>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</si>
  <si>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</si>
  <si>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</si>
  <si>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</si>
  <si>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</si>
  <si>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</si>
  <si>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</si>
  <si>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</si>
  <si>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</si>
  <si>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</si>
  <si>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</si>
  <si>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</si>
  <si>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</si>
  <si>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</si>
  <si>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</si>
  <si>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</si>
  <si>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</si>
  <si>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</si>
  <si>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</si>
  <si>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</si>
  <si>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</si>
  <si>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</si>
  <si>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</si>
  <si>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</si>
  <si>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</si>
  <si>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</si>
  <si>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</si>
  <si>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</si>
  <si>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</si>
  <si>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</si>
  <si>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</si>
  <si>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</si>
  <si>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</si>
  <si>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</si>
  <si>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</si>
  <si>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</si>
  <si>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</si>
  <si>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</si>
  <si>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</si>
  <si>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</si>
  <si>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</si>
  <si>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</si>
  <si>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</si>
  <si>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</si>
  <si>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</si>
  <si>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</si>
  <si>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</si>
  <si>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</si>
  <si>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</si>
  <si>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</si>
  <si>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</si>
  <si>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</si>
  <si>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</si>
  <si>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</si>
  <si>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</si>
  <si>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</si>
  <si>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</si>
  <si>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</si>
  <si>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</si>
  <si>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</si>
  <si>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</si>
  <si>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</si>
  <si>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</si>
  <si>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</si>
  <si>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</si>
  <si>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</si>
  <si>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</si>
  <si>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</si>
  <si>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</si>
  <si>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</si>
  <si>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</si>
  <si>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</si>
  <si>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</si>
  <si>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</si>
  <si>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</si>
  <si>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</si>
  <si>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</si>
  <si>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</si>
  <si>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</si>
  <si>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</si>
  <si>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</si>
  <si>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</si>
  <si>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</si>
  <si>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</si>
  <si>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</si>
  <si>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</si>
  <si>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</si>
  <si>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</si>
  <si>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</si>
  <si>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</si>
  <si>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</si>
  <si>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</si>
  <si>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</si>
  <si>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</si>
  <si>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</si>
  <si>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</si>
  <si>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</si>
  <si>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</si>
  <si>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</si>
  <si>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</si>
  <si>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</si>
  <si>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</si>
  <si>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</si>
  <si>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</si>
  <si>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</si>
  <si>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</si>
  <si>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</si>
  <si>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</si>
  <si>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</si>
  <si>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</si>
  <si>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</si>
  <si>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</si>
  <si>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</si>
  <si>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</si>
  <si>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</si>
  <si>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</si>
  <si>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</si>
  <si>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</si>
  <si>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</si>
  <si>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</si>
  <si>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</si>
  <si>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</si>
  <si>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</si>
  <si>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</si>
  <si>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</si>
  <si>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</si>
  <si>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</si>
  <si>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</si>
  <si>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</si>
  <si>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</si>
  <si>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</si>
  <si>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</si>
  <si>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</si>
  <si>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</si>
  <si>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</si>
  <si>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</si>
  <si>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</si>
  <si>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</si>
  <si>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</si>
  <si>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</si>
  <si>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</si>
  <si>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</si>
  <si>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</si>
  <si>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</si>
  <si>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</si>
  <si>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</si>
  <si>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</si>
  <si>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</si>
  <si>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</si>
  <si>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</si>
  <si>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</si>
  <si>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</si>
  <si>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</si>
  <si>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</si>
  <si>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</si>
  <si>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</si>
  <si>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</si>
  <si>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</si>
  <si>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</si>
  <si>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</si>
  <si>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</si>
  <si>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</si>
  <si>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</si>
  <si>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</si>
  <si>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</si>
  <si>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</si>
  <si>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</si>
  <si>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</si>
  <si>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</si>
  <si>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</si>
  <si>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</si>
  <si>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</si>
  <si>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</si>
  <si>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</si>
  <si>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</si>
  <si>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</si>
  <si>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</si>
  <si>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</si>
  <si>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</si>
  <si>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</si>
  <si>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</si>
  <si>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</si>
  <si>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</si>
  <si>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</si>
  <si>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</si>
  <si>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</si>
  <si>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</si>
  <si>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</si>
  <si>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</si>
  <si>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</si>
  <si>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</si>
  <si>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</si>
  <si>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</si>
  <si>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</si>
  <si>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</si>
  <si>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</si>
  <si>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</si>
  <si>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</si>
  <si>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</si>
  <si>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</si>
  <si>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</si>
  <si>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</si>
  <si>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</si>
  <si>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</si>
  <si>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</si>
  <si>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</si>
  <si>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</si>
  <si>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</si>
  <si>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</si>
  <si>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</si>
  <si>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</si>
  <si>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</si>
  <si>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</si>
  <si>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</si>
  <si>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</si>
  <si>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</si>
  <si>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</si>
  <si>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</si>
  <si>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</si>
  <si>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</si>
  <si>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</si>
  <si>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</si>
  <si>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</si>
  <si>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</si>
  <si>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</si>
  <si>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</si>
  <si>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</si>
  <si>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</si>
  <si>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</si>
  <si>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</si>
  <si>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</si>
  <si>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</si>
  <si>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</si>
  <si>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</si>
  <si>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</si>
  <si>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</si>
  <si>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</si>
  <si>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</si>
  <si>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</si>
  <si>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</si>
  <si>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</si>
  <si>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</si>
  <si>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</si>
  <si>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</si>
  <si>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</si>
  <si>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</si>
  <si>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</si>
  <si>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</si>
  <si>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</si>
  <si>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</si>
  <si>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</si>
  <si>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</si>
  <si>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</si>
  <si>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</si>
  <si>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</si>
  <si>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</si>
  <si>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</si>
  <si>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</si>
  <si>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</si>
  <si>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</si>
  <si>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</si>
  <si>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</si>
  <si>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</si>
  <si>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</si>
  <si>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</si>
  <si>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</si>
  <si>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</si>
  <si>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</si>
  <si>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</si>
  <si>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</si>
  <si>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</si>
  <si>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</si>
  <si>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</si>
  <si>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</si>
  <si>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</si>
  <si>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</si>
  <si>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</si>
  <si>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</si>
  <si>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</si>
  <si>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</si>
  <si>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</si>
  <si>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</si>
  <si>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</si>
  <si>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</si>
  <si>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</si>
  <si>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</si>
  <si>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</si>
  <si>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</si>
  <si>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</si>
  <si>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</si>
  <si>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</si>
  <si>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</si>
  <si>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</si>
  <si>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</si>
  <si>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</si>
  <si>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</si>
  <si>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</si>
  <si>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</si>
  <si>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</si>
  <si>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</si>
  <si>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</si>
  <si>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</si>
  <si>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</si>
  <si>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</si>
  <si>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</si>
  <si>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</si>
  <si>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</si>
  <si>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</si>
  <si>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</si>
  <si>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</si>
  <si>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</si>
  <si>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</si>
  <si>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</si>
  <si>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</si>
  <si>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</si>
  <si>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</si>
  <si>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</si>
  <si>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</si>
  <si>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</si>
  <si>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</si>
  <si>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</si>
  <si>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</si>
  <si>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</si>
  <si>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</si>
  <si>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</si>
  <si>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</si>
  <si>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</si>
  <si>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</si>
  <si>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</si>
  <si>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</si>
  <si>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</si>
  <si>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</si>
  <si>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</si>
  <si>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</si>
  <si>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</si>
  <si>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</si>
  <si>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</si>
  <si>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</si>
  <si>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</si>
  <si>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</si>
  <si>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</si>
  <si>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</si>
  <si>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</si>
  <si>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</si>
  <si>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</si>
  <si>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</si>
  <si>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</si>
  <si>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</si>
  <si>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</si>
  <si>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</si>
  <si>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</si>
  <si>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</si>
  <si>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</si>
  <si>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</si>
  <si>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</si>
  <si>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</si>
  <si>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</si>
  <si>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</si>
  <si>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</si>
  <si>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</si>
  <si>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</si>
  <si>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</si>
  <si>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</si>
  <si>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</si>
  <si>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</si>
  <si>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</si>
  <si>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</si>
  <si>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</si>
  <si>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</si>
  <si>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</si>
  <si>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</si>
  <si>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</si>
  <si>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</si>
  <si>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</si>
  <si>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</si>
  <si>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</si>
  <si>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</si>
  <si>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</si>
  <si>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</si>
  <si>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</si>
  <si>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</si>
  <si>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</si>
  <si>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</si>
  <si>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</si>
  <si>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</si>
  <si>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</si>
  <si>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</si>
  <si>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</si>
  <si>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</si>
  <si>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</si>
  <si>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</si>
  <si>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</si>
  <si>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</si>
  <si>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</si>
  <si>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</si>
  <si>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</si>
  <si>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</si>
  <si>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</si>
  <si>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</si>
  <si>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</si>
  <si>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</si>
  <si>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</si>
  <si>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</si>
  <si>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</si>
  <si>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</si>
  <si>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</si>
  <si>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</si>
  <si>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</si>
  <si>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</si>
  <si>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</si>
  <si>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</si>
  <si>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</si>
  <si>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</si>
  <si>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</si>
  <si>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</si>
  <si>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</si>
  <si>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</si>
  <si>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</si>
  <si>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</si>
  <si>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</si>
  <si>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</si>
  <si>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</si>
  <si>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</si>
  <si>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</si>
  <si>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</si>
  <si>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</si>
  <si>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</si>
  <si>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</si>
  <si>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</si>
  <si>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</si>
  <si>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</si>
  <si>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</si>
  <si>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</si>
  <si>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</si>
  <si>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</si>
  <si>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</si>
  <si>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</si>
  <si>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</si>
  <si>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</si>
  <si>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</si>
  <si>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</si>
  <si>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</si>
  <si>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</si>
  <si>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</si>
  <si>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</si>
  <si>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</si>
  <si>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</si>
  <si>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</si>
  <si>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</si>
  <si>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</si>
  <si>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</si>
  <si>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</si>
  <si>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</si>
  <si>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</si>
  <si>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</si>
  <si>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</si>
  <si>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</si>
  <si>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</si>
  <si>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</si>
  <si>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</si>
  <si>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</si>
  <si>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</si>
  <si>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</si>
  <si>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</si>
  <si>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</si>
  <si>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</si>
  <si>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</si>
  <si>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</si>
  <si>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</si>
  <si>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</si>
  <si>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</si>
  <si>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</si>
  <si>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</si>
  <si>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</si>
  <si>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</si>
  <si>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</si>
  <si>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</si>
  <si>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</si>
  <si>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</si>
  <si>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</si>
  <si>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</si>
  <si>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</si>
  <si>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</si>
  <si>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</si>
  <si>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</si>
  <si>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</si>
  <si>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</si>
  <si>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</si>
  <si>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</si>
  <si>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</si>
  <si>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</si>
  <si>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</si>
  <si>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</si>
  <si>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</si>
  <si>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</si>
  <si>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</si>
  <si>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</si>
  <si>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</si>
  <si>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</si>
  <si>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</si>
  <si>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</si>
  <si>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</si>
  <si>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</si>
  <si>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</si>
  <si>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</si>
  <si>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</si>
  <si>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</si>
  <si>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</si>
  <si>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</si>
  <si>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</si>
  <si>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</si>
  <si>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</si>
  <si>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</si>
  <si>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</si>
  <si>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</si>
  <si>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</si>
  <si>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</si>
  <si>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</si>
  <si>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</si>
  <si>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</si>
  <si>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</si>
  <si>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</si>
  <si>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</si>
  <si>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</si>
  <si>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</si>
  <si>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</si>
  <si>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</si>
  <si>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</si>
  <si>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</si>
  <si>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</si>
  <si>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</si>
  <si>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</si>
  <si>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</si>
  <si>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</si>
  <si>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</si>
  <si>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</si>
  <si>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</si>
  <si>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</si>
  <si>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</si>
  <si>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</si>
  <si>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</si>
  <si>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</si>
  <si>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</si>
  <si>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</si>
  <si>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</si>
  <si>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</si>
  <si>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</si>
  <si>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</si>
  <si>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</si>
  <si>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</si>
  <si>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</si>
  <si>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</si>
  <si>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</si>
  <si>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</si>
  <si>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</si>
  <si>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</si>
  <si>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</si>
  <si>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</si>
  <si>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</si>
  <si>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</si>
  <si>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</si>
  <si>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</si>
  <si>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</si>
  <si>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</si>
  <si>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</si>
  <si>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</si>
  <si>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</si>
  <si>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</si>
  <si>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</si>
  <si>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</si>
  <si>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</si>
  <si>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</si>
  <si>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</si>
  <si>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</si>
  <si>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</si>
  <si>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</si>
  <si>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</si>
  <si>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</si>
  <si>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</si>
  <si>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</si>
  <si>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</si>
  <si>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</si>
  <si>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</si>
  <si>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</si>
  <si>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</si>
  <si>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</si>
  <si>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</si>
  <si>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</si>
  <si>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</si>
  <si>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</si>
  <si>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</si>
  <si>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</si>
  <si>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</si>
  <si>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</si>
  <si>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</si>
  <si>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</si>
  <si>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</si>
  <si>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</si>
  <si>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</si>
  <si>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</si>
  <si>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</si>
  <si>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</si>
  <si>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</si>
  <si>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</si>
  <si>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</si>
  <si>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</si>
  <si>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</si>
  <si>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</si>
  <si>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</si>
  <si>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</si>
  <si>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</si>
  <si>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</si>
  <si>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</si>
  <si>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</si>
  <si>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</si>
  <si>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</si>
  <si>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</si>
  <si>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</si>
  <si>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</si>
  <si>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</si>
  <si>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</si>
  <si>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</si>
  <si>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</si>
  <si>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</si>
  <si>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</si>
  <si>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</si>
  <si>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</si>
  <si>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</si>
  <si>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</si>
  <si>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</si>
  <si>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</si>
  <si>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</si>
  <si>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</si>
  <si>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</si>
  <si>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</si>
  <si>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</si>
  <si>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</si>
  <si>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</si>
  <si>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</si>
  <si>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</si>
  <si>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</si>
  <si>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</si>
  <si>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</si>
  <si>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</si>
  <si>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</si>
  <si>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</si>
  <si>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</si>
  <si>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</si>
  <si>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</si>
  <si>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</si>
  <si>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</si>
  <si>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</si>
  <si>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</si>
  <si>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</si>
  <si>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</si>
  <si>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</si>
  <si>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</si>
  <si>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</si>
  <si>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</si>
  <si>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</si>
  <si>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</si>
  <si>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</si>
  <si>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</si>
  <si>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</si>
  <si>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</si>
  <si>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</si>
  <si>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</si>
  <si>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</si>
  <si>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</si>
  <si>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</si>
  <si>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</si>
  <si>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</si>
  <si>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</si>
  <si>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</si>
  <si>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</si>
  <si>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</si>
  <si>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</si>
  <si>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</si>
  <si>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</si>
  <si>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</si>
  <si>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</si>
  <si>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</si>
  <si>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</si>
  <si>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</si>
  <si>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</si>
  <si>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</si>
  <si>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</si>
  <si>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</si>
  <si>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</si>
  <si>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</si>
  <si>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</si>
  <si>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</si>
  <si>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</si>
  <si>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</si>
  <si>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</si>
  <si>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</si>
  <si>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</si>
  <si>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</si>
  <si>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</si>
  <si>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</si>
  <si>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</si>
  <si>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</si>
  <si>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</si>
  <si>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</si>
  <si>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</si>
  <si>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</si>
  <si>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</si>
  <si>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</si>
  <si>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</si>
  <si>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</si>
  <si>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</si>
  <si>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</si>
  <si>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</si>
  <si>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</si>
  <si>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</si>
  <si>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</si>
  <si>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</si>
  <si>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</si>
  <si>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</si>
  <si>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</si>
  <si>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</si>
  <si>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</si>
  <si>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</si>
  <si>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</si>
  <si>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</si>
  <si>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</si>
  <si>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</si>
  <si>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</si>
  <si>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</si>
  <si>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</si>
  <si>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</si>
  <si>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</si>
  <si>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</si>
  <si>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</si>
  <si>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</si>
  <si>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</si>
  <si>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</si>
  <si>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</si>
  <si>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</si>
  <si>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</si>
  <si>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</si>
  <si>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</si>
  <si>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</si>
  <si>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</si>
  <si>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</si>
  <si>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</si>
  <si>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</si>
  <si>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</si>
  <si>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</si>
  <si>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</si>
  <si>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</si>
  <si>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</si>
  <si>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</si>
  <si>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</si>
  <si>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</si>
  <si>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</si>
  <si>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</si>
  <si>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</si>
  <si>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</si>
  <si>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</si>
  <si>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</si>
  <si>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</si>
  <si>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</si>
  <si>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</si>
  <si>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</si>
  <si>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</si>
  <si>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</si>
  <si>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</si>
  <si>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</si>
  <si>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</si>
  <si>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</si>
  <si>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</si>
  <si>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</si>
  <si>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</si>
  <si>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</si>
  <si>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</si>
  <si>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</si>
  <si>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</si>
  <si>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</si>
  <si>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</si>
  <si>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</si>
  <si>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</si>
  <si>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</si>
  <si>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</si>
  <si>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</si>
  <si>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</si>
  <si>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</si>
  <si>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</si>
  <si>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</si>
  <si>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</si>
  <si>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</si>
  <si>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</si>
  <si>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</si>
  <si>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</si>
  <si>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</si>
  <si>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</si>
  <si>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</si>
  <si>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</si>
  <si>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</si>
  <si>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</si>
  <si>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</si>
  <si>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</si>
  <si>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</si>
  <si>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</si>
  <si>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</si>
  <si>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</si>
  <si>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</si>
  <si>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</si>
  <si>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</si>
  <si>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</si>
  <si>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</si>
  <si>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</si>
  <si>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</si>
  <si>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</si>
  <si>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</si>
  <si>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</si>
  <si>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</si>
  <si>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</si>
  <si>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</si>
  <si>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</si>
  <si>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</si>
  <si>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</si>
  <si>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</si>
  <si>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</si>
  <si>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</si>
  <si>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</si>
  <si>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</si>
  <si>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</si>
  <si>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</si>
  <si>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</si>
  <si>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</si>
  <si>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</si>
  <si>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</si>
  <si>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</si>
  <si>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</si>
  <si>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</si>
  <si>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</si>
  <si>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</si>
  <si>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</si>
  <si>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</si>
  <si>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</si>
  <si>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</si>
  <si>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</si>
  <si>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</si>
  <si>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</si>
  <si>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</si>
  <si>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</si>
  <si>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</si>
  <si>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</si>
  <si>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</si>
  <si>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</si>
  <si>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</si>
  <si>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</si>
  <si>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</si>
  <si>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</si>
  <si>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</si>
  <si>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</si>
  <si>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</si>
  <si>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</si>
  <si>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</si>
  <si>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</si>
  <si>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</si>
  <si>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</si>
  <si>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</si>
  <si>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</si>
  <si>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</si>
  <si>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</si>
  <si>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</si>
  <si>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</si>
  <si>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</si>
  <si>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</si>
  <si>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</si>
  <si>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</si>
  <si>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</si>
  <si>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</si>
  <si>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</si>
  <si>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</si>
  <si>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</si>
  <si>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</si>
  <si>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</si>
  <si>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</si>
  <si>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</si>
  <si>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</si>
  <si>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</si>
  <si>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</si>
  <si>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</si>
  <si>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</si>
  <si>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</si>
  <si>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</si>
  <si>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</si>
  <si>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</si>
  <si>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</si>
  <si>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</si>
  <si>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</si>
  <si>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</si>
  <si>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</si>
  <si>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</si>
  <si>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</si>
  <si>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</si>
  <si>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</si>
  <si>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</si>
  <si>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</si>
  <si>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</si>
  <si>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</si>
  <si>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</si>
  <si>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</si>
  <si>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</si>
  <si>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</si>
  <si>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</si>
  <si>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</si>
  <si>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</si>
  <si>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</si>
  <si>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</si>
  <si>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</si>
  <si>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</si>
  <si>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</si>
  <si>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</si>
  <si>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</si>
  <si>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</si>
  <si>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</si>
  <si>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</si>
  <si>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</si>
  <si>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</si>
  <si>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</si>
  <si>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</si>
  <si>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</si>
  <si>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</si>
  <si>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</si>
  <si>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</si>
  <si>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</si>
  <si>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</si>
  <si>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</si>
  <si>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</si>
  <si>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</si>
  <si>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</si>
  <si>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</si>
  <si>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</si>
  <si>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</si>
  <si>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</si>
  <si>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</si>
  <si>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</si>
  <si>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</si>
  <si>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</si>
  <si>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</si>
  <si>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</si>
  <si>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</si>
  <si>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</si>
  <si>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</si>
  <si>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</si>
  <si>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</si>
  <si>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</si>
  <si>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</si>
  <si>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</si>
  <si>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</si>
  <si>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</si>
  <si>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</si>
  <si>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</si>
  <si>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</si>
  <si>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</si>
  <si>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</si>
  <si>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</si>
  <si>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</si>
  <si>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</si>
  <si>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</si>
  <si>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</si>
  <si>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</si>
  <si>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</si>
  <si>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</si>
  <si>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</si>
  <si>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</si>
  <si>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</si>
  <si>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</si>
  <si>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</si>
  <si>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</si>
  <si>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</si>
  <si>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</si>
  <si>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</si>
  <si>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</si>
  <si>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</si>
  <si>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</si>
  <si>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</si>
  <si>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</si>
  <si>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</si>
  <si>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</si>
  <si>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</si>
  <si>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</si>
  <si>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</si>
  <si>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</si>
  <si>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</si>
  <si>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</si>
  <si>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</si>
  <si>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</si>
  <si>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</si>
  <si>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</si>
  <si>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</si>
  <si>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</si>
  <si>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</si>
  <si>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</si>
  <si>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</si>
  <si>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</si>
  <si>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</si>
  <si>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</si>
  <si>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</si>
  <si>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</si>
  <si>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</si>
  <si>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</si>
  <si>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</si>
  <si>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</si>
  <si>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</si>
  <si>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</si>
  <si>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</si>
  <si>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</si>
  <si>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</si>
  <si>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</si>
  <si>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</si>
  <si>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</si>
  <si>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</si>
  <si>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</si>
  <si>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</si>
  <si>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</si>
  <si>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</si>
  <si>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</si>
  <si>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</si>
  <si>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</si>
  <si>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</si>
  <si>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</si>
  <si>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</si>
  <si>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</si>
  <si>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</si>
  <si>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</si>
  <si>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</si>
  <si>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</si>
  <si>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</si>
  <si>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</si>
  <si>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</si>
  <si>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</si>
  <si>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</si>
  <si>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</si>
  <si>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</si>
  <si>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</si>
  <si>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</si>
  <si>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</si>
  <si>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</si>
  <si>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</si>
  <si>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</si>
  <si>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</si>
  <si>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</si>
  <si>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</si>
  <si>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</si>
  <si>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</si>
  <si>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</si>
  <si>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</si>
  <si>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</si>
  <si>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</si>
  <si>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</si>
  <si>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</si>
  <si>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</si>
  <si>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</si>
  <si>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</si>
  <si>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</si>
  <si>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</si>
  <si>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</si>
  <si>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</si>
  <si>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</si>
  <si>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</si>
  <si>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</si>
  <si>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</si>
  <si>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</si>
  <si>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</si>
  <si>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</si>
  <si>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</si>
  <si>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</si>
  <si>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</si>
  <si>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</si>
  <si>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</si>
  <si>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</si>
  <si>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</si>
  <si>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</si>
  <si>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</si>
  <si>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</si>
  <si>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</si>
  <si>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</si>
  <si>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</si>
  <si>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</si>
  <si>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</si>
  <si>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</si>
  <si>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</si>
  <si>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</si>
  <si>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</si>
  <si>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</si>
  <si>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</si>
  <si>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</si>
  <si>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</si>
  <si>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</si>
  <si>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</si>
  <si>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</si>
  <si>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</si>
  <si>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</si>
  <si>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</si>
  <si>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</si>
  <si>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</si>
  <si>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</si>
  <si>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</si>
  <si>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</si>
  <si>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</si>
  <si>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</si>
  <si>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</si>
  <si>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</si>
  <si>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</si>
  <si>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</si>
  <si>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</si>
  <si>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</si>
  <si>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</si>
  <si>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</si>
  <si>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</si>
  <si>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</si>
  <si>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</si>
  <si>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</si>
  <si>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</si>
  <si>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</si>
  <si>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</si>
  <si>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</si>
  <si>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</si>
  <si>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</si>
  <si>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</si>
  <si>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</si>
  <si>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</si>
  <si>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</si>
  <si>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</si>
  <si>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</si>
  <si>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</si>
  <si>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</si>
  <si>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</si>
  <si>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</si>
  <si>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</si>
  <si>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</si>
  <si>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</si>
  <si>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</si>
  <si>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</si>
  <si>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</si>
  <si>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</si>
  <si>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</si>
  <si>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</si>
  <si>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</si>
  <si>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</si>
  <si>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</si>
  <si>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</si>
  <si>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</si>
  <si>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</si>
  <si>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</si>
  <si>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</si>
  <si>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</si>
  <si>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</si>
  <si>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</si>
  <si>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</si>
  <si>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</si>
  <si>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</si>
  <si>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</si>
  <si>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</si>
  <si>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</si>
  <si>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</si>
  <si>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</si>
  <si>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</si>
  <si>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</si>
  <si>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</si>
  <si>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</si>
  <si>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</si>
  <si>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</si>
  <si>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</si>
  <si>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</si>
  <si>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</si>
  <si>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</si>
  <si>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</si>
  <si>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</si>
  <si>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</si>
  <si>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</si>
  <si>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</si>
  <si>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</si>
  <si>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</si>
  <si>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</si>
  <si>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</si>
  <si>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</si>
  <si>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</si>
  <si>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</si>
  <si>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</si>
  <si>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</si>
  <si>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</si>
  <si>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</si>
  <si>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</si>
  <si>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</si>
  <si>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</si>
  <si>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</si>
  <si>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</si>
  <si>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</si>
  <si>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</si>
  <si>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</si>
  <si>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</si>
  <si>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</si>
  <si>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</si>
  <si>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</si>
  <si>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</si>
  <si>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</si>
  <si>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</si>
  <si>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</si>
  <si>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</si>
  <si>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</si>
  <si>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</si>
  <si>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</si>
  <si>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</si>
  <si>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</si>
  <si>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</si>
  <si>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</si>
  <si>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</si>
  <si>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</si>
  <si>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</si>
  <si>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</si>
  <si>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</si>
  <si>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</si>
  <si>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</si>
  <si>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</si>
  <si>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</si>
  <si>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</si>
  <si>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</si>
  <si>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</si>
  <si>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</si>
  <si>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</si>
  <si>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</si>
  <si>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</si>
  <si>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</si>
  <si>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</si>
  <si>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</si>
  <si>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</si>
  <si>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</si>
  <si>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</si>
  <si>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</si>
  <si>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</si>
  <si>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</si>
  <si>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</si>
  <si>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</si>
  <si>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</si>
  <si>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</si>
  <si>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</si>
  <si>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</si>
  <si>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</si>
  <si>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</si>
  <si>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</si>
  <si>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</si>
  <si>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</si>
  <si>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</si>
  <si>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</si>
  <si>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</si>
  <si>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</si>
  <si>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</si>
  <si>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</si>
  <si>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</si>
  <si>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</si>
  <si>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</si>
  <si>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</si>
  <si>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</si>
  <si>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</si>
  <si>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</si>
  <si>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</si>
  <si>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</si>
  <si>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</si>
  <si>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</si>
  <si>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</si>
  <si>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</si>
  <si>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</si>
  <si>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</si>
  <si>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</si>
  <si>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</si>
  <si>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</si>
  <si>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</si>
  <si>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</si>
  <si>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</si>
  <si>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</si>
  <si>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</si>
  <si>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</si>
  <si>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</si>
  <si>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</si>
  <si>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</si>
  <si>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</si>
  <si>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</si>
  <si>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</si>
  <si>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</si>
  <si>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</si>
  <si>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</si>
  <si>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</si>
  <si>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</si>
  <si>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</si>
  <si>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</si>
  <si>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</si>
  <si>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</si>
  <si>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</si>
  <si>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</si>
  <si>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</si>
  <si>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</si>
  <si>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</si>
  <si>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</si>
  <si>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</si>
  <si>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</si>
  <si>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</si>
  <si>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</si>
  <si>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</si>
  <si>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</si>
  <si>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</si>
  <si>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</si>
  <si>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</si>
  <si>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</si>
  <si>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</si>
  <si>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</si>
  <si>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</si>
  <si>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</si>
  <si>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</si>
  <si>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</si>
  <si>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</si>
  <si>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</si>
  <si>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</si>
  <si>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</si>
  <si>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</si>
  <si>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</si>
  <si>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</si>
  <si>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</si>
  <si>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</si>
  <si>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</si>
  <si>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</si>
  <si>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</si>
  <si>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</si>
  <si>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</si>
  <si>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</si>
  <si>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</si>
  <si>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</si>
  <si>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</si>
  <si>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</si>
  <si>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</si>
  <si>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</si>
  <si>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</si>
  <si>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</si>
  <si>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</si>
  <si>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</si>
  <si>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</si>
  <si>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</si>
  <si>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</si>
  <si>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</si>
  <si>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</si>
  <si>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</si>
  <si>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</si>
  <si>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</si>
  <si>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</si>
  <si>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</si>
  <si>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</si>
  <si>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</si>
  <si>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</si>
  <si>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</si>
  <si>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</si>
  <si>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</si>
  <si>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</si>
  <si>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</si>
  <si>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</si>
  <si>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</si>
  <si>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</si>
  <si>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</si>
  <si>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</si>
  <si>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</si>
  <si>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</si>
  <si>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</si>
  <si>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</si>
  <si>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</si>
  <si>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</si>
  <si>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</si>
  <si>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</si>
  <si>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</si>
  <si>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</si>
  <si>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</si>
  <si>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</si>
  <si>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</si>
  <si>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</si>
  <si>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</si>
  <si>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</si>
  <si>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</si>
  <si>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</si>
  <si>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</si>
  <si>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</si>
  <si>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</si>
  <si>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</si>
  <si>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</si>
  <si>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</si>
  <si>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</si>
  <si>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</si>
  <si>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</si>
  <si>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</si>
  <si>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</si>
  <si>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</si>
  <si>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</si>
  <si>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</si>
  <si>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</si>
  <si>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</si>
  <si>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</si>
  <si>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</si>
  <si>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</si>
  <si>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</si>
  <si>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</si>
  <si>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</si>
  <si>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</si>
  <si>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</si>
  <si>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</si>
  <si>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</si>
  <si>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</si>
  <si>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</si>
  <si>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</si>
  <si>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</si>
  <si>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</si>
  <si>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</si>
  <si>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</si>
  <si>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</si>
  <si>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</si>
  <si>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</si>
  <si>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</si>
  <si>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</si>
  <si>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</si>
  <si>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</si>
  <si>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</si>
  <si>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</si>
  <si>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</si>
  <si>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</si>
  <si>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</si>
  <si>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</si>
  <si>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</si>
  <si>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</si>
  <si>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</si>
  <si>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</si>
  <si>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</si>
  <si>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</si>
  <si>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</si>
  <si>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</si>
  <si>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</si>
  <si>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</si>
  <si>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</si>
  <si>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</si>
  <si>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</si>
  <si>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</si>
  <si>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</si>
  <si>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</si>
  <si>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</si>
  <si>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</si>
  <si>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</si>
  <si>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</si>
  <si>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</si>
  <si>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</si>
  <si>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</si>
  <si>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</si>
  <si>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</si>
  <si>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</si>
  <si>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</si>
  <si>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</si>
  <si>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</si>
  <si>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</si>
  <si>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</si>
  <si>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</si>
  <si>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</si>
  <si>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</si>
  <si>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</si>
  <si>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</si>
  <si>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</si>
  <si>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</si>
  <si>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</si>
  <si>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</si>
  <si>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</si>
  <si>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</si>
  <si>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</si>
  <si>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</si>
  <si>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</si>
  <si>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</si>
  <si>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</si>
  <si>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</si>
  <si>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</si>
  <si>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</si>
  <si>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</si>
  <si>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</si>
  <si>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</si>
  <si>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</si>
  <si>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</si>
  <si>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</si>
  <si>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</si>
  <si>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</si>
  <si>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</si>
  <si>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</si>
  <si>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</si>
  <si>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</si>
  <si>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</si>
  <si>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</si>
  <si>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</si>
  <si>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</si>
  <si>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</si>
  <si>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</si>
  <si>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</si>
  <si>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</si>
  <si>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</si>
  <si>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</si>
  <si>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</si>
  <si>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</si>
  <si>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</si>
  <si>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</si>
  <si>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</si>
  <si>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</si>
  <si>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</si>
  <si>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</si>
  <si>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</si>
  <si>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</si>
  <si>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</si>
  <si>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</si>
  <si>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</si>
  <si>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</si>
  <si>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</si>
  <si>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</si>
  <si>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</si>
  <si>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</si>
  <si>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</si>
  <si>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</si>
  <si>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</si>
  <si>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</si>
  <si>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</si>
  <si>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</si>
  <si>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</si>
  <si>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</si>
  <si>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</si>
  <si>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</si>
  <si>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</si>
  <si>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</si>
  <si>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</si>
  <si>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</si>
  <si>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</si>
  <si>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</si>
  <si>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</si>
  <si>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</si>
  <si>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</si>
  <si>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</si>
  <si>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</si>
  <si>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</si>
  <si>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</si>
  <si>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</si>
  <si>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</si>
  <si>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</si>
  <si>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</si>
  <si>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</si>
  <si>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</si>
  <si>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</si>
  <si>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</si>
  <si>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</si>
  <si>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</si>
  <si>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</si>
  <si>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</si>
  <si>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</si>
  <si>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</si>
  <si>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</si>
  <si>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</si>
  <si>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</si>
  <si>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</si>
  <si>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</si>
  <si>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</si>
  <si>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</si>
  <si>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</si>
  <si>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</si>
  <si>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</si>
  <si>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</si>
  <si>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</si>
  <si>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</si>
  <si>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</si>
  <si>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</si>
  <si>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</si>
  <si>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</si>
  <si>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</si>
  <si>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</si>
  <si>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</si>
  <si>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</si>
  <si>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</si>
  <si>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</si>
  <si>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</si>
  <si>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</si>
  <si>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</si>
  <si>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</si>
  <si>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</si>
  <si>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</si>
  <si>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</si>
  <si>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</si>
  <si>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</si>
  <si>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</si>
  <si>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</si>
  <si>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</si>
  <si>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</si>
  <si>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</si>
  <si>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</si>
  <si>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</si>
  <si>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</si>
  <si>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</si>
  <si>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</si>
  <si>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</si>
  <si>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</si>
  <si>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</si>
  <si>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</si>
  <si>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</si>
  <si>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</si>
  <si>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</si>
  <si>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</si>
  <si>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</si>
  <si>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</si>
  <si>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</si>
  <si>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</si>
  <si>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</si>
  <si>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</si>
  <si>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</si>
  <si>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</si>
  <si>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</si>
  <si>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</si>
  <si>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</si>
  <si>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</si>
  <si>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</si>
  <si>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</si>
  <si>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</si>
  <si>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</si>
  <si>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</si>
  <si>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</si>
  <si>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</si>
  <si>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</si>
  <si>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</si>
  <si>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</si>
  <si>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</si>
  <si>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</si>
  <si>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</si>
  <si>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</si>
  <si>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</si>
  <si>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</si>
  <si>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</si>
  <si>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</si>
  <si>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</si>
  <si>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</si>
  <si>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</si>
  <si>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</si>
  <si>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</si>
  <si>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</si>
  <si>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</si>
  <si>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</si>
  <si>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</si>
  <si>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</si>
  <si>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</si>
  <si>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</si>
  <si>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</si>
  <si>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</si>
  <si>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</si>
  <si>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</si>
  <si>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</si>
  <si>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</si>
  <si>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</si>
  <si>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</si>
  <si>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</si>
  <si>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</si>
  <si>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</si>
  <si>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</si>
  <si>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</si>
  <si>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</si>
  <si>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</si>
  <si>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</si>
  <si>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</si>
  <si>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</si>
  <si>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</si>
  <si>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</si>
  <si>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</si>
  <si>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</si>
  <si>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</si>
  <si>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</si>
  <si>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</si>
  <si>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</si>
  <si>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</si>
  <si>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</si>
  <si>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</si>
  <si>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</si>
  <si>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</si>
  <si>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</si>
  <si>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</si>
  <si>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</si>
  <si>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</si>
  <si>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</si>
  <si>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</si>
  <si>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</si>
  <si>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</si>
  <si>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</si>
  <si>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</si>
  <si>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</si>
  <si>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</si>
  <si>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</si>
  <si>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</si>
  <si>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</si>
  <si>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</si>
  <si>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</si>
  <si>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</si>
  <si>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</si>
  <si>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</si>
  <si>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</si>
  <si>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</si>
  <si>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</si>
  <si>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</si>
  <si>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</si>
  <si>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</si>
  <si>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</si>
  <si>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</si>
  <si>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</si>
  <si>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</si>
  <si>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</si>
  <si>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</si>
  <si>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</si>
  <si>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</si>
  <si>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</si>
  <si>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</si>
  <si>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</si>
  <si>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</si>
  <si>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</si>
  <si>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</si>
  <si>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</si>
  <si>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</si>
  <si>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</si>
  <si>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</si>
  <si>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</si>
  <si>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</si>
  <si>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</si>
  <si>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</si>
  <si>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</si>
  <si>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</si>
  <si>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</si>
  <si>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</si>
  <si>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</si>
  <si>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</si>
  <si>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</si>
  <si>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</si>
  <si>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</si>
  <si>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</si>
  <si>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</si>
  <si>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</si>
  <si>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</si>
  <si>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</si>
  <si>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</si>
  <si>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</si>
  <si>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</si>
  <si>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</si>
  <si>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</si>
  <si>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</si>
  <si>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</si>
  <si>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</si>
  <si>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</si>
  <si>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</si>
  <si>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</si>
  <si>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</si>
  <si>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</si>
  <si>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</si>
  <si>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</si>
  <si>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</si>
  <si>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</si>
  <si>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</si>
  <si>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</si>
  <si>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</si>
  <si>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</si>
  <si>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</si>
  <si>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</si>
  <si>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</si>
  <si>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</si>
  <si>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</si>
  <si>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</si>
  <si>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</si>
  <si>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</si>
  <si>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</si>
  <si>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</si>
  <si>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</si>
  <si>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</si>
  <si>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</si>
  <si>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</si>
  <si>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</si>
  <si>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</si>
  <si>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</si>
  <si>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</si>
  <si>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</si>
  <si>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</si>
  <si>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</si>
  <si>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</si>
  <si>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</si>
  <si>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</si>
  <si>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</si>
  <si>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</si>
  <si>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</si>
  <si>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</si>
  <si>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</si>
  <si>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</si>
  <si>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</si>
  <si>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</si>
  <si>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</si>
  <si>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</si>
  <si>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</si>
  <si>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</si>
  <si>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</si>
  <si>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</si>
  <si>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</si>
  <si>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</si>
  <si>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</si>
  <si>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</si>
  <si>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</si>
  <si>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</si>
  <si>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</si>
  <si>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</si>
  <si>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</si>
  <si>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</si>
  <si>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</si>
  <si>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</si>
  <si>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</si>
  <si>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</si>
  <si>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</si>
  <si>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</si>
  <si>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</si>
  <si>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</si>
  <si>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</si>
  <si>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</si>
  <si>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</si>
  <si>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</si>
  <si>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</si>
  <si>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</si>
  <si>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</si>
  <si>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</si>
  <si>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</si>
  <si>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</si>
  <si>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</si>
  <si>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</si>
  <si>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</si>
  <si>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</si>
  <si>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</si>
  <si>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</si>
  <si>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</si>
  <si>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</si>
  <si>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</si>
  <si>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</si>
  <si>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</si>
  <si>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</si>
  <si>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</si>
  <si>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</si>
  <si>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</si>
  <si>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</si>
  <si>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</si>
  <si>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</si>
  <si>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</si>
  <si>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</si>
  <si>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</si>
  <si>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</si>
  <si>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</si>
  <si>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</si>
  <si>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</si>
  <si>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</si>
  <si>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</si>
  <si>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</si>
  <si>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</si>
  <si>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</si>
  <si>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</si>
  <si>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</si>
  <si>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</si>
  <si>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</si>
  <si>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</si>
  <si>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</si>
  <si>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</si>
  <si>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</si>
  <si>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</si>
  <si>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</si>
  <si>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</si>
  <si>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</si>
  <si>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</si>
  <si>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</si>
  <si>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</si>
  <si>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</si>
  <si>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</si>
  <si>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</si>
  <si>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</si>
  <si>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</si>
  <si>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</si>
  <si>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</si>
  <si>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</si>
  <si>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</si>
  <si>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</si>
  <si>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</si>
  <si>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</si>
  <si>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</si>
  <si>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</si>
  <si>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</si>
  <si>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</si>
  <si>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</si>
  <si>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</si>
  <si>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</si>
  <si>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</si>
  <si>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</si>
  <si>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</si>
  <si>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</si>
  <si>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</si>
  <si>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</si>
  <si>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</si>
  <si>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</si>
  <si>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</si>
  <si>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</si>
  <si>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</si>
  <si>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</si>
  <si>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</si>
  <si>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</si>
  <si>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</si>
  <si>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</si>
  <si>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</si>
  <si>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</si>
  <si>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</si>
  <si>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</si>
  <si>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</si>
  <si>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</si>
  <si>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</si>
  <si>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</si>
  <si>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</si>
  <si>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</si>
  <si>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</si>
  <si>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</si>
  <si>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</si>
  <si>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</si>
  <si>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</si>
  <si>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</si>
  <si>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</si>
  <si>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</si>
  <si>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</si>
  <si>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</si>
  <si>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</si>
  <si>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</si>
  <si>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</si>
  <si>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</si>
  <si>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</si>
  <si>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</si>
  <si>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</si>
  <si>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</si>
  <si>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</si>
  <si>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</si>
  <si>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</si>
  <si>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</si>
  <si>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</si>
  <si>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</si>
  <si>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</si>
  <si>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</si>
  <si>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</si>
  <si>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</si>
  <si>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</si>
  <si>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</si>
  <si>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</si>
  <si>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</si>
  <si>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</si>
  <si>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</si>
  <si>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</si>
  <si>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</si>
  <si>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</si>
  <si>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</si>
  <si>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</si>
  <si>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</si>
  <si>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</si>
  <si>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</si>
  <si>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</si>
  <si>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</si>
  <si>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</si>
  <si>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</si>
  <si>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</si>
  <si>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</si>
  <si>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</si>
  <si>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</si>
  <si>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</si>
  <si>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</si>
  <si>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</si>
  <si>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</si>
  <si>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</si>
  <si>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</si>
  <si>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</si>
  <si>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</si>
  <si>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</si>
  <si>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</si>
  <si>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</si>
  <si>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</si>
  <si>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</si>
  <si>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</si>
  <si>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</si>
  <si>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</si>
  <si>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</si>
  <si>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</si>
  <si>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</si>
  <si>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</si>
  <si>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</si>
  <si>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</si>
  <si>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</si>
  <si>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</si>
  <si>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</si>
  <si>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</si>
  <si>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</si>
  <si>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</si>
  <si>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</si>
  <si>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</si>
  <si>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</si>
  <si>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</si>
  <si>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</si>
  <si>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</si>
  <si>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</si>
  <si>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</si>
  <si>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</si>
  <si>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</si>
  <si>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</si>
  <si>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</si>
  <si>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</si>
  <si>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</si>
  <si>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</si>
  <si>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</si>
  <si>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</si>
  <si>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</si>
  <si>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</si>
  <si>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</si>
  <si>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</si>
  <si>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</si>
  <si>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</si>
  <si>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</si>
  <si>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</si>
  <si>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</si>
  <si>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</si>
  <si>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</si>
  <si>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</si>
  <si>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</si>
  <si>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</si>
  <si>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</si>
  <si>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</si>
  <si>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</si>
  <si>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</si>
  <si>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</si>
  <si>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</si>
  <si>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</si>
  <si>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</si>
  <si>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</si>
  <si>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</si>
  <si>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</si>
  <si>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</si>
  <si>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</si>
  <si>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</si>
  <si>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</si>
  <si>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</si>
  <si>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</si>
  <si>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</si>
  <si>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</si>
  <si>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</si>
  <si>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</si>
  <si>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</si>
  <si>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</si>
  <si>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</si>
  <si>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</si>
  <si>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</si>
  <si>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</si>
  <si>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</si>
  <si>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</si>
  <si>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</si>
  <si>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</si>
  <si>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</si>
  <si>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</si>
  <si>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</si>
  <si>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</si>
  <si>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</si>
  <si>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</si>
  <si>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</si>
  <si>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</si>
  <si>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</si>
  <si>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</si>
  <si>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</si>
  <si>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</si>
  <si>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</si>
  <si>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</si>
  <si>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</si>
  <si>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</si>
  <si>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</si>
  <si>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</si>
  <si>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</si>
  <si>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</si>
  <si>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</si>
  <si>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</si>
  <si>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</si>
  <si>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</si>
  <si>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</si>
  <si>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</si>
  <si>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</si>
  <si>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</si>
  <si>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</si>
  <si>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</si>
  <si>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</si>
  <si>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</si>
  <si>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</si>
  <si>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</si>
  <si>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</si>
  <si>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</si>
  <si>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</si>
  <si>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</si>
  <si>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</si>
  <si>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</si>
  <si>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</si>
  <si>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</si>
  <si>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</si>
  <si>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</si>
  <si>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</si>
  <si>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</si>
  <si>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</si>
  <si>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</si>
  <si>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</si>
  <si>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</si>
  <si>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</si>
  <si>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</si>
  <si>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</si>
  <si>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</si>
  <si>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</si>
  <si>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</si>
  <si>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</si>
  <si>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</si>
  <si>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</si>
  <si>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</si>
  <si>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</si>
  <si>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</si>
  <si>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</si>
  <si>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</si>
  <si>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</si>
  <si>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</si>
  <si>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</si>
  <si>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</si>
  <si>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</si>
  <si>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</si>
  <si>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</si>
  <si>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</si>
  <si>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</si>
  <si>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</si>
  <si>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</si>
  <si>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</si>
  <si>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</si>
  <si>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</si>
  <si>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</si>
  <si>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</si>
  <si>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</si>
  <si>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</si>
  <si>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</si>
  <si>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</si>
  <si>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</si>
  <si>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</si>
  <si>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</si>
  <si>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</si>
  <si>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</si>
  <si>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</si>
  <si>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</si>
  <si>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</si>
  <si>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</si>
  <si>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</si>
  <si>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</si>
  <si>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</si>
  <si>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</si>
  <si>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</si>
  <si>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</si>
  <si>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</si>
  <si>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</si>
  <si>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</si>
  <si>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</si>
  <si>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</si>
  <si>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</si>
  <si>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</si>
  <si>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</si>
  <si>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</si>
  <si>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</si>
  <si>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</si>
  <si>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</si>
  <si>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</si>
  <si>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</si>
  <si>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</si>
  <si>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</si>
  <si>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</si>
  <si>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</si>
  <si>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</si>
  <si>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</si>
  <si>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</si>
  <si>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</si>
  <si>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</si>
  <si>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</si>
  <si>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</si>
  <si>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</si>
  <si>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</si>
  <si>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</si>
  <si>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</si>
  <si>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</si>
  <si>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</si>
  <si>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</si>
  <si>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</si>
  <si>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</si>
  <si>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</si>
  <si>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</si>
  <si>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</si>
  <si>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</si>
  <si>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</si>
  <si>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</si>
  <si>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</si>
  <si>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</si>
  <si>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</si>
  <si>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</si>
  <si>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</si>
  <si>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</si>
  <si>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</si>
  <si>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</si>
  <si>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</si>
  <si>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</si>
  <si>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</si>
  <si>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</si>
  <si>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</si>
  <si>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</si>
  <si>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</si>
  <si>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</si>
  <si>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</si>
  <si>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</si>
  <si>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</si>
  <si>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</si>
  <si>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</si>
  <si>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</si>
  <si>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</si>
  <si>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</si>
  <si>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</si>
  <si>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</si>
  <si>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</si>
  <si>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</si>
  <si>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</si>
  <si>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</si>
  <si>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</si>
  <si>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</si>
  <si>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</si>
  <si>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</si>
  <si>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</si>
  <si>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</si>
  <si>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</si>
  <si>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</si>
  <si>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</si>
  <si>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</si>
  <si>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</si>
  <si>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</si>
  <si>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</si>
  <si>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</si>
  <si>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</si>
  <si>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</si>
  <si>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</si>
  <si>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</si>
  <si>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</si>
  <si>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</si>
  <si>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</si>
  <si>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</si>
  <si>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</si>
  <si>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</si>
  <si>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</si>
  <si>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</si>
  <si>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</si>
  <si>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</si>
  <si>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</si>
  <si>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</si>
  <si>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</si>
  <si>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</si>
  <si>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</si>
  <si>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</si>
  <si>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</si>
  <si>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</si>
  <si>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</si>
  <si>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</si>
  <si>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</si>
  <si>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</si>
  <si>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</si>
  <si>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</si>
  <si>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</si>
  <si>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</si>
  <si>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</si>
  <si>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</si>
  <si>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</si>
  <si>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</si>
  <si>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</si>
  <si>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</si>
  <si>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</si>
  <si>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</si>
  <si>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</si>
  <si>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</si>
  <si>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</si>
  <si>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</si>
  <si>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</si>
  <si>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</si>
  <si>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</si>
  <si>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</si>
  <si>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</si>
  <si>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</si>
  <si>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</si>
  <si>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</si>
  <si>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</si>
  <si>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</si>
  <si>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</si>
  <si>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</si>
  <si>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</si>
  <si>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</si>
  <si>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</si>
  <si>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</si>
  <si>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</si>
  <si>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</si>
  <si>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</si>
  <si>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</si>
  <si>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</si>
  <si>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</si>
  <si>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</si>
  <si>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</si>
  <si>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</si>
  <si>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</si>
  <si>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</si>
  <si>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</si>
  <si>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</si>
  <si>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</si>
  <si>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</si>
  <si>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</si>
  <si>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</si>
  <si>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</si>
  <si>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</si>
  <si>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</si>
  <si>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</si>
  <si>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</si>
  <si>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</si>
  <si>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</si>
  <si>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</si>
  <si>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</si>
  <si>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</si>
  <si>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</si>
  <si>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</si>
  <si>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</si>
  <si>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</si>
  <si>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</si>
  <si>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</si>
  <si>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</si>
  <si>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</si>
  <si>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</si>
  <si>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</si>
  <si>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</si>
  <si>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</si>
  <si>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</si>
  <si>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</si>
  <si>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</si>
  <si>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</si>
  <si>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</si>
  <si>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</si>
  <si>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</si>
  <si>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</si>
  <si>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</si>
  <si>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</si>
  <si>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</si>
  <si>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</si>
  <si>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</si>
  <si>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</si>
  <si>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</si>
  <si>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</si>
  <si>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</si>
  <si>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</si>
  <si>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</si>
  <si>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</si>
  <si>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</si>
  <si>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</si>
  <si>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</si>
  <si>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</si>
  <si>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</si>
  <si>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</si>
  <si>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</si>
  <si>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</si>
  <si>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</si>
  <si>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</si>
  <si>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</si>
  <si>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</si>
  <si>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</si>
  <si>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</si>
  <si>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</si>
  <si>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</si>
  <si>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</si>
  <si>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</si>
  <si>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</si>
  <si>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</si>
  <si>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</si>
  <si>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</si>
  <si>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</si>
  <si>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</si>
  <si>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</si>
  <si>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</si>
  <si>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</si>
  <si>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</si>
  <si>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</si>
  <si>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</si>
  <si>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</si>
  <si>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</si>
  <si>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</si>
  <si>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</si>
  <si>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</si>
  <si>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</si>
  <si>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</si>
  <si>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</si>
  <si>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</si>
  <si>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</si>
  <si>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</si>
  <si>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</si>
  <si>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</si>
  <si>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</si>
  <si>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</si>
  <si>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</si>
  <si>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</si>
  <si>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</si>
  <si>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</si>
  <si>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</si>
  <si>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</si>
  <si>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</si>
  <si>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</si>
  <si>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</si>
  <si>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</si>
  <si>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</si>
  <si>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</si>
  <si>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</si>
  <si>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</si>
  <si>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</si>
  <si>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</si>
  <si>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</si>
  <si>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</si>
  <si>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</si>
  <si>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</si>
  <si>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</si>
  <si>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</si>
  <si>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</si>
  <si>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</si>
  <si>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</si>
  <si>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</si>
  <si>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</si>
  <si>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</si>
  <si>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</si>
  <si>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</si>
  <si>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</si>
  <si>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</si>
  <si>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</si>
  <si>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</si>
  <si>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</si>
  <si>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</si>
  <si>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</si>
  <si>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</si>
  <si>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</si>
  <si>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</si>
  <si>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</si>
  <si>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</si>
  <si>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</si>
  <si>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</si>
  <si>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</si>
  <si>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</si>
  <si>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</si>
  <si>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</si>
  <si>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</si>
  <si>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</si>
  <si>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</si>
  <si>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</si>
  <si>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</si>
  <si>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</si>
  <si>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</si>
  <si>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</si>
  <si>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</si>
  <si>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</si>
  <si>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</si>
  <si>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</si>
  <si>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</si>
  <si>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</si>
  <si>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</si>
  <si>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</si>
  <si>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</si>
  <si>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</si>
  <si>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</si>
  <si>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</si>
  <si>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</si>
  <si>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</si>
  <si>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</si>
  <si>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</si>
  <si>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</si>
  <si>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</si>
  <si>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</si>
  <si>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</si>
  <si>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</si>
  <si>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</si>
  <si>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</si>
  <si>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</si>
  <si>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</si>
  <si>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</si>
  <si>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</si>
  <si>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</si>
  <si>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</si>
  <si>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</si>
  <si>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</si>
  <si>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</si>
  <si>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</si>
  <si>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</si>
  <si>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</si>
  <si>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</si>
  <si>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</si>
  <si>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</si>
  <si>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</si>
  <si>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</si>
  <si>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</si>
  <si>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</si>
  <si>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</si>
  <si>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</si>
  <si>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</si>
  <si>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</si>
  <si>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</si>
  <si>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</si>
  <si>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</si>
  <si>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</si>
  <si>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</si>
  <si>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</si>
  <si>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</si>
  <si>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</si>
  <si>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</si>
  <si>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</si>
  <si>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</si>
  <si>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</si>
  <si>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</si>
  <si>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</si>
  <si>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</si>
  <si>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</si>
  <si>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</si>
  <si>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</si>
  <si>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</si>
  <si>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</si>
  <si>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</si>
  <si>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</si>
  <si>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</si>
  <si>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</si>
  <si>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</si>
  <si>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</si>
  <si>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</si>
  <si>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</si>
  <si>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</si>
  <si>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</si>
  <si>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</si>
  <si>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</si>
  <si>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</si>
  <si>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</si>
  <si>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</si>
  <si>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</si>
  <si>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</si>
  <si>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</si>
  <si>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</si>
  <si>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</si>
  <si>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</si>
  <si>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</si>
  <si>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</si>
  <si>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</si>
  <si>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</si>
  <si>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</si>
  <si>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</si>
  <si>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</si>
  <si>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</si>
  <si>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</si>
  <si>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</si>
  <si>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</si>
  <si>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</si>
  <si>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</si>
  <si>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</si>
  <si>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</si>
  <si>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</si>
  <si>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</si>
  <si>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</si>
  <si>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</si>
  <si>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</si>
  <si>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</si>
  <si>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</si>
  <si>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</si>
  <si>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</si>
  <si>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</si>
  <si>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</si>
  <si>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</si>
  <si>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</si>
  <si>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</si>
  <si>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</si>
  <si>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</si>
  <si>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</si>
  <si>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</si>
  <si>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</si>
  <si>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</si>
  <si>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</si>
  <si>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</si>
  <si>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</si>
  <si>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</si>
  <si>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</si>
  <si>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</si>
  <si>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</si>
  <si>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</si>
  <si>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</si>
  <si>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</si>
  <si>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</si>
  <si>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</si>
  <si>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</si>
  <si>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</si>
  <si>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</si>
  <si>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</si>
  <si>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</si>
  <si>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</si>
  <si>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</si>
  <si>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</si>
  <si>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</si>
  <si>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</si>
  <si>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</si>
  <si>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</si>
  <si>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</si>
  <si>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</si>
  <si>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</si>
  <si>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</si>
  <si>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</si>
  <si>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</si>
  <si>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</si>
  <si>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</si>
  <si>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</si>
  <si>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</si>
  <si>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</si>
  <si>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</si>
  <si>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</si>
  <si>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</si>
  <si>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</si>
  <si>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</si>
  <si>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</si>
  <si>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</si>
  <si>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</si>
  <si>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</si>
  <si>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</si>
  <si>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</si>
  <si>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</si>
  <si>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</si>
  <si>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</si>
  <si>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</si>
  <si>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</si>
  <si>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</si>
  <si>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</si>
  <si>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</si>
  <si>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</si>
  <si>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</si>
  <si>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</si>
  <si>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</si>
  <si>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</si>
  <si>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</si>
  <si>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</si>
  <si>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</si>
  <si>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</si>
  <si>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</si>
  <si>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</si>
  <si>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</si>
  <si>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</si>
  <si>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</si>
  <si>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</si>
  <si>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</si>
  <si>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</si>
  <si>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</si>
  <si>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</si>
  <si>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</si>
  <si>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</si>
  <si>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</si>
  <si>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</si>
  <si>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</si>
  <si>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</si>
  <si>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</si>
  <si>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</si>
  <si>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</si>
  <si>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</si>
  <si>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</si>
  <si>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</si>
  <si>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</si>
  <si>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</si>
  <si>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</si>
  <si>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</si>
  <si>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</si>
  <si>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</si>
  <si>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</si>
  <si>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</si>
  <si>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</si>
  <si>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</si>
  <si>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</si>
  <si>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</si>
  <si>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</si>
  <si>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</si>
  <si>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</si>
  <si>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</si>
  <si>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</si>
  <si>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</si>
  <si>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</si>
  <si>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</si>
  <si>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</si>
  <si>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</si>
  <si>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</si>
  <si>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</si>
  <si>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</si>
  <si>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</si>
  <si>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</si>
  <si>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</si>
  <si>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</si>
  <si>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</si>
  <si>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</si>
  <si>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</si>
  <si>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</si>
  <si>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</si>
  <si>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</si>
  <si>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</si>
  <si>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</si>
  <si>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</si>
  <si>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</si>
  <si>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</si>
  <si>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</si>
  <si>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</si>
  <si>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</si>
  <si>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</si>
  <si>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</si>
  <si>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</si>
  <si>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</si>
  <si>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</si>
  <si>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</si>
  <si>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</si>
  <si>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</si>
  <si>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</si>
  <si>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</si>
  <si>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</si>
  <si>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</si>
  <si>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</si>
  <si>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</si>
  <si>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</si>
  <si>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</si>
  <si>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</si>
  <si>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</si>
  <si>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</si>
  <si>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</si>
  <si>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</si>
  <si>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</si>
  <si>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</si>
  <si>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</si>
  <si>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</si>
  <si>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</si>
  <si>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</si>
  <si>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</si>
  <si>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</si>
  <si>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</si>
  <si>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</si>
  <si>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</si>
  <si>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</si>
  <si>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</si>
  <si>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</si>
  <si>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</si>
  <si>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</si>
  <si>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</si>
  <si>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</si>
  <si>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</si>
  <si>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</si>
  <si>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</si>
  <si>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</si>
  <si>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</si>
  <si>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</si>
  <si>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</si>
  <si>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</si>
  <si>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</si>
  <si>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</si>
  <si>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</si>
  <si>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</si>
  <si>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</si>
  <si>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</si>
  <si>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</si>
  <si>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</si>
  <si>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</si>
  <si>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</si>
  <si>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</si>
  <si>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</si>
  <si>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</si>
  <si>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</si>
  <si>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</si>
  <si>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</si>
  <si>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</si>
  <si>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</si>
  <si>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</si>
  <si>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</si>
  <si>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</si>
  <si>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</si>
  <si>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</si>
  <si>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</si>
  <si>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</si>
  <si>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</si>
  <si>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</si>
  <si>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</si>
  <si>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</si>
  <si>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</si>
  <si>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</si>
  <si>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</si>
  <si>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</si>
  <si>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</si>
  <si>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</si>
  <si>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</si>
  <si>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</si>
  <si>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</si>
  <si>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</si>
  <si>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</si>
  <si>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</si>
  <si>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</si>
  <si>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</si>
  <si>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</si>
  <si>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</si>
  <si>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</si>
  <si>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</si>
  <si>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</si>
  <si>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</si>
  <si>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</si>
  <si>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</si>
  <si>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</si>
  <si>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</si>
  <si>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</si>
  <si>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</si>
  <si>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</si>
  <si>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</si>
  <si>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</si>
  <si>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</si>
  <si>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</si>
  <si>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</si>
  <si>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</si>
  <si>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</si>
  <si>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</si>
  <si>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</si>
  <si>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</si>
  <si>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</si>
  <si>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</si>
  <si>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</si>
  <si>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</si>
  <si>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</si>
  <si>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</si>
  <si>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</si>
  <si>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</si>
  <si>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</si>
  <si>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</si>
  <si>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</si>
  <si>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</si>
  <si>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</si>
  <si>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</si>
  <si>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</si>
  <si>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</si>
  <si>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</si>
  <si>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</si>
  <si>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</si>
  <si>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</si>
  <si>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</si>
  <si>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</si>
  <si>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</si>
  <si>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</si>
  <si>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</si>
  <si>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</si>
  <si>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</si>
  <si>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</si>
  <si>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</si>
  <si>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</si>
  <si>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</si>
  <si>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</si>
  <si>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</si>
  <si>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</si>
  <si>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</si>
  <si>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</si>
  <si>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</si>
  <si>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</si>
  <si>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</si>
  <si>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</si>
  <si>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</si>
  <si>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</si>
  <si>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</si>
  <si>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</si>
  <si>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</si>
  <si>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</si>
  <si>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</si>
  <si>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</si>
  <si>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</si>
  <si>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</si>
  <si>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</si>
  <si>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</si>
  <si>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</si>
  <si>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</si>
  <si>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</si>
  <si>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</si>
  <si>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</si>
  <si>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</si>
  <si>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</si>
  <si>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</si>
  <si>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</si>
  <si>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</si>
  <si>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</si>
  <si>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</si>
  <si>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</si>
  <si>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</si>
  <si>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</si>
  <si>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</si>
  <si>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</si>
  <si>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</si>
  <si>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</si>
  <si>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</si>
  <si>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</si>
  <si>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</si>
  <si>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</si>
  <si>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</si>
  <si>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</si>
  <si>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</si>
  <si>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</si>
  <si>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</si>
  <si>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</si>
  <si>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</si>
  <si>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</si>
  <si>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</si>
  <si>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</si>
  <si>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</si>
  <si>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</si>
  <si>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</si>
  <si>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</si>
  <si>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</si>
  <si>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</si>
  <si>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</si>
  <si>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</si>
  <si>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</si>
  <si>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</si>
  <si>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</si>
  <si>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</si>
  <si>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</si>
  <si>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</si>
  <si>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</si>
  <si>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</si>
  <si>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</si>
  <si>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</si>
  <si>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</si>
  <si>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</si>
  <si>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</si>
  <si>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</si>
  <si>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</si>
  <si>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</si>
  <si>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</si>
  <si>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</si>
  <si>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</si>
  <si>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</si>
  <si>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</si>
  <si>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</si>
  <si>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</si>
  <si>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</si>
  <si>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</si>
  <si>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</si>
  <si>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</si>
  <si>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</si>
  <si>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</si>
  <si>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</si>
  <si>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</si>
  <si>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</si>
  <si>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</si>
  <si>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</si>
  <si>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</si>
  <si>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</si>
  <si>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</si>
  <si>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</si>
  <si>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</si>
  <si>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</si>
  <si>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</si>
  <si>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</si>
  <si>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</si>
  <si>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</si>
  <si>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</si>
  <si>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</si>
  <si>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</si>
  <si>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</si>
  <si>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</si>
  <si>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</si>
  <si>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</si>
  <si>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</si>
  <si>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</si>
  <si>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</si>
  <si>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</si>
  <si>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</si>
  <si>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</si>
  <si>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</si>
  <si>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</si>
  <si>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</si>
  <si>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</si>
  <si>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</si>
  <si>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</si>
  <si>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</si>
  <si>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</si>
  <si>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</si>
  <si>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</si>
  <si>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</si>
  <si>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</si>
  <si>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</si>
  <si>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</si>
  <si>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</si>
  <si>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</si>
  <si>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</si>
  <si>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</si>
  <si>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</si>
  <si>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</si>
  <si>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</si>
  <si>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</si>
  <si>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</si>
  <si>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</si>
  <si>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</si>
  <si>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</si>
  <si>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</si>
  <si>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</si>
  <si>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</si>
  <si>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</si>
  <si>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</si>
  <si>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</si>
  <si>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</si>
  <si>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</si>
  <si>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</si>
  <si>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</si>
  <si>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</si>
  <si>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</si>
  <si>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</si>
  <si>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</si>
  <si>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</si>
  <si>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</si>
  <si>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</si>
  <si>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</si>
  <si>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</si>
  <si>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</si>
  <si>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</si>
  <si>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</si>
  <si>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</si>
  <si>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</si>
  <si>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</si>
  <si>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</si>
  <si>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</si>
  <si>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</si>
  <si>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</si>
  <si>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</si>
  <si>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</si>
  <si>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</si>
  <si>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</si>
  <si>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</si>
  <si>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</si>
  <si>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</si>
  <si>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</si>
  <si>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</si>
  <si>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</si>
  <si>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</si>
  <si>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</si>
  <si>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</si>
  <si>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</si>
  <si>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</si>
  <si>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</si>
  <si>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</si>
  <si>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</si>
  <si>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</si>
  <si>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</si>
  <si>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</si>
  <si>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</si>
  <si>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</si>
  <si>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</si>
  <si>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</si>
  <si>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</si>
  <si>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</si>
  <si>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</si>
  <si>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</si>
  <si>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</si>
  <si>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</si>
  <si>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</si>
  <si>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</si>
  <si>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</si>
  <si>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</si>
  <si>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</si>
  <si>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</si>
  <si>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</si>
  <si>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</si>
  <si>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</si>
  <si>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</si>
  <si>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</si>
  <si>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</si>
  <si>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</si>
  <si>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</si>
  <si>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</si>
  <si>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</si>
  <si>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</si>
  <si>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</si>
  <si>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</si>
  <si>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</si>
  <si>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</si>
  <si>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</si>
  <si>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</si>
  <si>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</si>
  <si>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</si>
  <si>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</si>
  <si>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</si>
  <si>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</si>
  <si>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</si>
  <si>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</si>
  <si>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</si>
  <si>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</si>
  <si>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</si>
  <si>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</si>
  <si>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</si>
  <si>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</si>
  <si>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</si>
  <si>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</si>
  <si>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</si>
  <si>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</si>
  <si>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</si>
  <si>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</si>
  <si>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</si>
  <si>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</si>
  <si>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</si>
  <si>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</si>
  <si>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</si>
  <si>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</si>
  <si>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</si>
  <si>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</si>
  <si>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</si>
  <si>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</si>
  <si>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</si>
  <si>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</si>
  <si>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</si>
  <si>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</si>
  <si>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</si>
  <si>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</si>
  <si>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</si>
  <si>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</si>
  <si>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</si>
  <si>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</si>
  <si>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</si>
  <si>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</si>
  <si>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</si>
  <si>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</si>
  <si>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</si>
  <si>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</si>
  <si>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</si>
  <si>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</si>
  <si>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</si>
  <si>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</si>
  <si>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</si>
  <si>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</si>
  <si>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</si>
  <si>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</si>
  <si>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</si>
  <si>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</si>
  <si>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</si>
  <si>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</si>
  <si>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</si>
  <si>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</si>
  <si>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</si>
  <si>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</si>
  <si>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</si>
  <si>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</si>
  <si>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</si>
  <si>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</si>
  <si>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</si>
  <si>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</si>
  <si>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</si>
  <si>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</si>
  <si>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</si>
  <si>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</si>
  <si>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</si>
  <si>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</si>
  <si>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</si>
  <si>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</si>
  <si>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</si>
  <si>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</si>
  <si>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</si>
  <si>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</si>
  <si>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</si>
  <si>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</si>
  <si>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</si>
  <si>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</si>
  <si>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</si>
  <si>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</si>
  <si>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</si>
  <si>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</si>
  <si>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</si>
  <si>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</si>
  <si>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</si>
  <si>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</si>
  <si>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</si>
  <si>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</si>
  <si>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</si>
  <si>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</si>
  <si>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</si>
  <si>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</si>
  <si>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</si>
  <si>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</si>
  <si>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</si>
  <si>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</si>
  <si>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</si>
  <si>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</si>
  <si>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</si>
  <si>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</si>
  <si>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</si>
  <si>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</si>
  <si>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</si>
  <si>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</si>
  <si>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</si>
  <si>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</si>
  <si>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</si>
  <si>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</si>
  <si>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</si>
  <si>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</si>
  <si>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</si>
  <si>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</si>
  <si>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</si>
  <si>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</si>
  <si>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</si>
  <si>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</si>
  <si>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</si>
  <si>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</si>
  <si>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</si>
  <si>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</si>
  <si>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</si>
  <si>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</si>
  <si>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</si>
  <si>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</si>
  <si>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</si>
  <si>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</si>
  <si>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</si>
  <si>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</si>
  <si>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</si>
  <si>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</si>
  <si>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</si>
  <si>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</si>
  <si>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</si>
  <si>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</si>
  <si>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</si>
  <si>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</si>
  <si>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</si>
  <si>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</si>
  <si>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</si>
  <si>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</si>
  <si>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</si>
  <si>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</si>
  <si>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</si>
  <si>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</si>
  <si>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</si>
  <si>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</si>
  <si>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</si>
  <si>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</si>
  <si>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</si>
  <si>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</si>
  <si>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</si>
  <si>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</si>
  <si>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</si>
  <si>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</si>
  <si>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</si>
  <si>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</si>
  <si>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</si>
  <si>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</si>
  <si>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</si>
  <si>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</si>
  <si>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</si>
  <si>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</si>
  <si>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</si>
  <si>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</si>
  <si>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</si>
  <si>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</si>
  <si>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</si>
  <si>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</si>
  <si>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</si>
  <si>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</si>
  <si>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</si>
  <si>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</si>
  <si>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</si>
  <si>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</si>
  <si>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</si>
  <si>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</si>
  <si>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</si>
  <si>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</si>
  <si>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</si>
  <si>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</si>
  <si>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</si>
  <si>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</si>
  <si>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</si>
  <si>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</si>
  <si>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</si>
  <si>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</si>
  <si>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</si>
  <si>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</si>
  <si>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</si>
  <si>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</si>
  <si>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</si>
  <si>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</si>
  <si>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</si>
  <si>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</si>
  <si>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</si>
  <si>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</si>
  <si>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</si>
  <si>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</si>
  <si>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</si>
  <si>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</si>
  <si>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</si>
  <si>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</si>
  <si>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</si>
  <si>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</si>
  <si>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</si>
  <si>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</si>
  <si>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</si>
  <si>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</si>
  <si>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</si>
  <si>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</si>
  <si>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</si>
  <si>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</si>
  <si>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</si>
  <si>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</si>
  <si>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</si>
  <si>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</si>
  <si>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</si>
  <si>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</si>
  <si>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</si>
  <si>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</si>
  <si>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</si>
  <si>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</si>
  <si>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</si>
  <si>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</si>
  <si>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</si>
  <si>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</si>
  <si>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</si>
  <si>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</si>
  <si>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</si>
  <si>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</si>
  <si>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</si>
  <si>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</si>
  <si>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</si>
  <si>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</si>
  <si>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</si>
  <si>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</si>
  <si>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</si>
  <si>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</si>
  <si>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</si>
  <si>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</si>
  <si>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</si>
  <si>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</si>
  <si>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</si>
  <si>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</si>
  <si>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</si>
  <si>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</si>
  <si>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</si>
  <si>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</si>
  <si>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</si>
  <si>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</si>
  <si>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</si>
  <si>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</si>
  <si>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</si>
  <si>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</si>
  <si>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</si>
  <si>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</si>
  <si>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</si>
  <si>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</si>
  <si>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</si>
  <si>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</si>
  <si>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</si>
  <si>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</si>
  <si>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</si>
  <si>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</si>
  <si>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</si>
  <si>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</si>
  <si>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</si>
  <si>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</si>
  <si>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</si>
  <si>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</si>
  <si>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</si>
  <si>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</si>
  <si>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</si>
  <si>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</si>
  <si>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</si>
  <si>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</si>
  <si>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</si>
  <si>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</si>
  <si>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</si>
  <si>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</si>
  <si>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</si>
  <si>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</si>
  <si>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</si>
  <si>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</si>
  <si>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</si>
  <si>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</si>
  <si>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</si>
  <si>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</si>
  <si>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</si>
  <si>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</si>
  <si>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</si>
  <si>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</si>
  <si>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</si>
  <si>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</si>
  <si>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</si>
  <si>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</si>
  <si>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</si>
  <si>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</si>
  <si>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</si>
  <si>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</si>
  <si>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</si>
  <si>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</si>
  <si>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</si>
  <si>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</si>
  <si>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</si>
  <si>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</si>
  <si>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</si>
  <si>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</si>
  <si>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</si>
  <si>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</si>
  <si>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</si>
  <si>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</si>
  <si>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</si>
  <si>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</si>
  <si>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</si>
  <si>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</si>
  <si>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</si>
  <si>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</si>
  <si>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</si>
  <si>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</si>
  <si>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</si>
  <si>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</si>
  <si>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</si>
  <si>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</si>
  <si>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</si>
  <si>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</si>
  <si>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</si>
  <si>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</si>
  <si>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</si>
  <si>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</si>
  <si>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</si>
  <si>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</si>
  <si>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</si>
  <si>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</si>
  <si>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</si>
  <si>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</si>
  <si>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</si>
  <si>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</si>
  <si>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</si>
  <si>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</si>
  <si>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</si>
  <si>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</si>
  <si>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</si>
  <si>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</si>
  <si>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</si>
  <si>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</si>
  <si>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</si>
  <si>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</si>
  <si>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</si>
  <si>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</si>
  <si>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</si>
  <si>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</si>
  <si>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</si>
  <si>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</si>
  <si>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</si>
  <si>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</si>
  <si>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</si>
  <si>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</si>
  <si>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</si>
  <si>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</si>
  <si>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</si>
  <si>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</si>
  <si>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</si>
  <si>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</si>
  <si>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</si>
  <si>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</si>
  <si>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</si>
  <si>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</si>
  <si>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</si>
  <si>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</si>
  <si>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</si>
  <si>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</si>
  <si>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</si>
  <si>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</si>
  <si>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</si>
  <si>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</si>
  <si>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</si>
  <si>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</si>
  <si>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</si>
  <si>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</si>
  <si>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</si>
  <si>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</si>
  <si>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</si>
  <si>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</si>
  <si>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</si>
  <si>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</si>
  <si>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</si>
  <si>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</si>
  <si>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</si>
  <si>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</si>
  <si>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</si>
  <si>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</si>
  <si>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</si>
  <si>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</si>
  <si>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</si>
  <si>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</si>
  <si>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</si>
  <si>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</si>
  <si>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</si>
  <si>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</si>
  <si>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</si>
  <si>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</si>
  <si>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</si>
  <si>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</si>
  <si>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</si>
  <si>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</si>
  <si>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</si>
  <si>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</si>
  <si>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</si>
  <si>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</si>
  <si>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</si>
  <si>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</si>
  <si>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</si>
  <si>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</si>
  <si>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</si>
  <si>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</si>
  <si>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</si>
  <si>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</si>
  <si>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</si>
  <si>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</si>
  <si>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</si>
  <si>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</si>
  <si>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</si>
  <si>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</si>
  <si>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</si>
  <si>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</si>
  <si>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</si>
  <si>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</si>
  <si>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</si>
  <si>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</si>
  <si>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</si>
  <si>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</si>
  <si>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</si>
  <si>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</si>
  <si>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</si>
  <si>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</si>
  <si>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</si>
  <si>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</si>
  <si>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</si>
  <si>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</si>
  <si>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</si>
  <si>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</si>
  <si>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</si>
  <si>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</si>
  <si>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</si>
  <si>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</si>
  <si>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</si>
  <si>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</si>
  <si>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</si>
  <si>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</si>
  <si>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</si>
  <si>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</si>
  <si>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</si>
  <si>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</si>
  <si>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</si>
  <si>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</si>
  <si>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</si>
  <si>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</si>
  <si>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</si>
  <si>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</si>
  <si>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</si>
  <si>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</si>
  <si>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</si>
  <si>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</si>
  <si>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</si>
  <si>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</si>
  <si>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</si>
  <si>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</si>
  <si>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</si>
  <si>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</si>
  <si>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</si>
  <si>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</si>
  <si>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</si>
  <si>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</si>
  <si>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</si>
  <si>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</si>
  <si>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</si>
  <si>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</si>
  <si>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</si>
  <si>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</si>
  <si>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</si>
  <si>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</si>
  <si>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</si>
  <si>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</si>
  <si>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</si>
  <si>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</si>
  <si>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</si>
  <si>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</si>
  <si>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</si>
  <si>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</si>
  <si>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</si>
  <si>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</si>
  <si>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</si>
  <si>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</si>
  <si>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</si>
  <si>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</si>
  <si>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</si>
  <si>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</si>
  <si>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</si>
  <si>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</si>
  <si>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</si>
  <si>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</si>
  <si>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</si>
  <si>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</si>
  <si>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</si>
  <si>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</si>
  <si>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</si>
  <si>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</si>
  <si>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</si>
  <si>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</si>
  <si>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</si>
  <si>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</si>
  <si>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</si>
  <si>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</si>
  <si>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</si>
  <si>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</si>
  <si>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</si>
  <si>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</si>
  <si>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</si>
  <si>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</si>
  <si>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</si>
  <si>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</si>
  <si>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</si>
  <si>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</si>
  <si>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</si>
  <si>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</si>
  <si>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</si>
  <si>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</si>
  <si>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</si>
  <si>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</si>
  <si>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</si>
  <si>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</si>
  <si>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</si>
  <si>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</si>
  <si>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</si>
  <si>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</si>
  <si>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</si>
  <si>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</si>
  <si>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</si>
  <si>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</si>
  <si>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</si>
  <si>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</si>
  <si>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</si>
  <si>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</si>
  <si>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</si>
  <si>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</si>
  <si>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</si>
  <si>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</si>
  <si>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</si>
  <si>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</si>
  <si>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</si>
  <si>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</si>
  <si>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</si>
  <si>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</si>
  <si>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</si>
  <si>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</si>
  <si>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</si>
  <si>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</si>
  <si>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</si>
  <si>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</si>
  <si>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</si>
  <si>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</si>
  <si>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</si>
  <si>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</si>
  <si>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</si>
  <si>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</si>
  <si>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</si>
  <si>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</si>
  <si>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</si>
  <si>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</si>
  <si>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</si>
  <si>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</si>
  <si>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</si>
  <si>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</si>
  <si>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</si>
  <si>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</si>
  <si>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</si>
  <si>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</si>
  <si>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</si>
  <si>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</si>
  <si>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</si>
  <si>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</si>
  <si>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</si>
  <si>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</si>
  <si>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</si>
  <si>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</si>
  <si>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</si>
  <si>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</si>
  <si>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</si>
  <si>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</si>
  <si>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</si>
  <si>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</si>
  <si>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</si>
  <si>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</si>
  <si>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</si>
  <si>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</si>
  <si>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</si>
  <si>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</si>
  <si>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</si>
  <si>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</si>
  <si>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</si>
  <si>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</si>
  <si>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</si>
  <si>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</si>
  <si>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</si>
  <si>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</si>
  <si>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</si>
  <si>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</si>
  <si>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</si>
  <si>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</si>
  <si>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</si>
  <si>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</si>
  <si>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</si>
  <si>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</si>
  <si>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</si>
  <si>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</si>
  <si>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</si>
  <si>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</si>
  <si>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</si>
  <si>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</si>
  <si>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</si>
  <si>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</si>
  <si>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</si>
  <si>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</si>
  <si>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</si>
  <si>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</si>
  <si>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</si>
  <si>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</si>
  <si>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</si>
  <si>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</si>
  <si>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</si>
  <si>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</si>
  <si>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</si>
  <si>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</si>
  <si>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</si>
  <si>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</si>
  <si>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</si>
  <si>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</si>
  <si>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</si>
  <si>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</si>
  <si>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</si>
  <si>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</si>
  <si>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</si>
  <si>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</si>
  <si>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</si>
  <si>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</si>
  <si>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</si>
  <si>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</si>
  <si>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</si>
  <si>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</si>
  <si>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</si>
  <si>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</si>
  <si>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</si>
  <si>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</si>
  <si>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</si>
  <si>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</si>
  <si>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</si>
  <si>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</si>
  <si>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</si>
  <si>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</si>
  <si>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</si>
  <si>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</si>
  <si>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</si>
  <si>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</si>
  <si>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</si>
  <si>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</si>
  <si>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</si>
  <si>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</si>
  <si>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</si>
  <si>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</si>
  <si>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</si>
  <si>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</si>
  <si>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</si>
  <si>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</si>
  <si>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</si>
  <si>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</si>
  <si>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</si>
  <si>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</si>
  <si>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</si>
  <si>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</si>
  <si>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</si>
  <si>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</si>
  <si>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</si>
  <si>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</si>
  <si>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</si>
  <si>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</si>
  <si>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</si>
  <si>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</si>
  <si>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</si>
  <si>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</si>
  <si>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</si>
  <si>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</si>
  <si>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</si>
  <si>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</si>
  <si>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</si>
  <si>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</si>
  <si>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</si>
  <si>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</si>
  <si>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</si>
  <si>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</si>
  <si>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</si>
  <si>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</si>
  <si>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</si>
  <si>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</si>
  <si>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</si>
  <si>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</si>
  <si>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</si>
  <si>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</si>
  <si>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</si>
  <si>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</si>
  <si>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</si>
  <si>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</si>
  <si>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</si>
  <si>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</si>
  <si>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</si>
  <si>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</si>
  <si>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</si>
  <si>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</si>
  <si>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</si>
  <si>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</si>
  <si>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</si>
  <si>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</si>
  <si>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</si>
  <si>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</si>
  <si>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</si>
  <si>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</si>
  <si>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</si>
  <si>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</si>
  <si>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</si>
  <si>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</si>
  <si>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</si>
  <si>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</si>
  <si>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</si>
  <si>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</si>
  <si>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</si>
  <si>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</si>
  <si>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</si>
  <si>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</si>
  <si>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</si>
  <si>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</si>
  <si>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</si>
  <si>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</si>
  <si>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</si>
  <si>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</si>
  <si>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</si>
  <si>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</si>
  <si>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</si>
  <si>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</si>
  <si>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</si>
  <si>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</si>
  <si>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</si>
  <si>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</si>
  <si>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</si>
  <si>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</si>
  <si>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</si>
  <si>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</si>
  <si>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</si>
  <si>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</si>
  <si>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</si>
  <si>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</si>
  <si>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</si>
  <si>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</si>
  <si>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</si>
  <si>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</si>
  <si>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</si>
  <si>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</si>
  <si>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</si>
  <si>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</si>
  <si>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</si>
  <si>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</si>
  <si>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</si>
  <si>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</si>
  <si>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</si>
  <si>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</si>
  <si>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</si>
  <si>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</si>
  <si>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</si>
  <si>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</si>
  <si>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</si>
  <si>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</si>
  <si>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</si>
  <si>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</si>
  <si>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</si>
  <si>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</si>
  <si>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</si>
  <si>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</si>
  <si>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</si>
  <si>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</si>
  <si>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</si>
  <si>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</si>
  <si>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</si>
  <si>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</si>
  <si>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</si>
  <si>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</si>
  <si>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</si>
  <si>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</si>
  <si>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</si>
  <si>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</si>
  <si>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</si>
  <si>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</si>
  <si>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</si>
  <si>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</si>
  <si>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</si>
  <si>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</si>
  <si>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</si>
  <si>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</si>
  <si>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</si>
  <si>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</si>
  <si>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</si>
  <si>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</si>
  <si>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</si>
  <si>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</si>
  <si>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</si>
  <si>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</si>
  <si>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</si>
  <si>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</si>
  <si>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</si>
  <si>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</si>
  <si>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</si>
  <si>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</si>
  <si>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</si>
  <si>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</si>
  <si>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</si>
  <si>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</si>
  <si>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</si>
  <si>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</si>
  <si>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</si>
  <si>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</si>
  <si>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</si>
  <si>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</si>
  <si>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</si>
  <si>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</si>
  <si>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</si>
  <si>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</si>
  <si>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</si>
  <si>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</si>
  <si>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</si>
  <si>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</si>
  <si>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</si>
  <si>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</si>
  <si>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</si>
  <si>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</si>
  <si>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</si>
  <si>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</si>
  <si>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</si>
  <si>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</si>
  <si>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</si>
  <si>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</si>
  <si>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</si>
  <si>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</si>
  <si>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</si>
  <si>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</si>
  <si>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</si>
  <si>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</si>
  <si>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</si>
  <si>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</si>
  <si>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</si>
  <si>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</si>
  <si>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</si>
  <si>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</si>
  <si>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</si>
  <si>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</si>
  <si>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</si>
  <si>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</si>
  <si>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</si>
  <si>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</si>
  <si>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</si>
  <si>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</si>
  <si>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</si>
  <si>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</si>
  <si>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</si>
  <si>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</si>
  <si>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</si>
  <si>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</si>
  <si>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</si>
  <si>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</si>
  <si>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</si>
  <si>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</si>
  <si>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</si>
  <si>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</si>
  <si>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</si>
  <si>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</si>
  <si>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</si>
  <si>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</si>
  <si>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</si>
  <si>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</si>
  <si>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</si>
  <si>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</si>
  <si>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</si>
  <si>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</si>
  <si>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</si>
  <si>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</si>
  <si>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</si>
  <si>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</si>
  <si>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</si>
  <si>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</si>
  <si>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</si>
  <si>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</si>
  <si>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</si>
  <si>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</si>
  <si>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</si>
  <si>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</si>
  <si>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</si>
  <si>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</si>
  <si>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</si>
  <si>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</si>
  <si>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</si>
  <si>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</si>
  <si>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</si>
  <si>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</si>
  <si>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</si>
  <si>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</si>
  <si>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</si>
  <si>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</si>
  <si>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</si>
  <si>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</si>
  <si>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</si>
  <si>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</si>
  <si>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</si>
  <si>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</si>
  <si>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</si>
  <si>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</si>
  <si>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</si>
  <si>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</si>
  <si>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</si>
  <si>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</si>
  <si>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</si>
  <si>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</si>
  <si>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</si>
  <si>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</si>
  <si>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</si>
  <si>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</si>
  <si>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</si>
  <si>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</si>
  <si>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</si>
  <si>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</si>
  <si>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</si>
  <si>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</si>
  <si>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</si>
  <si>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</si>
  <si>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</si>
  <si>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</si>
  <si>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</si>
  <si>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</si>
  <si>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</si>
  <si>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</si>
  <si>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</si>
  <si>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</si>
  <si>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</si>
  <si>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</si>
  <si>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</si>
  <si>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</si>
  <si>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</si>
  <si>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</si>
  <si>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</si>
  <si>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</si>
  <si>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</si>
  <si>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</si>
  <si>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</si>
  <si>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</si>
  <si>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</si>
  <si>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</si>
  <si>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</si>
  <si>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</si>
  <si>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</si>
  <si>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</si>
  <si>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</si>
  <si>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</si>
  <si>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</si>
  <si>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</si>
  <si>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</si>
  <si>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</si>
  <si>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</si>
  <si>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</si>
  <si>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</si>
  <si>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</si>
  <si>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</si>
  <si>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</si>
  <si>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</si>
  <si>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</si>
  <si>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</si>
  <si>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</si>
  <si>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</si>
  <si>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</si>
  <si>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</si>
  <si>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</si>
  <si>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</si>
  <si>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</si>
  <si>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</si>
  <si>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</si>
  <si>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</si>
  <si>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</si>
  <si>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</si>
  <si>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</si>
  <si>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</si>
  <si>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</si>
  <si>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</si>
  <si>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</si>
  <si>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</si>
  <si>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</si>
  <si>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</si>
  <si>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</si>
  <si>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</si>
  <si>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</si>
  <si>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</si>
  <si>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</si>
  <si>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</si>
  <si>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</si>
  <si>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</si>
  <si>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</si>
  <si>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</si>
  <si>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</si>
  <si>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</si>
  <si>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</si>
  <si>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</si>
  <si>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</si>
  <si>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</si>
  <si>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</si>
  <si>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</si>
  <si>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</si>
  <si>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</si>
  <si>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</si>
  <si>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</si>
  <si>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</si>
  <si>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</si>
  <si>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</si>
  <si>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</si>
  <si>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</si>
  <si>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</si>
  <si>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</si>
  <si>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</si>
  <si>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</si>
  <si>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</si>
  <si>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</si>
  <si>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</si>
  <si>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</si>
  <si>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</si>
  <si>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</si>
  <si>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</si>
  <si>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</si>
  <si>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</si>
  <si>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</si>
  <si>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</si>
  <si>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</si>
  <si>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</si>
  <si>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</si>
  <si>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</si>
  <si>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</si>
  <si>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</si>
  <si>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</si>
  <si>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</si>
  <si>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</si>
  <si>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</si>
  <si>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</si>
  <si>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</si>
  <si>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</si>
  <si>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</si>
  <si>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</si>
  <si>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</si>
  <si>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</si>
  <si>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</si>
  <si>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</si>
  <si>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</si>
  <si>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</si>
  <si>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</si>
  <si>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</si>
  <si>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</si>
  <si>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</si>
  <si>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</si>
  <si>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</si>
  <si>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</si>
  <si>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</si>
  <si>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</si>
  <si>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</si>
  <si>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</si>
  <si>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</si>
  <si>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</si>
  <si>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</si>
  <si>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</si>
  <si>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</si>
  <si>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</si>
  <si>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</si>
  <si>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</si>
  <si>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</si>
  <si>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</si>
  <si>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</si>
  <si>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</si>
  <si>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</si>
  <si>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</si>
  <si>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</si>
  <si>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</si>
  <si>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</si>
  <si>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</si>
  <si>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</si>
  <si>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</si>
  <si>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</si>
  <si>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</si>
  <si>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</si>
  <si>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</si>
  <si>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</si>
  <si>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</si>
  <si>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</si>
  <si>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</si>
  <si>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</si>
  <si>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</si>
  <si>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</si>
  <si>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</si>
  <si>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</si>
  <si>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</si>
  <si>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</si>
  <si>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</si>
  <si>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</si>
  <si>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</si>
  <si>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</si>
  <si>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</si>
  <si>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</si>
  <si>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</si>
  <si>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</si>
  <si>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</si>
  <si>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</si>
  <si>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</si>
  <si>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</si>
  <si>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</si>
  <si>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</si>
  <si>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</si>
  <si>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</si>
  <si>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</si>
  <si>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</si>
  <si>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</si>
  <si>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</si>
  <si>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</si>
  <si>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</si>
  <si>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</si>
  <si>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</si>
  <si>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</si>
  <si>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</si>
  <si>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</si>
  <si>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</si>
  <si>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</si>
  <si>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</si>
  <si>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</si>
  <si>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</si>
  <si>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</si>
  <si>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</si>
  <si>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</si>
  <si>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</si>
  <si>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</si>
  <si>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</si>
  <si>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</si>
  <si>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</si>
  <si>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</si>
  <si>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</si>
  <si>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</si>
  <si>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</si>
  <si>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</si>
  <si>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</si>
  <si>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</si>
  <si>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</si>
  <si>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</si>
  <si>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</si>
  <si>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</si>
  <si>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</si>
  <si>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</si>
  <si>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</si>
  <si>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</si>
  <si>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</si>
  <si>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</si>
  <si>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</si>
  <si>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</si>
  <si>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</si>
  <si>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</si>
  <si>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</si>
  <si>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</si>
  <si>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</si>
  <si>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</si>
  <si>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</si>
  <si>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</si>
  <si>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</si>
  <si>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</si>
  <si>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</si>
  <si>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</si>
  <si>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</si>
  <si>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</si>
  <si>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</si>
  <si>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</si>
  <si>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</si>
  <si>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</si>
  <si>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</si>
  <si>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</si>
  <si>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</si>
  <si>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</si>
  <si>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</si>
  <si>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</si>
  <si>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</si>
  <si>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</si>
  <si>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</si>
  <si>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</si>
  <si>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</si>
  <si>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</si>
  <si>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</si>
  <si>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</si>
  <si>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</si>
  <si>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</si>
  <si>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</si>
  <si>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</si>
  <si>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</si>
  <si>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</si>
  <si>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</si>
  <si>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</si>
  <si>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</si>
  <si>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</si>
  <si>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</si>
  <si>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</si>
  <si>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</si>
  <si>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</si>
  <si>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</si>
  <si>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</si>
  <si>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</si>
  <si>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</si>
  <si>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</si>
  <si>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</si>
  <si>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</si>
  <si>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</si>
  <si>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</si>
  <si>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</si>
  <si>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</si>
  <si>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</si>
  <si>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</si>
  <si>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</si>
  <si>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</si>
  <si>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</si>
  <si>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</si>
  <si>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</si>
  <si>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</si>
  <si>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</si>
  <si>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</si>
  <si>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</si>
  <si>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</si>
  <si>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</si>
  <si>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</si>
  <si>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</si>
  <si>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</si>
  <si>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</si>
  <si>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</si>
  <si>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</si>
  <si>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</si>
  <si>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</si>
  <si>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</si>
  <si>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</si>
  <si>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</si>
  <si>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</si>
  <si>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</si>
  <si>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</si>
  <si>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</si>
  <si>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</si>
  <si>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</si>
  <si>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</si>
  <si>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</si>
  <si>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</si>
  <si>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</si>
  <si>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</si>
  <si>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</si>
  <si>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</si>
  <si>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</si>
  <si>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</si>
  <si>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</si>
  <si>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</si>
  <si>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</si>
  <si>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</si>
  <si>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</si>
  <si>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</si>
  <si>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</si>
  <si>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</si>
  <si>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</si>
  <si>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</si>
  <si>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</si>
  <si>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</si>
  <si>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</si>
  <si>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</si>
  <si>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</si>
  <si>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</si>
  <si>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</si>
  <si>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</si>
  <si>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</si>
  <si>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</si>
  <si>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</si>
  <si>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</si>
  <si>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</si>
  <si>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</si>
  <si>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</si>
  <si>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</si>
  <si>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</si>
  <si>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</si>
  <si>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</si>
  <si>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</si>
  <si>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</si>
  <si>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</si>
  <si>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</si>
  <si>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</si>
  <si>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</si>
  <si>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</si>
  <si>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</si>
  <si>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</si>
  <si>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</si>
  <si>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</si>
  <si>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</si>
  <si>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</si>
  <si>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</si>
  <si>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</si>
  <si>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</si>
  <si>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</si>
  <si>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</si>
  <si>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</si>
  <si>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</si>
  <si>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</si>
  <si>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</si>
  <si>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</si>
  <si>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</si>
  <si>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</si>
  <si>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</si>
  <si>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</si>
  <si>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</si>
  <si>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</si>
  <si>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</si>
  <si>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</si>
  <si>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</si>
  <si>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</si>
  <si>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</si>
  <si>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</si>
  <si>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</si>
  <si>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</si>
  <si>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</si>
  <si>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</si>
  <si>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</si>
  <si>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</si>
  <si>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</si>
  <si>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</si>
  <si>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</si>
  <si>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</si>
  <si>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</si>
  <si>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</si>
  <si>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</si>
  <si>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</si>
  <si>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</si>
  <si>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</si>
  <si>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</si>
  <si>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</si>
  <si>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</si>
  <si>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</si>
  <si>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</si>
  <si>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</si>
  <si>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</si>
  <si>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</si>
  <si>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</si>
  <si>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</si>
  <si>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</si>
  <si>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</si>
  <si>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</si>
  <si>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</si>
  <si>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</si>
  <si>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</si>
  <si>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</si>
  <si>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</si>
  <si>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</si>
  <si>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</si>
  <si>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</si>
  <si>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</si>
  <si>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</si>
  <si>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</si>
  <si>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</si>
  <si>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</si>
  <si>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</si>
  <si>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</si>
  <si>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</si>
  <si>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</si>
  <si>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</si>
  <si>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</si>
  <si>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</si>
  <si>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</si>
  <si>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</si>
  <si>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</si>
  <si>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</si>
  <si>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</si>
  <si>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</si>
  <si>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</si>
  <si>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</si>
  <si>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</si>
  <si>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</si>
  <si>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</si>
  <si>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</si>
  <si>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</si>
  <si>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</si>
  <si>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</si>
  <si>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</si>
  <si>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</si>
  <si>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</si>
  <si>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</si>
  <si>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</si>
  <si>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</si>
  <si>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</si>
  <si>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</si>
  <si>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</si>
  <si>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</si>
  <si>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</si>
  <si>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</si>
  <si>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</si>
  <si>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</si>
  <si>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</si>
  <si>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</si>
  <si>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</si>
  <si>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</si>
  <si>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</si>
  <si>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</si>
  <si>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</si>
  <si>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</si>
  <si>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</si>
  <si>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</si>
  <si>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</si>
  <si>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</si>
  <si>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</si>
  <si>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</si>
  <si>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</si>
  <si>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</si>
  <si>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</si>
  <si>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</si>
  <si>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</si>
  <si>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</si>
  <si>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</si>
  <si>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</si>
  <si>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</si>
  <si>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</si>
  <si>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</si>
  <si>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</si>
  <si>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</si>
  <si>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</si>
  <si>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</si>
  <si>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</si>
  <si>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</si>
  <si>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</si>
  <si>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</si>
  <si>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</si>
  <si>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</si>
  <si>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</si>
  <si>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</si>
  <si>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</si>
  <si>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</si>
  <si>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</si>
  <si>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</si>
  <si>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</si>
  <si>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</si>
  <si>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</si>
  <si>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</si>
  <si>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</si>
  <si>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</si>
  <si>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</si>
  <si>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</si>
  <si>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</si>
  <si>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</si>
  <si>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</si>
  <si>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</si>
  <si>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</si>
  <si>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</si>
  <si>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</si>
  <si>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</si>
  <si>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</si>
  <si>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</si>
  <si>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</si>
  <si>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</si>
  <si>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</si>
  <si>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</si>
  <si>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</si>
  <si>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</si>
  <si>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</si>
  <si>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</si>
  <si>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</si>
  <si>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</si>
  <si>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</si>
  <si>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</si>
  <si>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</si>
  <si>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</si>
  <si>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</si>
  <si>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</si>
  <si>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</si>
  <si>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</si>
  <si>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</si>
  <si>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</si>
  <si>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</si>
  <si>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</si>
  <si>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</si>
  <si>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</si>
  <si>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</si>
  <si>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</si>
  <si>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</si>
  <si>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</si>
  <si>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</si>
  <si>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</si>
  <si>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</si>
  <si>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</si>
  <si>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</si>
  <si>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</si>
  <si>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</si>
  <si>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</si>
  <si>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</si>
  <si>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</si>
  <si>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</si>
  <si>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</si>
  <si>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</si>
  <si>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</si>
  <si>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</si>
  <si>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</si>
  <si>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</si>
  <si>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</si>
  <si>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</si>
  <si>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</si>
  <si>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</si>
  <si>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</si>
  <si>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</si>
  <si>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</si>
  <si>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</si>
  <si>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</si>
  <si>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</si>
  <si>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</si>
  <si>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</si>
  <si>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</si>
  <si>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</si>
  <si>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</si>
  <si>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</si>
  <si>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</si>
  <si>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</si>
  <si>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</si>
  <si>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</si>
  <si>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</si>
  <si>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</si>
  <si>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</si>
  <si>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</si>
  <si>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</si>
  <si>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</si>
  <si>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</si>
  <si>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</si>
  <si>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</si>
  <si>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</si>
  <si>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</si>
  <si>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</si>
  <si>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</si>
  <si>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</si>
  <si>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</si>
  <si>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</si>
  <si>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</si>
  <si>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</si>
  <si>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</si>
  <si>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</si>
  <si>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</si>
  <si>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</si>
  <si>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</si>
  <si>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</si>
  <si>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</si>
  <si>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</si>
  <si>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</si>
  <si>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</si>
  <si>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</si>
  <si>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</si>
  <si>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</si>
  <si>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</si>
  <si>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</si>
  <si>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</si>
  <si>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</si>
  <si>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</si>
  <si>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</si>
  <si>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</si>
  <si>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</si>
  <si>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</si>
  <si>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</si>
  <si>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</si>
  <si>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</si>
  <si>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</si>
  <si>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</si>
  <si>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</si>
  <si>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</si>
  <si>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</si>
  <si>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</si>
  <si>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</si>
  <si>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</si>
  <si>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</si>
  <si>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</si>
  <si>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</si>
  <si>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</si>
  <si>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</si>
  <si>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</si>
  <si>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</si>
  <si>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</si>
  <si>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</si>
  <si>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</si>
  <si>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</si>
  <si>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</si>
  <si>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</si>
  <si>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</si>
  <si>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</si>
  <si>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</si>
  <si>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</si>
  <si>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</si>
  <si>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</si>
  <si>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</si>
  <si>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</si>
  <si>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</si>
  <si>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</si>
  <si>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</si>
  <si>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</si>
  <si>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</si>
  <si>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</si>
  <si>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</si>
  <si>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</si>
  <si>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</si>
  <si>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</si>
  <si>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</si>
  <si>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</si>
  <si>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</si>
  <si>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</si>
  <si>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</si>
  <si>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</si>
  <si>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</si>
  <si>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</si>
  <si>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</si>
  <si>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</si>
  <si>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</si>
  <si>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</si>
  <si>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</si>
  <si>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</si>
  <si>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</si>
  <si>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</si>
  <si>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</si>
  <si>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</si>
  <si>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</si>
  <si>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</si>
  <si>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</si>
  <si>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</si>
  <si>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</si>
  <si>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</si>
  <si>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</si>
  <si>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</si>
  <si>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</si>
  <si>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</si>
  <si>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</si>
  <si>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</si>
  <si>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</si>
  <si>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</si>
  <si>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</si>
  <si>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</si>
  <si>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</si>
  <si>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</si>
  <si>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</si>
  <si>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</si>
  <si>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</si>
  <si>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</si>
  <si>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</si>
  <si>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</si>
  <si>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</si>
  <si>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</si>
  <si>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</si>
  <si>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</si>
  <si>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</si>
  <si>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</si>
  <si>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</si>
  <si>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</si>
  <si>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</si>
  <si>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</si>
  <si>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</si>
  <si>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</si>
  <si>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</si>
  <si>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</si>
  <si>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</si>
  <si>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</si>
  <si>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</si>
  <si>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</si>
  <si>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</si>
  <si>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</si>
  <si>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</si>
  <si>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</si>
  <si>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</si>
  <si>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</si>
  <si>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</si>
  <si>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</si>
  <si>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</si>
  <si>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</si>
  <si>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</si>
  <si>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</si>
  <si>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</si>
  <si>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</si>
  <si>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</si>
  <si>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</si>
  <si>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</si>
  <si>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</si>
  <si>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</si>
  <si>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</si>
  <si>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</si>
  <si>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</si>
  <si>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</si>
  <si>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</si>
  <si>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</si>
  <si>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</si>
  <si>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</si>
  <si>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</si>
  <si>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</si>
  <si>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</si>
  <si>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</si>
  <si>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</si>
  <si>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</si>
  <si>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</si>
  <si>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</si>
  <si>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</si>
  <si>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</si>
  <si>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</si>
  <si>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</si>
  <si>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</si>
  <si>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</si>
  <si>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</si>
  <si>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</si>
  <si>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</si>
  <si>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</si>
  <si>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</si>
  <si>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</si>
  <si>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</si>
  <si>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</si>
  <si>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</si>
  <si>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</si>
  <si>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</si>
  <si>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</si>
  <si>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</si>
  <si>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</si>
  <si>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</si>
  <si>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</si>
  <si>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</si>
  <si>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</si>
  <si>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</si>
  <si>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</si>
  <si>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</si>
  <si>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</si>
  <si>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</si>
  <si>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</si>
  <si>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</si>
  <si>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</si>
  <si>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</si>
  <si>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</si>
  <si>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</si>
  <si>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</si>
  <si>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</si>
  <si>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</si>
  <si>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</si>
  <si>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</si>
  <si>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</si>
  <si>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</si>
  <si>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</si>
  <si>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</si>
  <si>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</si>
  <si>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</si>
  <si>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</si>
  <si>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</si>
  <si>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</si>
  <si>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</si>
  <si>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</si>
  <si>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</si>
  <si>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</si>
  <si>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</si>
  <si>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</si>
  <si>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</si>
  <si>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</si>
  <si>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</si>
  <si>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</si>
  <si>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</si>
  <si>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</si>
  <si>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</si>
  <si>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</si>
  <si>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</si>
  <si>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</si>
  <si>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</si>
  <si>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</si>
  <si>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</si>
  <si>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</si>
  <si>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</si>
  <si>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</si>
  <si>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</si>
  <si>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</si>
  <si>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</si>
  <si>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</si>
  <si>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</si>
  <si>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</si>
  <si>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</si>
  <si>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</si>
  <si>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</si>
  <si>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</si>
  <si>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</si>
  <si>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</si>
  <si>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</si>
  <si>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</si>
  <si>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</si>
  <si>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</si>
  <si>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</si>
  <si>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</si>
  <si>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</si>
  <si>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</si>
  <si>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</si>
  <si>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</si>
  <si>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</si>
  <si>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</si>
  <si>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</si>
  <si>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</si>
  <si>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</si>
  <si>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</si>
  <si>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</si>
  <si>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</si>
  <si>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</si>
  <si>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</si>
  <si>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</si>
  <si>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</si>
  <si>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</si>
  <si>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</si>
  <si>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</si>
  <si>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</si>
  <si>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</si>
  <si>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</si>
  <si>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</si>
  <si>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</si>
  <si>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</si>
  <si>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</si>
  <si>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</si>
  <si>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</si>
  <si>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</si>
  <si>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</si>
  <si>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</si>
  <si>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</si>
  <si>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</si>
  <si>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</si>
  <si>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</si>
  <si>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</si>
  <si>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</si>
  <si>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</si>
  <si>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</si>
  <si>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</si>
  <si>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</si>
  <si>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</si>
  <si>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</si>
  <si>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</si>
  <si>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</si>
  <si>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</si>
  <si>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</si>
  <si>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</si>
  <si>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</si>
  <si>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</si>
  <si>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</si>
  <si>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</si>
  <si>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</si>
  <si>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</si>
  <si>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</si>
  <si>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</si>
  <si>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</si>
  <si>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</si>
  <si>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</si>
  <si>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</si>
  <si>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</si>
  <si>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</si>
  <si>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</si>
  <si>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</si>
  <si>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</si>
  <si>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</si>
  <si>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</si>
  <si>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</si>
  <si>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</si>
  <si>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</si>
  <si>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</si>
  <si>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</si>
  <si>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</si>
  <si>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</si>
  <si>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</si>
  <si>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</si>
  <si>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</si>
  <si>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</si>
  <si>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</si>
  <si>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</si>
  <si>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</si>
  <si>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</si>
  <si>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</si>
  <si>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</si>
  <si>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</si>
  <si>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</si>
  <si>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</si>
  <si>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</si>
  <si>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</si>
  <si>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</si>
  <si>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</si>
  <si>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</si>
  <si>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</si>
  <si>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</si>
  <si>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</si>
  <si>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</si>
  <si>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</si>
  <si>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</si>
  <si>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</si>
  <si>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</si>
  <si>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</si>
  <si>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</si>
  <si>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</si>
  <si>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</si>
  <si>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</si>
  <si>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</si>
  <si>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</si>
  <si>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</si>
  <si>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</si>
  <si>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</si>
  <si>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</si>
  <si>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</si>
  <si>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</si>
  <si>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</si>
  <si>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</si>
  <si>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</si>
  <si>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</si>
  <si>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</si>
  <si>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</si>
  <si>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</si>
  <si>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</si>
  <si>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</si>
  <si>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</si>
  <si>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</si>
  <si>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</si>
  <si>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</si>
  <si>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</si>
  <si>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</si>
  <si>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</si>
  <si>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</si>
  <si>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</si>
  <si>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</si>
  <si>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</si>
  <si>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</si>
  <si>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</si>
  <si>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</si>
  <si>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</si>
  <si>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</si>
  <si>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</si>
  <si>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</si>
  <si>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</si>
  <si>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</si>
  <si>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</si>
  <si>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</si>
  <si>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</si>
  <si>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</si>
  <si>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</si>
  <si>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</si>
  <si>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</si>
  <si>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</si>
  <si>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</si>
  <si>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</si>
  <si>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</si>
  <si>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</si>
  <si>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</si>
  <si>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</si>
  <si>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</si>
  <si>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</si>
  <si>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</si>
  <si>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</si>
  <si>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</si>
  <si>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</si>
  <si>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</si>
  <si>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</si>
  <si>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</si>
  <si>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</si>
  <si>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</si>
  <si>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</si>
  <si>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</si>
  <si>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</si>
  <si>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</si>
  <si>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</si>
  <si>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</si>
  <si>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</si>
  <si>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</si>
  <si>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</si>
  <si>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</si>
  <si>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</si>
  <si>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</si>
  <si>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</si>
  <si>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</si>
  <si>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</si>
  <si>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</si>
  <si>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</si>
  <si>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</si>
  <si>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</si>
  <si>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</si>
  <si>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</si>
  <si>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</si>
  <si>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</si>
  <si>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</si>
  <si>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</si>
  <si>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</si>
  <si>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</si>
  <si>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</si>
  <si>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</si>
  <si>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</si>
  <si>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</si>
  <si>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</si>
  <si>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</si>
  <si>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</si>
  <si>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</si>
  <si>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</si>
  <si>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</si>
  <si>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</si>
  <si>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</si>
  <si>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</si>
  <si>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</si>
  <si>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</si>
  <si>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</si>
  <si>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</si>
  <si>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</si>
  <si>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</si>
  <si>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</si>
  <si>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</si>
  <si>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</si>
  <si>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</si>
  <si>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</si>
  <si>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</si>
  <si>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</si>
  <si>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</si>
  <si>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</si>
  <si>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</si>
  <si>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</si>
  <si>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</si>
  <si>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</si>
  <si>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</si>
  <si>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</si>
  <si>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</si>
  <si>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</si>
  <si>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</si>
  <si>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</si>
  <si>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</si>
  <si>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</si>
  <si>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</si>
  <si>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</si>
  <si>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</si>
  <si>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</si>
  <si>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</si>
  <si>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</si>
  <si>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</si>
  <si>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</si>
  <si>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</si>
  <si>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</si>
  <si>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</si>
  <si>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</si>
  <si>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</si>
  <si>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</si>
  <si>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</si>
  <si>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</si>
  <si>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</si>
  <si>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</si>
  <si>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</si>
  <si>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</si>
  <si>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</si>
  <si>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</si>
  <si>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</si>
  <si>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</si>
  <si>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</si>
  <si>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</si>
  <si>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</si>
  <si>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</si>
  <si>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</si>
  <si>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</si>
  <si>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</si>
  <si>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</si>
  <si>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</si>
  <si>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</si>
  <si>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</si>
  <si>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</si>
  <si>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</si>
  <si>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</si>
  <si>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</si>
  <si>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</si>
  <si>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</si>
  <si>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</si>
  <si>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</si>
  <si>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</si>
  <si>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</si>
  <si>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</si>
  <si>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</si>
  <si>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</si>
  <si>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</si>
  <si>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</si>
  <si>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</si>
  <si>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</si>
  <si>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</si>
  <si>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</si>
  <si>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</si>
  <si>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</si>
  <si>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</si>
  <si>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</si>
  <si>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</si>
  <si>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</si>
  <si>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</si>
  <si>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</si>
  <si>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</si>
  <si>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</si>
  <si>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</si>
  <si>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</si>
  <si>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</si>
  <si>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</si>
  <si>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</si>
  <si>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</si>
  <si>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</si>
  <si>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</si>
  <si>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</si>
  <si>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</si>
  <si>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</si>
  <si>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</si>
  <si>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</si>
  <si>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</si>
  <si>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</si>
  <si>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</si>
  <si>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</si>
  <si>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</si>
  <si>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</si>
  <si>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</si>
  <si>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</si>
  <si>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</si>
  <si>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</si>
  <si>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</si>
  <si>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</si>
  <si>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</si>
  <si>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</si>
  <si>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</si>
  <si>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</si>
  <si>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</si>
  <si>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</si>
  <si>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</si>
  <si>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</si>
  <si>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</si>
  <si>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</si>
  <si>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</si>
  <si>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</si>
  <si>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</si>
  <si>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</si>
  <si>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</si>
  <si>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</si>
  <si>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</si>
  <si>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</si>
  <si>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</si>
  <si>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</si>
  <si>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</si>
  <si>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</si>
  <si>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</si>
  <si>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</si>
  <si>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</si>
  <si>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</si>
  <si>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</si>
  <si>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</si>
  <si>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</si>
  <si>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</si>
  <si>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</si>
  <si>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</si>
  <si>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</si>
  <si>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</si>
  <si>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</si>
  <si>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</si>
  <si>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</si>
  <si>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</si>
  <si>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</si>
  <si>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</si>
  <si>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</si>
  <si>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</si>
  <si>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</si>
  <si>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</si>
  <si>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</si>
  <si>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</si>
  <si>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</si>
  <si>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</si>
  <si>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</si>
  <si>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</si>
  <si>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</si>
  <si>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</si>
  <si>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</si>
  <si>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</si>
  <si>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</si>
  <si>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</si>
  <si>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</si>
  <si>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</si>
  <si>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</si>
  <si>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</si>
  <si>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</si>
  <si>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</si>
  <si>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</si>
  <si>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</si>
  <si>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</si>
  <si>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</si>
  <si>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</si>
  <si>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</si>
  <si>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</si>
  <si>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</si>
  <si>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</si>
  <si>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</si>
  <si>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</si>
  <si>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</si>
  <si>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</si>
  <si>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</si>
  <si>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</si>
  <si>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</si>
  <si>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</si>
  <si>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</si>
  <si>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</si>
  <si>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</si>
  <si>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</si>
  <si>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</si>
  <si>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</si>
  <si>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</si>
  <si>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</si>
  <si>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</si>
  <si>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</si>
  <si>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</si>
  <si>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</si>
  <si>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</si>
  <si>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</si>
  <si>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</si>
  <si>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</si>
  <si>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</si>
  <si>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</si>
  <si>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</si>
  <si>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</si>
  <si>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</si>
  <si>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</si>
  <si>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</si>
  <si>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</si>
  <si>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</si>
  <si>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</si>
  <si>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</si>
  <si>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</si>
  <si>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</si>
  <si>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</si>
  <si>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</si>
  <si>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</si>
  <si>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</si>
  <si>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</si>
  <si>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</si>
  <si>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</si>
  <si>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</si>
  <si>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</si>
  <si>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</si>
  <si>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</si>
  <si>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</si>
  <si>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</si>
  <si>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</si>
  <si>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</si>
  <si>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</si>
  <si>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</si>
  <si>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</si>
  <si>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</si>
  <si>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</si>
  <si>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</si>
  <si>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</si>
  <si>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</si>
  <si>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</si>
  <si>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</si>
  <si>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</si>
  <si>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</si>
  <si>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</si>
  <si>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</si>
  <si>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</si>
  <si>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</si>
  <si>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</si>
  <si>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</si>
  <si>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</si>
  <si>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</si>
  <si>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</si>
  <si>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</si>
  <si>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</si>
  <si>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</si>
  <si>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</si>
  <si>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</si>
  <si>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</si>
  <si>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</si>
  <si>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</si>
  <si>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</si>
  <si>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</si>
  <si>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</si>
  <si>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</si>
  <si>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</si>
  <si>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</si>
  <si>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</si>
  <si>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</si>
  <si>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</si>
  <si>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</si>
  <si>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</si>
  <si>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</si>
  <si>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</si>
  <si>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</si>
  <si>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</si>
  <si>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</si>
  <si>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</si>
  <si>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</si>
  <si>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</si>
  <si>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</si>
  <si>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</si>
  <si>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</si>
  <si>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</si>
  <si>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</si>
  <si>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</si>
  <si>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</si>
  <si>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</si>
  <si>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</si>
  <si>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</si>
  <si>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</si>
  <si>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</si>
  <si>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</si>
  <si>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</si>
  <si>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</si>
  <si>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</si>
  <si>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</si>
  <si>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</si>
  <si>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</si>
  <si>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</si>
  <si>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</si>
  <si>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</si>
  <si>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</si>
  <si>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</si>
  <si>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</si>
  <si>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</si>
  <si>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</si>
  <si>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</si>
  <si>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</si>
  <si>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</si>
  <si>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</si>
  <si>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</si>
  <si>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</si>
  <si>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</si>
  <si>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</si>
  <si>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</si>
  <si>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</si>
  <si>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</si>
  <si>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</si>
  <si>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</si>
  <si>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</si>
  <si>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</si>
  <si>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</si>
  <si>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</si>
  <si>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</si>
  <si>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</si>
  <si>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</si>
  <si>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</si>
  <si>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</si>
  <si>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</si>
  <si>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</si>
  <si>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</si>
  <si>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</si>
  <si>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</si>
  <si>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</si>
  <si>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</si>
  <si>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</si>
  <si>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</si>
  <si>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</si>
  <si>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</si>
  <si>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</si>
  <si>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</si>
  <si>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</si>
  <si>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</si>
  <si>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</si>
  <si>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</si>
  <si>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</si>
  <si>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</si>
  <si>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</si>
  <si>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</si>
  <si>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</si>
  <si>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</si>
  <si>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</si>
  <si>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</si>
  <si>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</si>
  <si>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</si>
  <si>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</si>
  <si>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</si>
  <si>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</si>
  <si>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</si>
  <si>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</si>
  <si>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</si>
  <si>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</si>
  <si>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</si>
  <si>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</si>
  <si>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</si>
  <si>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</si>
  <si>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</si>
  <si>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</si>
  <si>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</si>
  <si>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</si>
  <si>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</si>
  <si>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</si>
  <si>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</si>
  <si>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</si>
  <si>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</si>
  <si>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</si>
  <si>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</si>
  <si>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</si>
  <si>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</si>
  <si>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</si>
  <si>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</si>
  <si>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</si>
  <si>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</si>
  <si>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</si>
  <si>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</si>
  <si>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</si>
  <si>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</si>
  <si>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</si>
  <si>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</si>
  <si>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</si>
  <si>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</si>
  <si>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</si>
  <si>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</si>
  <si>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</si>
  <si>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</si>
  <si>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</si>
  <si>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</si>
  <si>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</si>
  <si>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</si>
  <si>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</si>
  <si>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</si>
  <si>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</si>
  <si>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</si>
  <si>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</si>
  <si>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</si>
  <si>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</si>
  <si>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</si>
  <si>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</si>
  <si>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</si>
  <si>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</si>
  <si>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</si>
  <si>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</si>
  <si>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</si>
  <si>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</si>
  <si>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</si>
  <si>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</si>
  <si>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</si>
  <si>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</si>
  <si>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</si>
  <si>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</si>
  <si>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</si>
  <si>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</si>
  <si>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</si>
  <si>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</si>
  <si>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</si>
  <si>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</si>
  <si>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</si>
  <si>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</si>
  <si>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</si>
  <si>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</si>
  <si>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</si>
  <si>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</si>
  <si>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</si>
  <si>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</si>
  <si>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</si>
  <si>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</si>
  <si>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</si>
  <si>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</si>
  <si>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</si>
  <si>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</si>
  <si>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</si>
  <si>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</si>
  <si>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</si>
  <si>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</si>
  <si>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</si>
  <si>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</si>
  <si>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</si>
  <si>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</si>
  <si>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</si>
  <si>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</si>
  <si>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</si>
  <si>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</si>
  <si>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</si>
  <si>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</si>
  <si>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</si>
  <si>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</si>
  <si>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</si>
  <si>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</si>
  <si>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</si>
  <si>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</si>
  <si>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</si>
  <si>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</si>
  <si>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</si>
  <si>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</si>
  <si>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</si>
  <si>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</si>
  <si>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</si>
  <si>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</si>
  <si>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</si>
  <si>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</si>
  <si>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</si>
  <si>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</si>
  <si>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</si>
  <si>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</si>
  <si>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</si>
  <si>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</si>
  <si>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</si>
  <si>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</si>
  <si>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</si>
  <si>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</si>
  <si>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</si>
  <si>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</si>
  <si>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</si>
  <si>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</si>
  <si>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</si>
  <si>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</si>
  <si>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</si>
  <si>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</si>
  <si>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</si>
  <si>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</si>
  <si>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</si>
  <si>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</si>
  <si>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</si>
  <si>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</si>
  <si>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</si>
  <si>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</si>
  <si>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</si>
  <si>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</si>
  <si>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</si>
  <si>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</si>
  <si>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</si>
  <si>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</si>
  <si>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</si>
  <si>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</si>
  <si>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</si>
  <si>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</si>
  <si>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</si>
  <si>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</si>
  <si>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</si>
  <si>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</si>
  <si>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</si>
  <si>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</si>
  <si>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</si>
  <si>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</si>
  <si>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</si>
  <si>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</si>
  <si>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</si>
  <si>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</si>
  <si>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</si>
  <si>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</si>
  <si>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</si>
  <si>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</si>
  <si>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</si>
  <si>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</si>
  <si>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</si>
  <si>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</si>
  <si>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</si>
  <si>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</si>
  <si>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</si>
  <si>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</si>
  <si>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</si>
  <si>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</si>
  <si>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</si>
  <si>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</si>
  <si>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</si>
  <si>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</si>
  <si>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</si>
  <si>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</si>
  <si>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</si>
  <si>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</si>
  <si>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</si>
  <si>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</si>
  <si>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</si>
  <si>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</si>
  <si>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</si>
  <si>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</si>
  <si>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</si>
  <si>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</si>
  <si>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</si>
  <si>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</si>
  <si>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</si>
  <si>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</si>
  <si>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</si>
  <si>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</si>
  <si>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</si>
  <si>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</si>
  <si>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</si>
  <si>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</si>
  <si>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</si>
  <si>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</si>
  <si>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</si>
  <si>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</si>
  <si>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</si>
  <si>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</si>
  <si>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</si>
  <si>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</si>
  <si>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</si>
  <si>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</si>
  <si>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</si>
  <si>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</si>
  <si>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</si>
  <si>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</si>
  <si>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</si>
  <si>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</si>
  <si>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</si>
  <si>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</si>
  <si>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</si>
  <si>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</si>
  <si>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</si>
  <si>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</si>
  <si>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</si>
  <si>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</si>
  <si>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</si>
  <si>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</si>
  <si>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</si>
  <si>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</si>
  <si>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</si>
  <si>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</si>
  <si>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</si>
  <si>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</si>
  <si>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</si>
  <si>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</si>
  <si>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</si>
  <si>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</si>
  <si>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</si>
  <si>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</si>
  <si>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</si>
  <si>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</si>
  <si>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</si>
  <si>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</si>
  <si>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</si>
  <si>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</si>
  <si>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</si>
  <si>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</si>
  <si>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</si>
  <si>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</si>
  <si>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</si>
  <si>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</si>
  <si>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</si>
  <si>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</si>
  <si>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</si>
  <si>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</si>
  <si>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</si>
  <si>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</si>
  <si>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</si>
  <si>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</si>
  <si>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</si>
  <si>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</si>
  <si>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</si>
  <si>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</si>
  <si>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</si>
  <si>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</si>
  <si>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</si>
  <si>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</si>
  <si>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</si>
  <si>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</si>
  <si>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</si>
  <si>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</si>
  <si>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</si>
  <si>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</si>
  <si>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</si>
  <si>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</si>
  <si>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</si>
  <si>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</si>
  <si>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</si>
  <si>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</si>
  <si>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</si>
  <si>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</si>
  <si>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</si>
  <si>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</si>
  <si>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</si>
  <si>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</si>
  <si>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</si>
  <si>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</si>
  <si>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</si>
  <si>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</si>
  <si>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</si>
  <si>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</si>
  <si>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</si>
  <si>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</si>
  <si>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</si>
  <si>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</si>
  <si>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</si>
  <si>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</si>
  <si>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</si>
  <si>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</si>
  <si>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</si>
  <si>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</si>
  <si>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</si>
  <si>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</si>
  <si>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</si>
  <si>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</si>
  <si>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</si>
  <si>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</si>
  <si>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</si>
  <si>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</si>
  <si>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</si>
  <si>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</si>
  <si>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</si>
  <si>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</si>
  <si>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</si>
  <si>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</si>
  <si>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</si>
  <si>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</si>
  <si>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</si>
  <si>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</si>
  <si>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</si>
  <si>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</si>
  <si>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</si>
  <si>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</si>
  <si>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</si>
  <si>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</si>
  <si>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</si>
  <si>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</si>
  <si>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</si>
  <si>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</si>
  <si>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</si>
  <si>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</si>
  <si>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</si>
  <si>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</si>
  <si>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</si>
  <si>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</si>
  <si>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</si>
  <si>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</si>
  <si>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</si>
  <si>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</si>
  <si>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</si>
  <si>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</si>
  <si>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</si>
  <si>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</si>
  <si>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</si>
  <si>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</si>
  <si>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</si>
  <si>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</si>
  <si>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</si>
  <si>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</si>
  <si>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</si>
  <si>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</si>
  <si>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</si>
  <si>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</si>
  <si>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</si>
  <si>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</si>
  <si>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</si>
  <si>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</si>
  <si>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</si>
  <si>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</si>
  <si>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</si>
  <si>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</si>
  <si>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</si>
  <si>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</si>
  <si>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</si>
  <si>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</si>
  <si>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</si>
  <si>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</si>
  <si>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</si>
  <si>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</si>
  <si>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</si>
  <si>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</si>
  <si>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</si>
  <si>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</si>
  <si>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</si>
  <si>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</si>
  <si>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</si>
  <si>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</si>
  <si>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</si>
  <si>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</si>
  <si>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</si>
  <si>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</si>
  <si>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</si>
  <si>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</si>
  <si>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</si>
  <si>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</si>
  <si>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</si>
  <si>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</si>
  <si>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</si>
  <si>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</si>
  <si>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</si>
  <si>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</si>
  <si>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</si>
  <si>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</si>
  <si>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</si>
  <si>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</si>
  <si>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</si>
  <si>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</si>
  <si>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</si>
  <si>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</si>
  <si>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</si>
  <si>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</si>
  <si>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</si>
  <si>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</si>
  <si>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</si>
  <si>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</si>
  <si>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</si>
  <si>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</si>
  <si>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</si>
  <si>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</si>
  <si>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</si>
  <si>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</si>
  <si>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</si>
  <si>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</si>
  <si>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</si>
  <si>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</si>
  <si>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</si>
  <si>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</si>
  <si>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</si>
  <si>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</si>
  <si>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</si>
  <si>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</si>
  <si>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</si>
  <si>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</si>
  <si>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</si>
  <si>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</si>
  <si>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</si>
  <si>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</si>
  <si>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</si>
  <si>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</si>
  <si>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</si>
  <si>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</si>
  <si>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</si>
  <si>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</si>
  <si>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</si>
  <si>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</si>
  <si>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</si>
  <si>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</si>
  <si>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</si>
  <si>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</si>
  <si>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</si>
  <si>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</si>
  <si>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</si>
  <si>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</si>
  <si>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</si>
  <si>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</si>
  <si>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</si>
  <si>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</si>
  <si>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</si>
  <si>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</si>
  <si>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</si>
  <si>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</si>
  <si>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</si>
  <si>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</si>
  <si>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</si>
  <si>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</si>
  <si>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</si>
  <si>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</si>
  <si>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</si>
  <si>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</si>
  <si>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</si>
  <si>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</si>
  <si>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</si>
  <si>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</si>
  <si>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</si>
  <si>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</si>
  <si>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</si>
  <si>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</si>
  <si>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</si>
  <si>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</si>
  <si>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</si>
  <si>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</si>
  <si>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</si>
  <si>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</si>
  <si>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</si>
  <si>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</si>
  <si>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</si>
  <si>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</si>
  <si>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</si>
  <si>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</si>
  <si>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</si>
  <si>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</si>
  <si>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</si>
  <si>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</si>
  <si>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</si>
  <si>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</si>
  <si>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</si>
  <si>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</si>
  <si>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</si>
  <si>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</si>
  <si>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</si>
  <si>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</si>
  <si>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</si>
  <si>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</si>
  <si>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</si>
  <si>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</si>
  <si>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</si>
  <si>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</si>
  <si>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</si>
  <si>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</si>
  <si>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</si>
  <si>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</si>
  <si>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</si>
  <si>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</si>
  <si>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</si>
  <si>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</si>
  <si>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</si>
  <si>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</si>
  <si>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</si>
  <si>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</si>
  <si>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</si>
  <si>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</si>
  <si>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</si>
  <si>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</si>
  <si>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</si>
  <si>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</si>
  <si>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</si>
  <si>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</si>
  <si>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</si>
  <si>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</si>
  <si>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</si>
  <si>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</si>
  <si>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</si>
  <si>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</si>
  <si>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</si>
  <si>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</si>
  <si>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</si>
  <si>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</si>
  <si>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</si>
  <si>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</si>
  <si>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</si>
  <si>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</si>
  <si>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</si>
  <si>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</si>
  <si>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</si>
  <si>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</si>
  <si>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</si>
  <si>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</si>
  <si>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</si>
  <si>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</si>
  <si>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</si>
  <si>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</si>
  <si>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</si>
  <si>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</si>
  <si>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</si>
  <si>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</si>
  <si>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</si>
  <si>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</si>
  <si>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</si>
  <si>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</si>
  <si>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</si>
  <si>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</si>
  <si>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</si>
  <si>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</si>
  <si>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</si>
  <si>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</si>
  <si>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</si>
  <si>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</si>
  <si>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</si>
  <si>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</si>
  <si>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</si>
  <si>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</si>
  <si>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</si>
  <si>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</si>
  <si>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</si>
  <si>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</si>
  <si>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</si>
  <si>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</si>
  <si>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</si>
  <si>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</si>
  <si>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</si>
  <si>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</si>
  <si>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</si>
  <si>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</si>
  <si>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</si>
  <si>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</si>
  <si>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</si>
  <si>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</si>
  <si>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</si>
  <si>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</si>
  <si>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</si>
  <si>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</si>
  <si>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</si>
  <si>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</si>
  <si>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</si>
  <si>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</si>
  <si>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</si>
  <si>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</si>
  <si>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</si>
  <si>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</si>
  <si>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</si>
  <si>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</si>
  <si>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</si>
  <si>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</si>
  <si>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</si>
  <si>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</si>
  <si>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</si>
  <si>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</si>
  <si>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</si>
  <si>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</si>
  <si>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</si>
  <si>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</si>
  <si>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</si>
  <si>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</si>
  <si>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</si>
  <si>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</si>
  <si>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</si>
  <si>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</si>
  <si>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</si>
  <si>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</si>
  <si>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</si>
  <si>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</si>
  <si>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</si>
  <si>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</si>
  <si>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</si>
  <si>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</si>
  <si>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</si>
  <si>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</si>
  <si>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</si>
  <si>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</si>
  <si>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</si>
  <si>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</si>
  <si>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</si>
  <si>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</si>
  <si>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</si>
  <si>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</si>
  <si>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</si>
  <si>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</si>
  <si>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</si>
  <si>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</si>
  <si>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</si>
  <si>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</si>
  <si>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</si>
  <si>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</si>
  <si>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</si>
  <si>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</si>
  <si>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</si>
  <si>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</si>
  <si>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</si>
  <si>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</si>
  <si>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</si>
  <si>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</si>
  <si>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</si>
  <si>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</si>
  <si>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</si>
  <si>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</si>
  <si>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</si>
  <si>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</si>
  <si>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</si>
  <si>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</si>
  <si>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</si>
  <si>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</si>
  <si>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</si>
  <si>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</si>
  <si>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</si>
  <si>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</si>
  <si>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</si>
  <si>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</si>
  <si>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</si>
  <si>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</si>
  <si>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</si>
  <si>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</si>
  <si>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</si>
  <si>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</si>
  <si>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</si>
  <si>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</si>
  <si>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</si>
  <si>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</si>
  <si>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</si>
  <si>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</si>
  <si>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</si>
  <si>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</si>
  <si>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</si>
  <si>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</si>
  <si>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</si>
  <si>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</si>
  <si>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</si>
  <si>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</si>
  <si>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</si>
  <si>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</si>
  <si>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</si>
  <si>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</si>
  <si>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</si>
  <si>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</si>
  <si>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</si>
  <si>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</si>
  <si>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</si>
  <si>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</si>
  <si>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</si>
  <si>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</si>
  <si>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</si>
  <si>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</si>
  <si>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</si>
  <si>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</si>
  <si>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</si>
  <si>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</si>
  <si>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</si>
  <si>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</si>
  <si>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</si>
  <si>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</si>
  <si>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</si>
  <si>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</si>
  <si>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</si>
  <si>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</si>
  <si>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</si>
  <si>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</si>
  <si>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</si>
  <si>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</si>
  <si>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</si>
  <si>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</si>
  <si>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</si>
  <si>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</si>
  <si>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</si>
  <si>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</si>
  <si>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</si>
  <si>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</si>
  <si>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</si>
  <si>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</si>
  <si>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</si>
  <si>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</si>
  <si>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</si>
  <si>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</si>
  <si>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</si>
  <si>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</si>
  <si>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</si>
  <si>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</si>
  <si>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</si>
  <si>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</si>
  <si>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</si>
  <si>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</si>
  <si>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</si>
  <si>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</si>
  <si>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</si>
  <si>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</si>
  <si>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</si>
  <si>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</si>
  <si>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</si>
  <si>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</si>
  <si>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</si>
  <si>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</si>
  <si>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</si>
  <si>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</si>
  <si>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</si>
  <si>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</si>
  <si>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</si>
  <si>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</si>
  <si>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</si>
  <si>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</si>
  <si>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</si>
  <si>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</si>
  <si>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</si>
  <si>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</si>
  <si>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</si>
  <si>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</si>
  <si>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</si>
  <si>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</si>
  <si>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</si>
  <si>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</si>
  <si>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</si>
  <si>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</si>
  <si>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</si>
  <si>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</si>
  <si>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</si>
  <si>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</si>
  <si>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</si>
  <si>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</si>
  <si>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</si>
  <si>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</si>
  <si>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</si>
  <si>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</si>
  <si>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</si>
  <si>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</si>
  <si>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</si>
  <si>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</si>
  <si>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</si>
  <si>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</si>
  <si>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</si>
  <si>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</si>
  <si>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</si>
  <si>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</si>
  <si>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</si>
  <si>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</si>
  <si>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</si>
  <si>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</si>
  <si>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</si>
  <si>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</si>
  <si>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</si>
  <si>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</si>
  <si>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</si>
  <si>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</si>
  <si>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</si>
  <si>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</si>
  <si>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</si>
  <si>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</si>
  <si>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</si>
  <si>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</si>
  <si>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</si>
  <si>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</si>
  <si>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</si>
  <si>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</si>
  <si>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</si>
  <si>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</si>
  <si>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</si>
  <si>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</si>
  <si>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</si>
  <si>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</si>
  <si>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</si>
  <si>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</si>
  <si>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</si>
  <si>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</si>
  <si>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</si>
  <si>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</si>
  <si>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</si>
  <si>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</si>
  <si>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</si>
  <si>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</si>
  <si>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</si>
  <si>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</si>
  <si>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</si>
  <si>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</si>
  <si>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</si>
  <si>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</si>
  <si>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</si>
  <si>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</si>
  <si>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</si>
  <si>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</si>
  <si>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</si>
  <si>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</si>
  <si>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</si>
  <si>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</si>
  <si>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</si>
  <si>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</si>
  <si>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</si>
  <si>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</si>
  <si>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</si>
  <si>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</si>
  <si>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</si>
  <si>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</si>
  <si>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</si>
  <si>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</si>
  <si>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</si>
  <si>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</si>
  <si>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</si>
  <si>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</si>
  <si>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</si>
  <si>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</si>
  <si>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</si>
  <si>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</si>
  <si>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</si>
  <si>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</si>
  <si>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</si>
  <si>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</si>
  <si>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</si>
  <si>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</si>
  <si>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</si>
  <si>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</si>
  <si>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</si>
  <si>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</si>
  <si>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</si>
  <si>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</si>
  <si>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</si>
  <si>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</si>
  <si>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</si>
  <si>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</si>
  <si>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</si>
  <si>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</si>
  <si>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</si>
  <si>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</si>
  <si>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</si>
  <si>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</si>
  <si>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</si>
  <si>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</si>
  <si>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</si>
  <si>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</si>
  <si>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</si>
  <si>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</si>
  <si>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</si>
  <si>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</si>
  <si>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</si>
  <si>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</si>
  <si>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</si>
  <si>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</si>
  <si>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</si>
  <si>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</si>
  <si>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</si>
  <si>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</si>
  <si>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</si>
  <si>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</si>
  <si>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</si>
  <si>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</si>
  <si>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</si>
  <si>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</si>
  <si>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</si>
  <si>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</si>
  <si>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</si>
  <si>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</si>
  <si>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</si>
  <si>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</si>
  <si>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</si>
  <si>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</si>
  <si>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</si>
  <si>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</si>
  <si>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</si>
  <si>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</si>
  <si>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</si>
  <si>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</si>
  <si>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</si>
  <si>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</si>
  <si>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</si>
  <si>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</si>
  <si>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</si>
  <si>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</si>
  <si>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</si>
  <si>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</si>
  <si>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</si>
  <si>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</si>
  <si>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</si>
  <si>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</si>
  <si>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</si>
  <si>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</si>
  <si>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</si>
  <si>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</si>
  <si>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</si>
  <si>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</si>
  <si>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</si>
  <si>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</si>
  <si>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</si>
  <si>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</si>
  <si>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</si>
  <si>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</si>
  <si>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</si>
  <si>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</si>
  <si>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</si>
  <si>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</si>
  <si>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</si>
  <si>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</si>
  <si>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</si>
  <si>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</si>
  <si>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</si>
  <si>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</si>
  <si>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</si>
  <si>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</si>
  <si>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</si>
  <si>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</si>
  <si>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</si>
  <si>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</si>
  <si>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</si>
  <si>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</si>
  <si>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</si>
  <si>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</si>
  <si>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</si>
  <si>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</si>
  <si>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</si>
  <si>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</si>
  <si>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</si>
  <si>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</si>
  <si>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</si>
  <si>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</si>
  <si>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</si>
  <si>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</si>
  <si>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</si>
  <si>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</si>
  <si>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</si>
  <si>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</si>
  <si>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</si>
  <si>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</si>
  <si>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</si>
  <si>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</si>
  <si>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</si>
  <si>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</si>
  <si>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</si>
  <si>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</si>
  <si>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</si>
  <si>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</si>
  <si>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</si>
  <si>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</si>
  <si>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</si>
  <si>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</si>
  <si>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</si>
  <si>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</si>
  <si>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</si>
  <si>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</si>
  <si>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</si>
  <si>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</si>
  <si>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</si>
  <si>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</si>
  <si>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</si>
  <si>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</si>
  <si>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</si>
  <si>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</si>
  <si>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</si>
  <si>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</si>
  <si>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</si>
  <si>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</si>
  <si>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</si>
  <si>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</si>
  <si>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</si>
  <si>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</si>
  <si>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</si>
  <si>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</si>
  <si>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</si>
  <si>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</si>
  <si>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</si>
  <si>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</si>
  <si>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</si>
  <si>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</si>
  <si>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</si>
  <si>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</si>
  <si>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</si>
  <si>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</si>
  <si>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</si>
  <si>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</si>
  <si>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</si>
  <si>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</si>
  <si>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</si>
  <si>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</si>
  <si>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</si>
  <si>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</si>
  <si>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</si>
  <si>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</si>
  <si>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</si>
  <si>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</si>
  <si>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</si>
  <si>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</si>
  <si>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</si>
  <si>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</si>
  <si>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</si>
  <si>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</si>
  <si>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</si>
  <si>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</si>
  <si>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</si>
  <si>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</si>
  <si>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</si>
  <si>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</si>
  <si>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</si>
  <si>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</si>
  <si>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</si>
  <si>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</si>
  <si>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</si>
  <si>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</si>
  <si>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</si>
  <si>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</si>
  <si>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</si>
  <si>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</si>
  <si>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</si>
  <si>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</si>
  <si>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</si>
  <si>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</si>
  <si>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</si>
  <si>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</si>
  <si>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</si>
  <si>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</si>
  <si>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</si>
  <si>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</si>
  <si>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</si>
  <si>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</si>
  <si>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</si>
  <si>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</si>
  <si>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</si>
  <si>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</si>
  <si>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</si>
  <si>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</si>
  <si>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</si>
  <si>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</si>
  <si>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</si>
  <si>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</si>
  <si>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</si>
  <si>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</si>
  <si>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</si>
  <si>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</si>
  <si>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</si>
  <si>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</si>
  <si>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</si>
  <si>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</si>
  <si>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</si>
  <si>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</si>
  <si>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</si>
  <si>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</si>
  <si>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</si>
  <si>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</si>
  <si>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</si>
  <si>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</si>
  <si>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</si>
  <si>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</si>
  <si>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</si>
  <si>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</si>
  <si>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</si>
  <si>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</si>
  <si>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</si>
  <si>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</si>
  <si>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</si>
  <si>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</si>
  <si>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</si>
  <si>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</si>
  <si>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</si>
  <si>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</si>
  <si>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</si>
  <si>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</si>
  <si>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</si>
  <si>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</si>
  <si>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</si>
  <si>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</si>
  <si>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</si>
  <si>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</si>
  <si>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</si>
  <si>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</si>
  <si>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</si>
  <si>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</si>
  <si>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</si>
  <si>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</si>
  <si>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</si>
  <si>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</si>
  <si>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</si>
  <si>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</si>
  <si>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</si>
  <si>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</si>
  <si>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</si>
  <si>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</si>
  <si>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</si>
  <si>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</si>
  <si>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</si>
  <si>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</si>
  <si>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</si>
  <si>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</si>
  <si>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</si>
  <si>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</si>
  <si>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</si>
  <si>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</si>
  <si>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</si>
  <si>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</si>
  <si>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</si>
  <si>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</si>
  <si>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</si>
  <si>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</si>
  <si>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</si>
  <si>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</si>
  <si>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</si>
  <si>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</si>
  <si>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</si>
  <si>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</si>
  <si>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</si>
  <si>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</si>
  <si>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</si>
  <si>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</si>
  <si>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</si>
  <si>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</si>
  <si>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</si>
  <si>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</si>
  <si>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</si>
  <si>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</si>
  <si>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</si>
  <si>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</si>
  <si>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</si>
  <si>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</si>
  <si>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</si>
  <si>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</si>
  <si>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</si>
  <si>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</si>
  <si>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</si>
  <si>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</si>
  <si>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</si>
  <si>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</si>
  <si>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</si>
  <si>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</si>
  <si>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</si>
  <si>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</si>
  <si>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</si>
  <si>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</si>
  <si>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</si>
  <si>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</si>
  <si>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</si>
  <si>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</si>
  <si>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</si>
  <si>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</si>
  <si>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</si>
  <si>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</si>
  <si>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</si>
  <si>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</si>
  <si>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</si>
  <si>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</si>
  <si>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</si>
  <si>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</si>
  <si>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</si>
  <si>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</si>
  <si>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</si>
  <si>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</si>
  <si>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</si>
  <si>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</si>
  <si>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</si>
  <si>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</si>
  <si>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</si>
  <si>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</si>
  <si>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</si>
  <si>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</si>
  <si>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</si>
  <si>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</si>
  <si>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</si>
  <si>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</si>
  <si>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</si>
  <si>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</si>
  <si>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</si>
  <si>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</si>
  <si>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</si>
  <si>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</si>
  <si>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</si>
  <si>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</si>
  <si>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</si>
  <si>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</si>
  <si>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</si>
  <si>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</si>
  <si>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</si>
  <si>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</si>
  <si>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</si>
  <si>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</si>
  <si>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</si>
  <si>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</si>
  <si>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</si>
  <si>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</si>
  <si>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</si>
  <si>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</si>
  <si>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</si>
  <si>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</si>
  <si>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</si>
  <si>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</si>
  <si>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</si>
  <si>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</si>
  <si>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</si>
  <si>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</si>
  <si>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</si>
  <si>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</si>
  <si>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</si>
  <si>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</si>
  <si>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</si>
  <si>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</si>
  <si>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</si>
  <si>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</si>
  <si>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</si>
  <si>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</si>
  <si>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</si>
  <si>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</si>
  <si>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</si>
  <si>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</si>
  <si>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</si>
  <si>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</si>
  <si>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</si>
  <si>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</si>
  <si>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</si>
  <si>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</si>
  <si>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</si>
  <si>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</si>
  <si>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</si>
  <si>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</si>
  <si>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</si>
  <si>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</si>
  <si>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</si>
  <si>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</si>
  <si>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</si>
  <si>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</si>
  <si>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</si>
  <si>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</si>
  <si>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</si>
  <si>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</si>
  <si>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</si>
  <si>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</si>
  <si>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</si>
  <si>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</si>
  <si>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</si>
  <si>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</si>
  <si>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</si>
  <si>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</si>
  <si>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</si>
  <si>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</si>
  <si>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</si>
  <si>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</si>
  <si>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</si>
  <si>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</si>
  <si>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</si>
  <si>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</si>
  <si>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</si>
  <si>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</si>
  <si>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</si>
  <si>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</si>
  <si>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</si>
  <si>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</si>
  <si>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</si>
  <si>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</si>
  <si>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</si>
  <si>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</si>
  <si>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</si>
  <si>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</si>
  <si>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</si>
  <si>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</si>
  <si>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</si>
  <si>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</si>
  <si>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</si>
  <si>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</si>
  <si>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</si>
  <si>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</si>
  <si>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</si>
  <si>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</si>
  <si>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</si>
  <si>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</si>
  <si>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</si>
  <si>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</si>
  <si>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</si>
  <si>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</si>
  <si>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</si>
  <si>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</si>
  <si>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</si>
  <si>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</si>
  <si>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</si>
  <si>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</si>
  <si>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</si>
  <si>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</si>
  <si>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</si>
  <si>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</si>
  <si>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</si>
  <si>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</si>
  <si>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</si>
  <si>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</si>
  <si>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</si>
  <si>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</si>
  <si>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</si>
  <si>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</si>
  <si>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</si>
  <si>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</si>
  <si>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</si>
  <si>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</si>
  <si>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</si>
  <si>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</si>
  <si>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</si>
  <si>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</si>
  <si>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</si>
  <si>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</si>
  <si>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</si>
  <si>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</si>
  <si>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</si>
  <si>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</si>
  <si>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</si>
  <si>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</si>
  <si>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</si>
  <si>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</si>
  <si>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</si>
  <si>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</si>
  <si>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</si>
  <si>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</si>
  <si>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</si>
  <si>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</si>
  <si>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</si>
  <si>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</si>
  <si>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</si>
  <si>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</si>
  <si>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</si>
  <si>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</si>
  <si>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</si>
  <si>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</si>
  <si>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</si>
  <si>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</si>
  <si>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</si>
  <si>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</si>
  <si>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</si>
  <si>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</si>
  <si>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</si>
  <si>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</si>
  <si>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</si>
  <si>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</si>
  <si>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</si>
  <si>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</si>
  <si>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</si>
  <si>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</si>
  <si>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</si>
  <si>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</si>
  <si>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</si>
  <si>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</si>
  <si>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</si>
  <si>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</si>
  <si>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</si>
  <si>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</si>
  <si>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</si>
  <si>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</si>
  <si>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</si>
  <si>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</si>
  <si>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</si>
  <si>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</si>
  <si>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</si>
  <si>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</si>
  <si>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</si>
  <si>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</si>
  <si>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</si>
  <si>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</si>
  <si>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</si>
  <si>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</si>
  <si>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</si>
  <si>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</si>
  <si>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</si>
  <si>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</si>
  <si>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</si>
  <si>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</si>
  <si>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</si>
  <si>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</si>
  <si>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</si>
  <si>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</si>
  <si>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</si>
  <si>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</si>
  <si>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</si>
  <si>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</si>
  <si>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</si>
  <si>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</si>
  <si>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</si>
  <si>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</si>
  <si>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</si>
  <si>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</si>
  <si>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</si>
  <si>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</si>
  <si>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</si>
  <si>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</si>
  <si>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</si>
  <si>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</si>
  <si>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</si>
  <si>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</si>
  <si>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</si>
  <si>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</si>
  <si>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</si>
  <si>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</si>
  <si>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</si>
  <si>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</si>
  <si>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</si>
  <si>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</si>
  <si>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</si>
  <si>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</si>
  <si>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</si>
  <si>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</si>
  <si>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</si>
  <si>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</si>
  <si>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</si>
  <si>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</si>
  <si>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</si>
  <si>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</si>
  <si>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</si>
  <si>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</si>
  <si>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</si>
  <si>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</si>
  <si>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</si>
  <si>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</si>
  <si>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</si>
  <si>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</si>
  <si>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</si>
  <si>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</si>
  <si>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</si>
  <si>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</si>
  <si>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</si>
  <si>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</si>
  <si>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</si>
  <si>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</si>
  <si>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</si>
  <si>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</si>
  <si>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</si>
  <si>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</si>
  <si>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</si>
  <si>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</si>
  <si>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</si>
  <si>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</si>
  <si>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</si>
  <si>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</si>
  <si>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</si>
  <si>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</si>
  <si>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</si>
  <si>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</si>
  <si>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</si>
  <si>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</si>
  <si>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</si>
  <si>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</si>
  <si>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</si>
  <si>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</si>
  <si>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</si>
  <si>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</si>
  <si>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</si>
  <si>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</si>
  <si>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</si>
  <si>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</si>
  <si>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</si>
  <si>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</si>
  <si>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</si>
  <si>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</si>
  <si>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</si>
  <si>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</si>
  <si>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</si>
  <si>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</si>
  <si>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</si>
  <si>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</si>
  <si>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</si>
  <si>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</si>
  <si>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</si>
  <si>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</si>
  <si>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</si>
  <si>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</si>
  <si>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</si>
  <si>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</si>
  <si>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</si>
  <si>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</si>
  <si>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</si>
  <si>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</si>
  <si>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</si>
  <si>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</si>
  <si>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</si>
  <si>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</si>
  <si>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</si>
  <si>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</si>
  <si>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</si>
  <si>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</si>
  <si>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</si>
  <si>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</si>
  <si>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</si>
  <si>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</si>
  <si>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</si>
  <si>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</si>
  <si>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</si>
  <si>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</si>
  <si>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</si>
  <si>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</si>
  <si>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</si>
  <si>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</si>
  <si>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</si>
  <si>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</si>
  <si>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</si>
  <si>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</si>
  <si>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</si>
  <si>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</si>
  <si>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</si>
  <si>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</si>
  <si>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</si>
  <si>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</si>
  <si>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</si>
  <si>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</si>
  <si>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</si>
  <si>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</si>
  <si>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</si>
  <si>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</si>
  <si>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</si>
  <si>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</si>
  <si>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</si>
  <si>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</si>
  <si>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</si>
  <si>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</si>
  <si>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</si>
  <si>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</si>
  <si>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</si>
  <si>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</si>
  <si>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</si>
  <si>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</si>
  <si>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</si>
  <si>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</si>
  <si>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</si>
  <si>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</si>
  <si>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</si>
  <si>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</si>
  <si>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</si>
  <si>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</si>
  <si>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</si>
  <si>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</si>
  <si>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</si>
  <si>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</si>
  <si>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</si>
  <si>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</si>
  <si>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</si>
  <si>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</si>
  <si>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</si>
  <si>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</si>
  <si>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</si>
  <si>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</si>
  <si>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</si>
  <si>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</si>
  <si>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</si>
  <si>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</si>
  <si>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</si>
  <si>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</si>
  <si>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</si>
  <si>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</si>
  <si>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</si>
  <si>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</si>
  <si>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</si>
  <si>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</si>
  <si>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</si>
  <si>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</si>
  <si>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</si>
  <si>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</si>
  <si>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</si>
  <si>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</si>
  <si>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</si>
  <si>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</si>
  <si>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</si>
  <si>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</si>
  <si>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</si>
  <si>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</si>
  <si>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</si>
  <si>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</si>
  <si>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</si>
  <si>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</si>
  <si>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</si>
  <si>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</si>
  <si>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</si>
  <si>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</si>
  <si>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</si>
  <si>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</si>
  <si>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</si>
  <si>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</si>
  <si>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</si>
  <si>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</si>
  <si>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</si>
  <si>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</si>
  <si>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</si>
  <si>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</si>
  <si>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</si>
  <si>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</si>
  <si>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</si>
  <si>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</si>
  <si>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</si>
  <si>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</si>
  <si>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</si>
  <si>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</si>
  <si>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</si>
  <si>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</si>
  <si>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</si>
  <si>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</si>
  <si>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</si>
  <si>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</si>
  <si>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</si>
  <si>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</si>
  <si>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</si>
  <si>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</si>
  <si>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</si>
  <si>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</si>
  <si>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</si>
  <si>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</si>
  <si>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</si>
  <si>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</si>
  <si>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</si>
  <si>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</si>
  <si>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</si>
  <si>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</si>
  <si>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</si>
  <si>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</si>
  <si>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</si>
  <si>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</si>
  <si>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</si>
  <si>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</si>
  <si>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</si>
  <si>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</si>
  <si>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</si>
  <si>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</si>
  <si>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</si>
  <si>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</si>
  <si>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</si>
  <si>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</si>
  <si>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</si>
  <si>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</si>
  <si>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</si>
  <si>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</si>
  <si>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</si>
  <si>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</si>
  <si>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</si>
  <si>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</si>
  <si>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</si>
  <si>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</si>
  <si>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</si>
  <si>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</si>
  <si>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</si>
  <si>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</si>
  <si>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</si>
  <si>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</si>
  <si>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</si>
  <si>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</si>
  <si>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</si>
  <si>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</si>
  <si>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</si>
  <si>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</si>
  <si>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</si>
  <si>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</si>
  <si>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</si>
  <si>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</si>
  <si>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</si>
  <si>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</si>
  <si>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</si>
  <si>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</si>
  <si>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</si>
  <si>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</si>
  <si>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</si>
  <si>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</si>
  <si>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</si>
  <si>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</si>
  <si>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</si>
  <si>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</si>
  <si>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</si>
  <si>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</si>
  <si>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</si>
  <si>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</si>
  <si>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</si>
  <si>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</si>
  <si>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</si>
  <si>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</si>
  <si>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</si>
  <si>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</si>
  <si>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</si>
  <si>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</si>
  <si>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</si>
  <si>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</si>
  <si>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</si>
  <si>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</si>
  <si>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</si>
  <si>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</si>
  <si>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</si>
  <si>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</si>
  <si>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</si>
  <si>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</si>
  <si>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</si>
  <si>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</si>
  <si>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</si>
  <si>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</si>
  <si>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</si>
  <si>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</si>
  <si>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</si>
  <si>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</si>
  <si>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</si>
  <si>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</si>
  <si>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</si>
  <si>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</si>
  <si>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</si>
  <si>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</si>
  <si>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</si>
  <si>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</si>
  <si>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</si>
  <si>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</si>
  <si>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</si>
  <si>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</si>
  <si>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</si>
  <si>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</si>
  <si>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</si>
  <si>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</si>
  <si>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</si>
  <si>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</si>
  <si>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</si>
  <si>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</si>
  <si>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</si>
  <si>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</si>
  <si>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</si>
  <si>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</si>
  <si>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</si>
  <si>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</si>
  <si>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</si>
  <si>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</si>
  <si>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</si>
  <si>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</si>
  <si>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</si>
  <si>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</si>
  <si>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</si>
  <si>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</si>
  <si>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</si>
  <si>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</si>
  <si>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</si>
  <si>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</si>
  <si>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</si>
  <si>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</si>
  <si>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</si>
  <si>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</si>
  <si>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</si>
  <si>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</si>
  <si>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</si>
  <si>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</si>
  <si>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</si>
  <si>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</si>
  <si>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</si>
  <si>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</si>
  <si>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</si>
  <si>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</si>
  <si>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</si>
  <si>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</si>
  <si>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</si>
  <si>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</si>
  <si>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</si>
  <si>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</si>
  <si>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</si>
  <si>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</si>
  <si>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</si>
  <si>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</si>
  <si>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</si>
  <si>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</si>
  <si>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</si>
  <si>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</si>
  <si>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</si>
  <si>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</si>
  <si>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</si>
  <si>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</si>
  <si>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</si>
  <si>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</si>
  <si>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</si>
  <si>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</si>
  <si>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</si>
  <si>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</si>
  <si>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</si>
  <si>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</si>
  <si>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</si>
  <si>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</si>
  <si>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</si>
  <si>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</si>
  <si>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</si>
  <si>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</si>
  <si>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</si>
  <si>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</si>
  <si>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</si>
  <si>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</si>
  <si>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</si>
  <si>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</si>
  <si>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</si>
  <si>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</si>
  <si>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</si>
  <si>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</si>
  <si>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</si>
  <si>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</si>
  <si>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</si>
  <si>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</si>
  <si>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</si>
  <si>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</si>
  <si>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</si>
  <si>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</si>
  <si>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</si>
  <si>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</si>
  <si>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</si>
  <si>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</si>
  <si>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</si>
  <si>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</si>
  <si>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</si>
  <si>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</si>
  <si>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</si>
  <si>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</si>
  <si>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</si>
  <si>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</si>
  <si>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</si>
  <si>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</si>
  <si>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</si>
  <si>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</si>
  <si>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</si>
  <si>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</si>
  <si>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</si>
  <si>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</si>
  <si>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</si>
  <si>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</si>
  <si>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</si>
  <si>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</si>
  <si>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</si>
  <si>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</si>
  <si>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</si>
  <si>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</si>
  <si>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</si>
  <si>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</si>
  <si>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</si>
  <si>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</si>
  <si>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</si>
  <si>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</si>
  <si>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</si>
  <si>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</si>
  <si>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</si>
  <si>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</si>
  <si>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</si>
  <si>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</si>
  <si>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</si>
  <si>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</si>
  <si>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</si>
  <si>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</si>
  <si>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</si>
  <si>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</si>
  <si>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</si>
  <si>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</si>
  <si>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</si>
  <si>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</si>
  <si>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</si>
  <si>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</si>
  <si>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</si>
  <si>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</si>
  <si>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</si>
  <si>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</si>
  <si>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</si>
  <si>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</si>
  <si>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</si>
  <si>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</si>
  <si>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</si>
  <si>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</si>
  <si>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</si>
  <si>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</si>
  <si>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</si>
  <si>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</si>
  <si>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</si>
  <si>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</si>
  <si>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</si>
  <si>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</si>
  <si>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</si>
  <si>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</si>
  <si>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</si>
  <si>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</si>
  <si>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</si>
  <si>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</si>
  <si>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</si>
  <si>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</si>
  <si>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</si>
  <si>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</si>
  <si>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</si>
  <si>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</si>
  <si>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</si>
  <si>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</si>
  <si>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</si>
  <si>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</si>
  <si>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</si>
  <si>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</si>
  <si>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</si>
  <si>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</si>
  <si>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</si>
  <si>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</si>
  <si>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</si>
  <si>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</si>
  <si>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</si>
  <si>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</si>
  <si>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</si>
  <si>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</si>
  <si>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</si>
  <si>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</si>
  <si>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</si>
  <si>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</si>
  <si>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</si>
  <si>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</si>
  <si>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</si>
  <si>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</si>
  <si>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</si>
  <si>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</si>
  <si>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</si>
  <si>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</si>
  <si>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</si>
  <si>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</si>
  <si>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</si>
  <si>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</si>
  <si>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</si>
  <si>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</si>
  <si>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</si>
  <si>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</si>
  <si>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</si>
  <si>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</si>
  <si>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</si>
  <si>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</si>
  <si>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</si>
  <si>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</si>
  <si>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</si>
  <si>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</si>
  <si>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</si>
  <si>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</si>
  <si>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</si>
  <si>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</si>
  <si>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</si>
  <si>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</si>
  <si>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</si>
  <si>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</si>
  <si>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</si>
  <si>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</si>
  <si>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</si>
  <si>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</si>
  <si>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</si>
  <si>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</si>
  <si>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</si>
  <si>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</si>
  <si>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</si>
  <si>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</si>
  <si>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</si>
  <si>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</si>
  <si>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</si>
  <si>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</si>
  <si>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</si>
  <si>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</si>
  <si>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</si>
  <si>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</si>
  <si>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</si>
  <si>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</si>
  <si>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</si>
  <si>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</si>
  <si>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</si>
  <si>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</si>
  <si>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</si>
  <si>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</si>
  <si>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</si>
  <si>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</si>
  <si>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</si>
  <si>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</si>
  <si>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</si>
  <si>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</si>
  <si>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</si>
  <si>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</si>
  <si>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</si>
  <si>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</si>
  <si>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</si>
  <si>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</si>
  <si>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</si>
  <si>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</si>
  <si>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</si>
  <si>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</si>
  <si>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</si>
  <si>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</si>
  <si>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</si>
  <si>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</si>
  <si>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</si>
  <si>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</si>
  <si>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</si>
  <si>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</si>
  <si>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</si>
  <si>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</si>
  <si>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</si>
  <si>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</si>
  <si>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</si>
  <si>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</si>
  <si>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</si>
  <si>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</si>
  <si>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</si>
  <si>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</si>
  <si>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</si>
  <si>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</si>
  <si>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</si>
  <si>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</si>
  <si>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</si>
  <si>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</si>
  <si>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</si>
  <si>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</si>
  <si>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</si>
  <si>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</si>
  <si>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</si>
  <si>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</si>
  <si>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</si>
  <si>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</si>
  <si>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</si>
  <si>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</si>
  <si>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</si>
  <si>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</si>
  <si>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</si>
  <si>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</si>
  <si>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</si>
  <si>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</si>
  <si>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</si>
  <si>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</si>
  <si>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</si>
  <si>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</si>
  <si>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</si>
  <si>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</si>
  <si>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</si>
  <si>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</si>
  <si>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</si>
  <si>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</si>
  <si>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</si>
  <si>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</si>
  <si>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</si>
  <si>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</si>
  <si>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</si>
  <si>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</si>
  <si>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</si>
  <si>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</si>
  <si>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</si>
  <si>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</si>
  <si>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</si>
  <si>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</si>
  <si>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</si>
  <si>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</si>
  <si>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</si>
  <si>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</si>
  <si>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</si>
  <si>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</si>
  <si>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</si>
  <si>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</si>
  <si>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</si>
  <si>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</si>
  <si>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</si>
  <si>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</si>
  <si>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</si>
  <si>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</si>
  <si>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</si>
  <si>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</si>
  <si>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</si>
  <si>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</si>
  <si>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</si>
  <si>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</si>
  <si>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</si>
  <si>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</si>
  <si>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</si>
  <si>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</si>
  <si>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</si>
  <si>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</si>
  <si>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</si>
  <si>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</si>
  <si>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</si>
  <si>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</si>
  <si>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</si>
  <si>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</si>
  <si>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</si>
  <si>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</si>
  <si>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</si>
  <si>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</si>
  <si>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</si>
  <si>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</si>
  <si>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</si>
  <si>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</si>
  <si>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</si>
  <si>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</si>
  <si>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</si>
  <si>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</si>
  <si>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</si>
  <si>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</si>
  <si>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</si>
  <si>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</si>
  <si>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</si>
  <si>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</si>
  <si>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</si>
  <si>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</si>
  <si>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</si>
  <si>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</si>
  <si>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</si>
  <si>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</si>
  <si>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</si>
  <si>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</si>
  <si>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</si>
  <si>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</si>
  <si>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</si>
  <si>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</si>
  <si>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</si>
  <si>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</si>
  <si>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</si>
  <si>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</si>
  <si>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</si>
  <si>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</si>
  <si>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</si>
  <si>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</si>
  <si>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</si>
  <si>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</si>
  <si>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</si>
  <si>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</si>
  <si>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</si>
  <si>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</si>
  <si>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</si>
  <si>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</si>
  <si>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</si>
  <si>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</si>
  <si>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</si>
  <si>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</si>
  <si>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</si>
  <si>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</si>
  <si>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</si>
  <si>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</si>
  <si>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</si>
  <si>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</si>
  <si>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</si>
  <si>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</si>
  <si>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</si>
  <si>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</si>
  <si>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</si>
  <si>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</si>
  <si>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</si>
  <si>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</si>
  <si>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</si>
  <si>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</si>
  <si>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</si>
  <si>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</si>
  <si>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</si>
  <si>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</si>
  <si>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</si>
  <si>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</si>
  <si>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</si>
  <si>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</si>
  <si>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</si>
  <si>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</si>
  <si>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</si>
  <si>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</si>
  <si>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</si>
  <si>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</si>
  <si>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</si>
  <si>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</si>
  <si>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</si>
  <si>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</si>
  <si>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</si>
  <si>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</si>
  <si>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</si>
  <si>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</si>
  <si>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</si>
  <si>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</si>
  <si>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</si>
  <si>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</si>
  <si>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</si>
  <si>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</si>
  <si>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</si>
  <si>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</si>
  <si>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</si>
  <si>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</si>
  <si>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</si>
  <si>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</si>
  <si>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</si>
  <si>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</si>
  <si>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</si>
  <si>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</si>
  <si>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</si>
  <si>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</si>
  <si>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</si>
  <si>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</si>
  <si>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</si>
  <si>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</si>
  <si>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</si>
  <si>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</si>
  <si>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</si>
  <si>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</si>
  <si>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</si>
  <si>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</si>
  <si>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</si>
  <si>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</si>
  <si>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</si>
  <si>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</si>
  <si>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</si>
  <si>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</si>
  <si>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</si>
  <si>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</si>
  <si>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</si>
  <si>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</si>
  <si>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</si>
  <si>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</si>
  <si>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</si>
  <si>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</si>
  <si>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</si>
  <si>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</si>
  <si>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</si>
  <si>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</si>
  <si>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</si>
  <si>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</si>
  <si>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</si>
  <si>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</si>
  <si>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</si>
  <si>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</si>
  <si>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</si>
  <si>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</si>
  <si>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</si>
  <si>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</si>
  <si>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</si>
  <si>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</si>
  <si>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</si>
  <si>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</si>
  <si>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</si>
  <si>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</si>
  <si>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</si>
  <si>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</si>
  <si>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</si>
  <si>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</si>
  <si>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</si>
  <si>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</si>
  <si>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</si>
  <si>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</si>
  <si>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</si>
  <si>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</si>
  <si>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</si>
  <si>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</si>
  <si>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</si>
  <si>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</si>
  <si>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</si>
  <si>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</si>
  <si>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</si>
  <si>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</si>
  <si>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</si>
  <si>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</si>
  <si>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</si>
  <si>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</si>
  <si>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</si>
  <si>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</si>
  <si>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</si>
  <si>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</si>
  <si>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</si>
  <si>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</si>
  <si>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</si>
  <si>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</si>
  <si>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</si>
  <si>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</si>
  <si>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</si>
  <si>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</si>
  <si>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</si>
  <si>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</si>
  <si>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</si>
  <si>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</si>
  <si>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</si>
  <si>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</si>
  <si>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</si>
  <si>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</si>
  <si>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</si>
  <si>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</si>
  <si>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</si>
  <si>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</si>
  <si>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</si>
  <si>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</si>
  <si>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</si>
  <si>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</si>
  <si>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id</t>
  </si>
  <si>
    <t>Date_Created_Conversion</t>
  </si>
  <si>
    <t>Date_Ended_Conversion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</si>
  <si>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</si>
  <si>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</si>
  <si>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</si>
  <si>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</si>
  <si>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</si>
  <si>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</si>
  <si>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</si>
  <si>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</si>
  <si>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</si>
  <si>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</si>
  <si>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</si>
  <si>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</si>
  <si>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</si>
  <si>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</si>
  <si>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</si>
  <si>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</si>
  <si>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</si>
  <si>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</si>
  <si>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</si>
  <si>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</si>
  <si>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</si>
  <si>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</si>
  <si>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</si>
  <si>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</si>
  <si>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</si>
  <si>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</si>
  <si>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</si>
  <si>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</si>
  <si>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</si>
  <si>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</si>
  <si>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</si>
  <si>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</si>
  <si>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</si>
  <si>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</si>
  <si>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</si>
  <si>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 number of backers for successful campaigns:</t>
  </si>
  <si>
    <t>mean number of backers for unsuccessful campaigns:</t>
  </si>
  <si>
    <t>median number of backers for successful campaigns:</t>
  </si>
  <si>
    <t>median number of backers for unsuccessful campaigns:</t>
  </si>
  <si>
    <t>minimum number of backers for successful campaigns:</t>
  </si>
  <si>
    <t>minimum number of backers for unsuccessful campaigns:</t>
  </si>
  <si>
    <t>maximum number of backers for successful campaigns:</t>
  </si>
  <si>
    <t>maximum number of backers for unsuccessful campaigns:</t>
  </si>
  <si>
    <t>variance number of backers for successful campaigns:</t>
  </si>
  <si>
    <t>variance number of backers for unsuccessful campaigns:</t>
  </si>
  <si>
    <t>standard deviation number of backers for successful campaigns:</t>
  </si>
  <si>
    <t>standard deviation number of backers for unsuccessful campaigns:</t>
  </si>
  <si>
    <t>The median of both tables summarizes the data more meaningfully than the mean of both tables, because the mean of both tables is skewed by the outlier backer count numbers in each table.</t>
  </si>
  <si>
    <t>There is more varaibility with successful campaigns. This is makes sense since unsuccessful camapaigns have backer counts center around 0, while successful campaign backer counts reflect a wider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</si>
</sst>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656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0" applyNumberFormat="1"/>
    <xf numFmtId="0" fontId="0" fillId="2" borderId="1" xfId="0" applyFill="1" applyBorder="1"/>
    <xf numFmtId="0" fontId="1" fillId="0" borderId="0" xfId="0" applyFont="1"/>
    <xf numFmtId="0" fontId="0" fillId="3" borderId="1" xfId="0" applyFill="1" applyBorder="1"/>
  </cellXfs>
  <cellStyles count="1">
    <cellStyle name="Normal" xfId="0" builtinId="0"/>
  </cellStyles>
  <dxfs count="4">
    <dxf>
      <fill>
        <patternFill>
          <bgColor theme="9" tint="-0.24994659260841701"/>
        </patternFill>
      </fill>
    </dxf>
    <dxf>
      <fill>
        <patternFill>
          <bgColor rgb="FFC00000"/>
        </patternFill>
      </fill>
    </dxf>
    <dxf>
      <fill>
        <patternFill>
          <bgColor theme="0" tint="-0.24994659260841701"/>
        </patternFill>
      </fill>
    </dxf>
    <dxf>
      <fill>
        <patternFill>
          <bgColor theme="8" tint="-0.24994659260841701"/>
        </patternFill>
      </fill>
    </dxf>
  </dxfs>
  <tableStyles count="0" defaultTableStyle="TableStyleMedium2" defaultPivotStyle="PivotStyleLight16"/>
  <colors>
    <mruColors>
      <color rgb="FFFF6565"/>
      <color rgb="FFFF8C71"/>
      <color rgb="FFFF3300"/>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category!PivotTable1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successful</c:v>
                </c:pt>
              </c:strCache>
            </c:strRef>
          </c:tx>
          <c:spPr>
            <a:solidFill>
              <a:schemeClr val="accent1"/>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D0-40C0-8287-67AD84222812}"/>
            </c:ext>
          </c:extLst>
        </c:ser>
        <c:ser>
          <c:idx val="1"/>
          <c:order val="1"/>
          <c:tx>
            <c:strRef>
              <c:f>'state by category'!$C$3:$C$4</c:f>
              <c:strCache>
                <c:ptCount val="1"/>
                <c:pt idx="0">
                  <c:v>failed</c:v>
                </c:pt>
              </c:strCache>
            </c:strRef>
          </c:tx>
          <c:spPr>
            <a:solidFill>
              <a:schemeClr val="accent2"/>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ED0-40C0-8287-67AD84222812}"/>
            </c:ext>
          </c:extLst>
        </c:ser>
        <c:ser>
          <c:idx val="2"/>
          <c:order val="2"/>
          <c:tx>
            <c:strRef>
              <c:f>'state by category'!$D$3:$D$4</c:f>
              <c:strCache>
                <c:ptCount val="1"/>
                <c:pt idx="0">
                  <c:v>canceled</c:v>
                </c:pt>
              </c:strCache>
            </c:strRef>
          </c:tx>
          <c:spPr>
            <a:solidFill>
              <a:schemeClr val="accent3"/>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ED0-40C0-8287-67AD84222812}"/>
            </c:ext>
          </c:extLst>
        </c:ser>
        <c:ser>
          <c:idx val="3"/>
          <c:order val="3"/>
          <c:tx>
            <c:strRef>
              <c:f>'state by category'!$E$3:$E$4</c:f>
              <c:strCache>
                <c:ptCount val="1"/>
                <c:pt idx="0">
                  <c:v>live</c:v>
                </c:pt>
              </c:strCache>
            </c:strRef>
          </c:tx>
          <c:spPr>
            <a:solidFill>
              <a:schemeClr val="accent4"/>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FED0-40C0-8287-67AD84222812}"/>
            </c:ext>
          </c:extLst>
        </c:ser>
        <c:dLbls>
          <c:showLegendKey val="0"/>
          <c:showVal val="0"/>
          <c:showCatName val="0"/>
          <c:showSerName val="0"/>
          <c:showPercent val="0"/>
          <c:showBubbleSize val="0"/>
        </c:dLbls>
        <c:gapWidth val="150"/>
        <c:overlap val="100"/>
        <c:axId val="622443456"/>
        <c:axId val="622444112"/>
      </c:barChart>
      <c:catAx>
        <c:axId val="62244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444112"/>
        <c:crosses val="autoZero"/>
        <c:auto val="1"/>
        <c:lblAlgn val="ctr"/>
        <c:lblOffset val="100"/>
        <c:noMultiLvlLbl val="0"/>
      </c:catAx>
      <c:valAx>
        <c:axId val="62244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4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subcategory!PivotTable2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subcategory'!$B$4:$B$5</c:f>
              <c:strCache>
                <c:ptCount val="1"/>
                <c:pt idx="0">
                  <c:v>successful</c:v>
                </c:pt>
              </c:strCache>
            </c:strRef>
          </c:tx>
          <c:spPr>
            <a:solidFill>
              <a:schemeClr val="accent1"/>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6FA-4218-BA15-E35BB7BF484B}"/>
            </c:ext>
          </c:extLst>
        </c:ser>
        <c:ser>
          <c:idx val="1"/>
          <c:order val="1"/>
          <c:tx>
            <c:strRef>
              <c:f>'state by subcategory'!$C$4:$C$5</c:f>
              <c:strCache>
                <c:ptCount val="1"/>
                <c:pt idx="0">
                  <c:v>failed</c:v>
                </c:pt>
              </c:strCache>
            </c:strRef>
          </c:tx>
          <c:spPr>
            <a:solidFill>
              <a:schemeClr val="accent2"/>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6FA-4218-BA15-E35BB7BF484B}"/>
            </c:ext>
          </c:extLst>
        </c:ser>
        <c:ser>
          <c:idx val="2"/>
          <c:order val="2"/>
          <c:tx>
            <c:strRef>
              <c:f>'state by subcategory'!$D$4:$D$5</c:f>
              <c:strCache>
                <c:ptCount val="1"/>
                <c:pt idx="0">
                  <c:v>canceled</c:v>
                </c:pt>
              </c:strCache>
            </c:strRef>
          </c:tx>
          <c:spPr>
            <a:solidFill>
              <a:schemeClr val="accent3"/>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06FA-4218-BA15-E35BB7BF484B}"/>
            </c:ext>
          </c:extLst>
        </c:ser>
        <c:ser>
          <c:idx val="3"/>
          <c:order val="3"/>
          <c:tx>
            <c:strRef>
              <c:f>'state by subcategory'!$E$4:$E$5</c:f>
              <c:strCache>
                <c:ptCount val="1"/>
                <c:pt idx="0">
                  <c:v>live</c:v>
                </c:pt>
              </c:strCache>
            </c:strRef>
          </c:tx>
          <c:spPr>
            <a:solidFill>
              <a:schemeClr val="accent4"/>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06FA-4218-BA15-E35BB7BF484B}"/>
            </c:ext>
          </c:extLst>
        </c:ser>
        <c:dLbls>
          <c:showLegendKey val="0"/>
          <c:showVal val="0"/>
          <c:showCatName val="0"/>
          <c:showSerName val="0"/>
          <c:showPercent val="0"/>
          <c:showBubbleSize val="0"/>
        </c:dLbls>
        <c:gapWidth val="150"/>
        <c:overlap val="100"/>
        <c:axId val="616651368"/>
        <c:axId val="616650712"/>
      </c:barChart>
      <c:catAx>
        <c:axId val="61665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650712"/>
        <c:crosses val="autoZero"/>
        <c:auto val="1"/>
        <c:lblAlgn val="ctr"/>
        <c:lblOffset val="100"/>
        <c:noMultiLvlLbl val="0"/>
      </c:catAx>
      <c:valAx>
        <c:axId val="616650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651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month!PivotTable6</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month'!$B$4:$B$5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B06-45EE-9BAD-26B54F5A88A8}"/>
            </c:ext>
          </c:extLst>
        </c:ser>
        <c:ser>
          <c:idx val="1"/>
          <c:order val="1"/>
          <c:tx>
            <c:strRef>
              <c:f>'state by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B06-45EE-9BAD-26B54F5A88A8}"/>
            </c:ext>
          </c:extLst>
        </c:ser>
        <c:ser>
          <c:idx val="2"/>
          <c:order val="2"/>
          <c:tx>
            <c:strRef>
              <c:f>'state by month'!$D$4:$D$5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1B06-45EE-9BAD-26B54F5A88A8}"/>
            </c:ext>
          </c:extLst>
        </c:ser>
        <c:ser>
          <c:idx val="3"/>
          <c:order val="3"/>
          <c:tx>
            <c:strRef>
              <c:f>'state by month'!$E$4:$E$5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1B06-45EE-9BAD-26B54F5A88A8}"/>
            </c:ext>
          </c:extLst>
        </c:ser>
        <c:dLbls>
          <c:showLegendKey val="0"/>
          <c:showVal val="0"/>
          <c:showCatName val="0"/>
          <c:showSerName val="0"/>
          <c:showPercent val="0"/>
          <c:showBubbleSize val="0"/>
        </c:dLbls>
        <c:marker val="1"/>
        <c:smooth val="0"/>
        <c:axId val="94565904"/>
        <c:axId val="94566232"/>
      </c:lineChart>
      <c:catAx>
        <c:axId val="9456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6232"/>
        <c:crosses val="autoZero"/>
        <c:auto val="1"/>
        <c:lblAlgn val="ctr"/>
        <c:lblOffset val="100"/>
        <c:noMultiLvlLbl val="0"/>
      </c:catAx>
      <c:valAx>
        <c:axId val="94566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C00-43F4-9652-3FDFBD2971C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C00-43F4-9652-3FDFBD2971C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C00-43F4-9652-3FDFBD2971CC}"/>
            </c:ext>
          </c:extLst>
        </c:ser>
        <c:dLbls>
          <c:showLegendKey val="0"/>
          <c:showVal val="0"/>
          <c:showCatName val="0"/>
          <c:showSerName val="0"/>
          <c:showPercent val="0"/>
          <c:showBubbleSize val="0"/>
        </c:dLbls>
        <c:smooth val="0"/>
        <c:axId val="36795520"/>
        <c:axId val="36790528"/>
      </c:lineChart>
      <c:catAx>
        <c:axId val="3679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0528"/>
        <c:crosses val="autoZero"/>
        <c:auto val="1"/>
        <c:lblAlgn val="ctr"/>
        <c:lblOffset val="100"/>
        <c:noMultiLvlLbl val="0"/>
      </c:catAx>
      <c:valAx>
        <c:axId val="36790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5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222250</xdr:colOff>
      <xdr:row>1</xdr:row>
      <xdr:rowOff>79374</xdr:rowOff>
    </xdr:from>
    <xdr:to>
      <xdr:col>16</xdr:col>
      <xdr:colOff>146050</xdr:colOff>
      <xdr:row>17</xdr:row>
      <xdr:rowOff>50799</xdr:rowOff>
    </xdr:to>
    <xdr:graphicFrame macro="">
      <xdr:nvGraphicFramePr>
        <xdr:cNvPr id="2" name="Chart 1">
          <a:extLst>
            <a:ext uri="{FF2B5EF4-FFF2-40B4-BE49-F238E27FC236}">
              <a16:creationId xmlns:a16="http://schemas.microsoft.com/office/drawing/2014/main" id="{D1019637-0918-4958-9CD3-FA3002ED0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146050</xdr:colOff>
      <xdr:row>3</xdr:row>
      <xdr:rowOff>22224</xdr:rowOff>
    </xdr:from>
    <xdr:to>
      <xdr:col>17</xdr:col>
      <xdr:colOff>228600</xdr:colOff>
      <xdr:row>25</xdr:row>
      <xdr:rowOff>0</xdr:rowOff>
    </xdr:to>
    <xdr:graphicFrame macro="">
      <xdr:nvGraphicFramePr>
        <xdr:cNvPr id="2" name="Chart 1">
          <a:extLst>
            <a:ext uri="{FF2B5EF4-FFF2-40B4-BE49-F238E27FC236}">
              <a16:creationId xmlns:a16="http://schemas.microsoft.com/office/drawing/2014/main" id="{2C972BE2-1E6C-4FE6-829D-ADD2D6C4B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361948</xdr:colOff>
      <xdr:row>2</xdr:row>
      <xdr:rowOff>153986</xdr:rowOff>
    </xdr:from>
    <xdr:to>
      <xdr:col>17</xdr:col>
      <xdr:colOff>114299</xdr:colOff>
      <xdr:row>25</xdr:row>
      <xdr:rowOff>123824</xdr:rowOff>
    </xdr:to>
    <xdr:graphicFrame macro="">
      <xdr:nvGraphicFramePr>
        <xdr:cNvPr id="3" name="Chart 2">
          <a:extLst>
            <a:ext uri="{FF2B5EF4-FFF2-40B4-BE49-F238E27FC236}">
              <a16:creationId xmlns:a16="http://schemas.microsoft.com/office/drawing/2014/main" id="{C7BDF4BD-9DDF-4A51-916F-DFB2FA69F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304799</xdr:colOff>
      <xdr:row>13</xdr:row>
      <xdr:rowOff>119062</xdr:rowOff>
    </xdr:from>
    <xdr:to>
      <xdr:col>13</xdr:col>
      <xdr:colOff>276225</xdr:colOff>
      <xdr:row>35</xdr:row>
      <xdr:rowOff>133350</xdr:rowOff>
    </xdr:to>
    <xdr:graphicFrame macro="">
      <xdr:nvGraphicFramePr>
        <xdr:cNvPr id="2" name="Chart 1">
          <a:extLst>
            <a:ext uri="{FF2B5EF4-FFF2-40B4-BE49-F238E27FC236}">
              <a16:creationId xmlns:a16="http://schemas.microsoft.com/office/drawing/2014/main" id="{F9FCD1B9-D650-4226-9E09-72DA2BF1F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a, Mark" refreshedDate="44180.531813657406" createdVersion="6" refreshedVersion="6" minRefreshableVersion="3" recordCount="4114" xr:uid="{74E6F0EF-D0F4-4A52-BAA6-5FAAF7390EB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0">
      <sharedItems containsSemiMixedTypes="0" containsString="0" containsNumber="1" minValue="-100000000" maxValue="2314134.67"/>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a, Mark" refreshedDate="44180.551959606484" createdVersion="6" refreshedVersion="6" minRefreshableVersion="3" recordCount="4114" xr:uid="{0E88EA7A-ADF7-4F57-BF62-BF8D7AC86503}">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0">
      <sharedItems containsSemiMixedTypes="0" containsString="0" containsNumber="1" minValue="-100000000" maxValue="2314134.67"/>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_Ended_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3133"/>
    <n v="63.917582417582416"/>
    <x v="0"/>
    <x v="0"/>
  </r>
  <r>
    <n v="1"/>
    <s v="FannibalFest Fan Convention"/>
    <s v="A Hannibal TV Show Fan Convention and Art Collective"/>
    <n v="10275"/>
    <n v="14653"/>
    <x v="0"/>
    <x v="0"/>
    <s v="USD"/>
    <n v="1488464683"/>
    <n v="1485872683"/>
    <b v="0"/>
    <n v="79"/>
    <b v="1"/>
    <s v="film &amp; video/television"/>
    <n v="4378"/>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25"/>
    <n v="15"/>
    <x v="0"/>
    <x v="0"/>
  </r>
  <r>
    <n v="3"/>
    <s v="Unsure/Positive: A Dramedy Series About Life with HIV"/>
    <s v="We already produced the *very* beginning of this story. Help us to see it through?"/>
    <n v="10000"/>
    <n v="10390"/>
    <x v="0"/>
    <x v="0"/>
    <s v="USD"/>
    <n v="1407414107"/>
    <n v="1404822107"/>
    <b v="0"/>
    <n v="150"/>
    <b v="1"/>
    <s v="film &amp; video/television"/>
    <n v="390"/>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0116.279999999999"/>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391"/>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519"/>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10"/>
    <n v="159.82456140350877"/>
    <x v="0"/>
    <x v="0"/>
  </r>
  <r>
    <n v="8"/>
    <s v="Sizzling in the Kitchen Flynn Style"/>
    <s v="Help us raise the funds to film our pilot episode!"/>
    <n v="3500"/>
    <n v="3501.52"/>
    <x v="0"/>
    <x v="0"/>
    <s v="USD"/>
    <n v="1460754000"/>
    <n v="1460155212"/>
    <b v="0"/>
    <n v="12"/>
    <b v="1"/>
    <s v="film &amp; video/television"/>
    <n v="1.519999999999981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9.9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02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9588"/>
    <n v="59.961305925030231"/>
    <x v="0"/>
    <x v="0"/>
  </r>
  <r>
    <n v="13"/>
    <s v="Can't Go Home"/>
    <s v="A travel series hosted by touring musicians that profiles a different American city in each episode."/>
    <n v="3500"/>
    <n v="5599"/>
    <x v="0"/>
    <x v="0"/>
    <s v="USD"/>
    <n v="1466713620"/>
    <n v="1463588109"/>
    <b v="0"/>
    <n v="51"/>
    <b v="1"/>
    <s v="film &amp; video/television"/>
    <n v="2099"/>
    <n v="109.78431372549019"/>
    <x v="0"/>
    <x v="0"/>
  </r>
  <r>
    <n v="14"/>
    <s v="3010 | Sci-fi Series"/>
    <s v="A highly charged post apocalyptic sci fi series that pulls no punches!"/>
    <n v="6000"/>
    <n v="6056"/>
    <x v="0"/>
    <x v="2"/>
    <s v="AUD"/>
    <n v="1405259940"/>
    <n v="1403051888"/>
    <b v="0"/>
    <n v="41"/>
    <b v="1"/>
    <s v="film &amp; video/television"/>
    <n v="56"/>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32"/>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29"/>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896.3300000000017"/>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38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4"/>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690"/>
    <n v="199.9009900990099"/>
    <x v="0"/>
    <x v="0"/>
  </r>
  <r>
    <n v="22"/>
    <s v="CREATURES OF HABIT!"/>
    <s v="Meet Gary, and Troy: Two unlikely friends that investigate &quot;strange phenomenon&quot;."/>
    <n v="350"/>
    <n v="410"/>
    <x v="0"/>
    <x v="0"/>
    <s v="USD"/>
    <n v="1420099140"/>
    <n v="1418766740"/>
    <b v="0"/>
    <n v="8"/>
    <b v="1"/>
    <s v="film &amp; video/television"/>
    <n v="60"/>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370"/>
    <n v="103.04347826086956"/>
    <x v="0"/>
    <x v="0"/>
  </r>
  <r>
    <n v="24"/>
    <s v="Bring STL Up Late to TV"/>
    <s v="STL Up Late is a weekly late night comedy talk show for St. Louis television."/>
    <n v="35000"/>
    <n v="38082.69"/>
    <x v="0"/>
    <x v="0"/>
    <s v="USD"/>
    <n v="1442345940"/>
    <n v="1439494863"/>
    <b v="0"/>
    <n v="574"/>
    <b v="1"/>
    <s v="film &amp; video/television"/>
    <n v="3082.6900000000023"/>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200"/>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690"/>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2345"/>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42"/>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700"/>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51.989999999999782"/>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7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10"/>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92"/>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665"/>
    <n v="59.464285714285715"/>
    <x v="0"/>
    <x v="0"/>
  </r>
  <r>
    <n v="36"/>
    <s v="THE LISTENING BOX"/>
    <s v="A modern day priest makes an unusual discovery, setting off a chain of events."/>
    <n v="6000"/>
    <n v="8529"/>
    <x v="0"/>
    <x v="0"/>
    <s v="USD"/>
    <n v="1428128525"/>
    <n v="1425540125"/>
    <b v="0"/>
    <n v="44"/>
    <b v="1"/>
    <s v="film &amp; video/television"/>
    <n v="2529"/>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5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251"/>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7745"/>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27"/>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5860"/>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20866"/>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00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350"/>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380.5500000000001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59"/>
    <n v="56.815789473684212"/>
    <x v="0"/>
    <x v="0"/>
  </r>
  <r>
    <n v="49"/>
    <s v="Driving Jersey - Season Five"/>
    <s v="Driving Jersey is real people telling real stories."/>
    <n v="12000"/>
    <n v="12000"/>
    <x v="0"/>
    <x v="0"/>
    <s v="USD"/>
    <n v="1445660045"/>
    <n v="1443068045"/>
    <b v="0"/>
    <n v="87"/>
    <b v="1"/>
    <s v="film &amp; video/television"/>
    <n v="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3082"/>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621"/>
    <n v="223.48076923076923"/>
    <x v="0"/>
    <x v="0"/>
  </r>
  <r>
    <n v="53"/>
    <s v="Rolling out Vegan Mashup's Season 2"/>
    <s v="Delicious TV's Vegan Mashup launching season two on public television"/>
    <n v="3000"/>
    <n v="3289"/>
    <x v="0"/>
    <x v="0"/>
    <s v="USD"/>
    <n v="1396648800"/>
    <n v="1395407445"/>
    <b v="0"/>
    <n v="117"/>
    <b v="1"/>
    <s v="film &amp; video/television"/>
    <n v="28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0"/>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2490"/>
    <n v="128.95348837209303"/>
    <x v="0"/>
    <x v="0"/>
  </r>
  <r>
    <n v="56"/>
    <s v="Voxwomen Cycling Show"/>
    <s v="We want to see more women's cycling on TV - and we need your help to make it happen!"/>
    <n v="8000"/>
    <n v="8581"/>
    <x v="0"/>
    <x v="1"/>
    <s v="GBP"/>
    <n v="1433779200"/>
    <n v="1432559424"/>
    <b v="0"/>
    <n v="174"/>
    <b v="1"/>
    <s v="film &amp; video/television"/>
    <n v="581"/>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285"/>
    <n v="221.52173913043478"/>
    <x v="0"/>
    <x v="0"/>
  </r>
  <r>
    <n v="58"/>
    <s v="Gloaming"/>
    <s v="Alex thought he knew how the world worked. You live, you die and it's over. He was very, very wrong."/>
    <n v="10000"/>
    <n v="10291"/>
    <x v="0"/>
    <x v="0"/>
    <s v="USD"/>
    <n v="1416423172"/>
    <n v="1413827572"/>
    <b v="0"/>
    <n v="75"/>
    <b v="1"/>
    <s v="film &amp; video/television"/>
    <n v="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25.139999999999418"/>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48.3299999999999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2415"/>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64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270.3699999999998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880"/>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527"/>
    <n v="132.05263157894737"/>
    <x v="0"/>
    <x v="1"/>
  </r>
  <r>
    <n v="66"/>
    <s v="A Stagnant Fever: Short Film"/>
    <s v="A dark comedy set in the '60s about clinical depression and one night stands."/>
    <n v="2000"/>
    <n v="2372"/>
    <x v="0"/>
    <x v="0"/>
    <s v="USD"/>
    <n v="1468873420"/>
    <n v="1466281420"/>
    <b v="0"/>
    <n v="26"/>
    <b v="1"/>
    <s v="film &amp; video/shorts"/>
    <n v="372"/>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3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63"/>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094.2299999999996"/>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3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431"/>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85"/>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64.659999999999968"/>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540"/>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60"/>
    <n v="30.666666666666668"/>
    <x v="0"/>
    <x v="1"/>
  </r>
  <r>
    <n v="77"/>
    <s v="Jonah and the Crab"/>
    <s v="A short film about a boy searching for companionship in a hermit crab he finds on the beach."/>
    <n v="400"/>
    <n v="1570"/>
    <x v="0"/>
    <x v="0"/>
    <s v="USD"/>
    <n v="1337569140"/>
    <n v="1332991717"/>
    <b v="0"/>
    <n v="26"/>
    <b v="1"/>
    <s v="film &amp; video/shorts"/>
    <n v="1170"/>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1301"/>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351"/>
    <n v="40.268292682926827"/>
    <x v="0"/>
    <x v="1"/>
  </r>
  <r>
    <n v="80"/>
    <s v="Swingers Anonymous"/>
    <s v="What would you do if you ended up at a swingers party with two dead bodies and $20,000 in drug money?"/>
    <n v="12000"/>
    <n v="12870"/>
    <x v="0"/>
    <x v="0"/>
    <s v="USD"/>
    <n v="1386640856"/>
    <n v="1383616856"/>
    <b v="0"/>
    <n v="47"/>
    <b v="1"/>
    <s v="film &amp; video/shorts"/>
    <n v="870"/>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735"/>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0.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30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388"/>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1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0"/>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904"/>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2"/>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60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260"/>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10"/>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220"/>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25"/>
    <n v="53.125"/>
    <x v="0"/>
    <x v="1"/>
  </r>
  <r>
    <n v="98"/>
    <s v="CUT OUT"/>
    <s v="&quot;Cut Out&quot; tells the story of a young woman who befriends a neighborhood teen and finds herself involved with gang violence."/>
    <n v="3200"/>
    <n v="3400"/>
    <x v="0"/>
    <x v="0"/>
    <s v="USD"/>
    <n v="1354923000"/>
    <n v="1351796674"/>
    <b v="0"/>
    <n v="60"/>
    <b v="1"/>
    <s v="film &amp; video/shorts"/>
    <n v="200"/>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90.28999999999996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0"/>
    <n v="100"/>
    <x v="0"/>
    <x v="1"/>
  </r>
  <r>
    <n v="102"/>
    <s v="Dear God No!"/>
    <s v="A gang of outlaw bikers pull a home invasion on a disgraced Anthropologist hiding a secret locked in his cabin basement."/>
    <n v="6000"/>
    <n v="7665"/>
    <x v="0"/>
    <x v="0"/>
    <s v="USD"/>
    <n v="1293073733"/>
    <n v="1290481733"/>
    <b v="0"/>
    <n v="65"/>
    <b v="1"/>
    <s v="film &amp; video/shorts"/>
    <n v="1665"/>
    <n v="117.92307692307692"/>
    <x v="0"/>
    <x v="1"/>
  </r>
  <r>
    <n v="103"/>
    <s v="I'M TWENTY SOMETHING"/>
    <s v="Three friends in their twenties are trying to do the impossible - have fun on a casual Friday night."/>
    <n v="1300"/>
    <n v="1367"/>
    <x v="0"/>
    <x v="1"/>
    <s v="GBP"/>
    <n v="1394220030"/>
    <n v="1392232830"/>
    <b v="0"/>
    <n v="49"/>
    <b v="1"/>
    <s v="film &amp; video/shorts"/>
    <n v="67"/>
    <n v="27.897959183673468"/>
    <x v="0"/>
    <x v="1"/>
  </r>
  <r>
    <n v="104"/>
    <s v="Good 'Ol Trumpet"/>
    <s v="UCF short film about an old man, his love for music, and his misplaced trumpet.  "/>
    <n v="500"/>
    <n v="600"/>
    <x v="0"/>
    <x v="0"/>
    <s v="USD"/>
    <n v="1301792400"/>
    <n v="1299775266"/>
    <b v="0"/>
    <n v="10"/>
    <b v="1"/>
    <s v="film &amp; video/shorts"/>
    <n v="10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63"/>
    <n v="39.383333333333333"/>
    <x v="0"/>
    <x v="1"/>
  </r>
  <r>
    <n v="106"/>
    <s v="LOST WEEKEND"/>
    <s v="A Boy. A Girl. A Car. A Serial Killer."/>
    <n v="5000"/>
    <n v="5025"/>
    <x v="0"/>
    <x v="0"/>
    <s v="USD"/>
    <n v="1333391901"/>
    <n v="1332182301"/>
    <b v="0"/>
    <n v="27"/>
    <b v="1"/>
    <s v="film &amp; video/shorts"/>
    <n v="2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85"/>
    <n v="111.37681159420291"/>
    <x v="0"/>
    <x v="1"/>
  </r>
  <r>
    <n v="108"/>
    <s v="GLASS: A Love Story"/>
    <s v="When a man can't find love, his Google GLASS does the searching for him. A short film shot with Google Glass."/>
    <n v="1500"/>
    <n v="3700"/>
    <x v="0"/>
    <x v="0"/>
    <s v="USD"/>
    <n v="1370011370"/>
    <n v="1364827370"/>
    <b v="0"/>
    <n v="47"/>
    <b v="1"/>
    <s v="film &amp; video/shorts"/>
    <n v="2200"/>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1195"/>
    <n v="46.702127659574465"/>
    <x v="0"/>
    <x v="1"/>
  </r>
  <r>
    <n v="110"/>
    <s v="Earlids"/>
    <s v="Lee, an awkward teenager with sound-blocking earlids, must confront his self-isolation after a girl moves in next door."/>
    <n v="1300"/>
    <n v="1700"/>
    <x v="0"/>
    <x v="0"/>
    <s v="USD"/>
    <n v="1384408740"/>
    <n v="1381445253"/>
    <b v="0"/>
    <n v="26"/>
    <b v="1"/>
    <s v="film &amp; video/shorts"/>
    <n v="400"/>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910"/>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200"/>
    <n v="64.197530864197532"/>
    <x v="0"/>
    <x v="1"/>
  </r>
  <r>
    <n v="113"/>
    <s v="&quot;The First Day&quot; by Julia Othmer- Music Video"/>
    <s v="A living memorial for all those dealing with trauma, grief and loss."/>
    <n v="5000"/>
    <n v="7050"/>
    <x v="0"/>
    <x v="0"/>
    <s v="USD"/>
    <n v="1312642800"/>
    <n v="1311963128"/>
    <b v="0"/>
    <n v="78"/>
    <b v="1"/>
    <s v="film &amp; video/shorts"/>
    <n v="2050"/>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0"/>
    <n v="88.571428571428569"/>
    <x v="0"/>
    <x v="1"/>
  </r>
  <r>
    <n v="115"/>
    <s v="The World's Greatest Lover"/>
    <s v="Never judge a book (or a lover) by their cover."/>
    <n v="450"/>
    <n v="632"/>
    <x v="0"/>
    <x v="0"/>
    <s v="USD"/>
    <n v="1328377444"/>
    <n v="1326217444"/>
    <b v="0"/>
    <n v="22"/>
    <b v="1"/>
    <s v="film &amp; video/shorts"/>
    <n v="18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478"/>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22.220000000000255"/>
    <n v="167.48962962962963"/>
    <x v="0"/>
    <x v="1"/>
  </r>
  <r>
    <n v="118"/>
    <s v="DENOUNCED - A Short Film"/>
    <s v="When a ruthless hit-man is 'denounced' from the mafia, his old enemies declare war."/>
    <n v="5000"/>
    <n v="5651.58"/>
    <x v="0"/>
    <x v="0"/>
    <s v="USD"/>
    <n v="1311902236"/>
    <n v="1309310236"/>
    <b v="0"/>
    <n v="39"/>
    <b v="1"/>
    <s v="film &amp; video/shorts"/>
    <n v="651.5799999999999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48.09999999999991"/>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6999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2999"/>
    <n v="1"/>
    <x v="0"/>
    <x v="2"/>
  </r>
  <r>
    <n v="122"/>
    <s v="The Time Jumper (Canceled)"/>
    <s v="My ambition for this knows no bounds.  Seeing Sephoria in a live-action is a dream of mine."/>
    <n v="100000000"/>
    <n v="0"/>
    <x v="1"/>
    <x v="0"/>
    <s v="USD"/>
    <n v="1476094907"/>
    <n v="1470910907"/>
    <b v="0"/>
    <n v="0"/>
    <b v="0"/>
    <s v="film &amp; video/science fiction"/>
    <n v="-10000000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54849"/>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400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430"/>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23613"/>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7810"/>
    <n v="47.5"/>
    <x v="0"/>
    <x v="2"/>
  </r>
  <r>
    <n v="128"/>
    <s v="Ralphi3 (Canceled)"/>
    <s v="A Science Fiction film filled with entertainment and Excitement"/>
    <n v="100000"/>
    <n v="1867"/>
    <x v="1"/>
    <x v="0"/>
    <s v="USD"/>
    <n v="1476941293"/>
    <n v="1473917293"/>
    <b v="0"/>
    <n v="6"/>
    <b v="0"/>
    <s v="film &amp; video/science fiction"/>
    <n v="-98133"/>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2000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600"/>
    <e v="#DIV/0!"/>
    <x v="0"/>
    <x v="2"/>
  </r>
  <r>
    <n v="131"/>
    <s v="I (Canceled)"/>
    <s v="I"/>
    <n v="1200"/>
    <n v="0"/>
    <x v="1"/>
    <x v="0"/>
    <s v="USD"/>
    <n v="1467763200"/>
    <n v="1466453161"/>
    <b v="0"/>
    <n v="0"/>
    <b v="0"/>
    <s v="film &amp; video/science fiction"/>
    <n v="-120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72345"/>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71764"/>
    <e v="#DIV/0!"/>
    <x v="0"/>
    <x v="2"/>
  </r>
  <r>
    <n v="134"/>
    <s v="MARLEY'S GHOST (AMBASSADORS OF STEAM) (Canceled)"/>
    <s v="steampunk  remake of &quot;a Christmas carol&quot;"/>
    <n v="5000"/>
    <n v="0"/>
    <x v="1"/>
    <x v="0"/>
    <s v="USD"/>
    <n v="1441386000"/>
    <n v="1438811418"/>
    <b v="0"/>
    <n v="0"/>
    <b v="0"/>
    <s v="film &amp; video/science fiction"/>
    <n v="-500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2597"/>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300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5500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145288"/>
    <n v="81.241379310344826"/>
    <x v="0"/>
    <x v="2"/>
  </r>
  <r>
    <n v="139"/>
    <s v="Roman Dead (Canceled)"/>
    <s v="When  Rome is infected with a zombie plague, Lucius Agrippa and a small group fights for survival"/>
    <n v="500"/>
    <n v="500"/>
    <x v="1"/>
    <x v="0"/>
    <s v="USD"/>
    <n v="1436738772"/>
    <n v="1435874772"/>
    <b v="0"/>
    <n v="1"/>
    <b v="0"/>
    <s v="film &amp; video/science fiction"/>
    <n v="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20000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07"/>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299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550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5430"/>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416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9885"/>
    <n v="38.333333333333336"/>
    <x v="0"/>
    <x v="2"/>
  </r>
  <r>
    <n v="147"/>
    <s v="Consumed (Static Air) (Canceled)"/>
    <s v="Film makers catch live footage beyond their wildest dreams."/>
    <n v="7000"/>
    <n v="0"/>
    <x v="1"/>
    <x v="1"/>
    <s v="GBP"/>
    <n v="1420741080"/>
    <n v="1417026340"/>
    <b v="0"/>
    <n v="0"/>
    <b v="0"/>
    <s v="film &amp; video/science fiction"/>
    <n v="-700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4996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908"/>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99888"/>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249860"/>
    <n v="28"/>
    <x v="0"/>
    <x v="2"/>
  </r>
  <r>
    <n v="152"/>
    <s v="The Great Dark (Canceled)"/>
    <s v="The Great Dark is a journey through the unimaginable...and un foreseeable..."/>
    <n v="380000"/>
    <n v="30"/>
    <x v="1"/>
    <x v="0"/>
    <s v="USD"/>
    <n v="1411437100"/>
    <n v="1408845100"/>
    <b v="0"/>
    <n v="2"/>
    <b v="0"/>
    <s v="film &amp; video/science fiction"/>
    <n v="-37997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4964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1460"/>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349919"/>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3321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98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500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49999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500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49995"/>
    <n v="5"/>
    <x v="0"/>
    <x v="3"/>
  </r>
  <r>
    <n v="162"/>
    <s v="See It My Way"/>
    <s v="This film follows a young man who has had only a troubled family life. He turns to all the wrong things and life falls apart."/>
    <n v="2800"/>
    <n v="435"/>
    <x v="2"/>
    <x v="0"/>
    <s v="USD"/>
    <n v="1408232520"/>
    <n v="1405393356"/>
    <b v="0"/>
    <n v="10"/>
    <b v="0"/>
    <s v="film &amp; video/drama"/>
    <n v="-236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200000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19360"/>
    <n v="91.428571428571431"/>
    <x v="0"/>
    <x v="3"/>
  </r>
  <r>
    <n v="165"/>
    <s v="NET"/>
    <s v="A teacher. A boy. The beach and a heatwave that drove them all insane."/>
    <n v="17000"/>
    <n v="0"/>
    <x v="2"/>
    <x v="1"/>
    <s v="GBP"/>
    <n v="1452613724"/>
    <n v="1450021724"/>
    <b v="0"/>
    <n v="0"/>
    <b v="0"/>
    <s v="film &amp; video/drama"/>
    <n v="-17000"/>
    <e v="#DIV/0!"/>
    <x v="0"/>
    <x v="3"/>
  </r>
  <r>
    <n v="166"/>
    <s v="Pressure"/>
    <s v="A young teen makes a bad decision after joining gang and the film expresses his choices that led him to that point."/>
    <n v="5000"/>
    <n v="3000"/>
    <x v="2"/>
    <x v="0"/>
    <s v="USD"/>
    <n v="1484531362"/>
    <n v="1481939362"/>
    <b v="0"/>
    <n v="1"/>
    <b v="0"/>
    <s v="film &amp; video/drama"/>
    <n v="-2000"/>
    <n v="3000"/>
    <x v="0"/>
    <x v="3"/>
  </r>
  <r>
    <n v="167"/>
    <s v="Past"/>
    <s v="A young man experiences a tragedy and has the opportunity to go back and learn from his mistakes and find out his true self."/>
    <n v="110000"/>
    <n v="11"/>
    <x v="2"/>
    <x v="0"/>
    <s v="USD"/>
    <n v="1438726535"/>
    <n v="1433542535"/>
    <b v="0"/>
    <n v="2"/>
    <b v="0"/>
    <s v="film &amp; video/drama"/>
    <n v="-109989"/>
    <n v="5.5"/>
    <x v="0"/>
    <x v="3"/>
  </r>
  <r>
    <n v="168"/>
    <s v="Moving On"/>
    <s v="A homeless Gulf War 2 vet, and Congressional Medal of Honor recipient fights for his sanity on the mean streets of Albuquerque."/>
    <n v="8000"/>
    <n v="325"/>
    <x v="2"/>
    <x v="0"/>
    <s v="USD"/>
    <n v="1426791770"/>
    <n v="1424203370"/>
    <b v="0"/>
    <n v="3"/>
    <b v="0"/>
    <s v="film &amp; video/drama"/>
    <n v="-767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1940"/>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9675"/>
    <n v="32.5"/>
    <x v="0"/>
    <x v="3"/>
  </r>
  <r>
    <n v="171"/>
    <s v="IRL: Gamers Unite"/>
    <s v="Team Mayhem, a local small town gang of gamers who are enlisted   to save the world from the new great evil known as Prowler."/>
    <n v="50000"/>
    <n v="1"/>
    <x v="2"/>
    <x v="0"/>
    <s v="USD"/>
    <n v="1470975614"/>
    <n v="1465791614"/>
    <b v="0"/>
    <n v="1"/>
    <b v="0"/>
    <s v="film &amp; video/drama"/>
    <n v="-49999"/>
    <n v="1"/>
    <x v="0"/>
    <x v="3"/>
  </r>
  <r>
    <n v="172"/>
    <s v="The Blind Dolphin Story"/>
    <s v="A short film on the rarest mammal and the second most endangered freshwater river dolphin, in Pakistan."/>
    <n v="95000"/>
    <n v="0"/>
    <x v="2"/>
    <x v="0"/>
    <s v="USD"/>
    <n v="1426753723"/>
    <n v="1423733323"/>
    <b v="0"/>
    <n v="0"/>
    <b v="0"/>
    <s v="film &amp; video/drama"/>
    <n v="-95000"/>
    <e v="#DIV/0!"/>
    <x v="0"/>
    <x v="3"/>
  </r>
  <r>
    <n v="173"/>
    <s v="7 Sins"/>
    <s v="This is a film inspired by Quentin Tarantino, I want to make a film thats entertaining yet gritty. 7 Sins is in pre-production."/>
    <n v="1110"/>
    <n v="0"/>
    <x v="2"/>
    <x v="1"/>
    <s v="GBP"/>
    <n v="1425131108"/>
    <n v="1422539108"/>
    <b v="0"/>
    <n v="0"/>
    <b v="0"/>
    <s v="film &amp; video/drama"/>
    <n v="-111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600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87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1500"/>
    <e v="#DIV/0!"/>
    <x v="0"/>
    <x v="3"/>
  </r>
  <r>
    <n v="177"/>
    <s v="The Good Samaritan"/>
    <s v="I'm making a modern day version of the bible story &quot; The Good Samaritan&quot;"/>
    <n v="450"/>
    <n v="180"/>
    <x v="2"/>
    <x v="0"/>
    <s v="USD"/>
    <n v="1427155726"/>
    <n v="1425690526"/>
    <b v="0"/>
    <n v="7"/>
    <b v="0"/>
    <s v="film &amp; video/drama"/>
    <n v="-270"/>
    <n v="25.714285714285715"/>
    <x v="0"/>
    <x v="3"/>
  </r>
  <r>
    <n v="178"/>
    <s v="El viaje de LucÃ­a"/>
    <s v="El viaje de LucÃ­a es un largometraje de ficciÃ³n con temÃ¡tica sobre el cÃ¡ncer infantil."/>
    <n v="500000"/>
    <n v="0"/>
    <x v="2"/>
    <x v="3"/>
    <s v="EUR"/>
    <n v="1448582145"/>
    <n v="1445986545"/>
    <b v="0"/>
    <n v="0"/>
    <b v="0"/>
    <s v="film &amp; video/drama"/>
    <n v="-500000"/>
    <e v="#DIV/0!"/>
    <x v="0"/>
    <x v="3"/>
  </r>
  <r>
    <n v="179"/>
    <s v="Sustain: A Film About Survival"/>
    <s v="A feature-length film about how three people survive in a diseased world."/>
    <n v="1000"/>
    <n v="200"/>
    <x v="2"/>
    <x v="0"/>
    <s v="USD"/>
    <n v="1457056555"/>
    <n v="1454464555"/>
    <b v="0"/>
    <n v="2"/>
    <b v="0"/>
    <s v="film &amp; video/drama"/>
    <n v="-80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799"/>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70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1000"/>
    <e v="#DIV/0!"/>
    <x v="0"/>
    <x v="3"/>
  </r>
  <r>
    <n v="183"/>
    <s v="Three Little Words"/>
    <s v="Don't kill me until I meet my Dad"/>
    <n v="12500"/>
    <n v="4482"/>
    <x v="2"/>
    <x v="1"/>
    <s v="GBP"/>
    <n v="1417033610"/>
    <n v="1414438010"/>
    <b v="0"/>
    <n v="12"/>
    <b v="0"/>
    <s v="film &amp; video/drama"/>
    <n v="-8018"/>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1449"/>
    <n v="25.5"/>
    <x v="0"/>
    <x v="3"/>
  </r>
  <r>
    <n v="185"/>
    <s v="BLANK Short Movie"/>
    <s v="Love has no boundaries!"/>
    <n v="40000"/>
    <n v="2200"/>
    <x v="2"/>
    <x v="10"/>
    <s v="NOK"/>
    <n v="1471557139"/>
    <n v="1468965139"/>
    <b v="0"/>
    <n v="10"/>
    <b v="0"/>
    <s v="film &amp; video/drama"/>
    <n v="-37800"/>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5000"/>
    <e v="#DIV/0!"/>
    <x v="0"/>
    <x v="3"/>
  </r>
  <r>
    <n v="187"/>
    <s v="The Imbalanced Heart of a Symmetric Mind (film)"/>
    <s v="A young man suffering from a severe case of OCD embarks on a road trip to find peace of mind."/>
    <n v="5000"/>
    <n v="800"/>
    <x v="2"/>
    <x v="0"/>
    <s v="USD"/>
    <n v="1437461940"/>
    <n v="1435383457"/>
    <b v="0"/>
    <n v="5"/>
    <b v="0"/>
    <s v="film &amp; video/drama"/>
    <n v="-4200"/>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150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499655"/>
    <n v="69"/>
    <x v="0"/>
    <x v="3"/>
  </r>
  <r>
    <n v="190"/>
    <s v="REGIONRAT, the movie"/>
    <s v="Because hope can be a 4 letter word"/>
    <n v="12000"/>
    <n v="50"/>
    <x v="2"/>
    <x v="0"/>
    <s v="USD"/>
    <n v="1466091446"/>
    <n v="1465227446"/>
    <b v="0"/>
    <n v="1"/>
    <b v="0"/>
    <s v="film &amp; video/drama"/>
    <n v="-11950"/>
    <n v="50"/>
    <x v="0"/>
    <x v="3"/>
  </r>
  <r>
    <n v="191"/>
    <s v="Trillion: Feature Film"/>
    <s v="A young boy passionate about Astronomy and Chemistry tracks down an astroid that scientists said would never hit earth."/>
    <n v="5000"/>
    <n v="250"/>
    <x v="2"/>
    <x v="2"/>
    <s v="AUD"/>
    <n v="1443782138"/>
    <n v="1440326138"/>
    <b v="0"/>
    <n v="3"/>
    <b v="0"/>
    <s v="film &amp; video/drama"/>
    <n v="-4750"/>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99998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100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2497"/>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200000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2035"/>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223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2472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10000"/>
    <e v="#DIV/0!"/>
    <x v="0"/>
    <x v="3"/>
  </r>
  <r>
    <n v="200"/>
    <s v="The Crossing Shore"/>
    <s v="A film dedicated to an AAF Pilot's struggle to survive behind enemy lines during WWII."/>
    <n v="6000"/>
    <n v="1571.55"/>
    <x v="2"/>
    <x v="0"/>
    <s v="USD"/>
    <n v="1410746403"/>
    <n v="1408154403"/>
    <b v="0"/>
    <n v="18"/>
    <b v="0"/>
    <s v="film &amp; video/drama"/>
    <n v="-4428.45"/>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270"/>
    <n v="54.285714285714285"/>
    <x v="0"/>
    <x v="3"/>
  </r>
  <r>
    <n v="202"/>
    <s v="Modern Gangsters"/>
    <s v="new web series created by jonney terry"/>
    <n v="6000"/>
    <n v="0"/>
    <x v="2"/>
    <x v="0"/>
    <s v="USD"/>
    <n v="1444337940"/>
    <n v="1441750564"/>
    <b v="0"/>
    <n v="0"/>
    <b v="0"/>
    <s v="film &amp; video/drama"/>
    <n v="-6000"/>
    <e v="#DIV/0!"/>
    <x v="0"/>
    <x v="3"/>
  </r>
  <r>
    <n v="203"/>
    <s v="TheM"/>
    <s v="We are aiming to make a Web Series based on Youth Culture and the misrepresentation of socially stereotyped people."/>
    <n v="2500"/>
    <n v="746"/>
    <x v="2"/>
    <x v="1"/>
    <s v="GBP"/>
    <n v="1422562864"/>
    <n v="1417378864"/>
    <b v="0"/>
    <n v="8"/>
    <b v="0"/>
    <s v="film &amp; video/drama"/>
    <n v="-175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4783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700"/>
    <n v="76.470588235294116"/>
    <x v="0"/>
    <x v="3"/>
  </r>
  <r>
    <n v="206"/>
    <s v="Blood Bond Movie Development"/>
    <s v="A love story featuring adoption,struggle,dysfunction,grace, healing, and restoration."/>
    <n v="12700"/>
    <n v="0"/>
    <x v="2"/>
    <x v="0"/>
    <s v="USD"/>
    <n v="1470441983"/>
    <n v="1468627583"/>
    <b v="0"/>
    <n v="0"/>
    <b v="0"/>
    <s v="film &amp; video/drama"/>
    <n v="-1270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1870"/>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5000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2500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8970"/>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770"/>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6299"/>
    <n v="1"/>
    <x v="0"/>
    <x v="3"/>
  </r>
  <r>
    <n v="213"/>
    <s v="Hart Blvd. A feature film by Andrew Greve"/>
    <s v="A family dramedy about a grandfather  and grandson who are both on their path to redemption."/>
    <n v="50000"/>
    <n v="20"/>
    <x v="2"/>
    <x v="0"/>
    <s v="USD"/>
    <n v="1439734001"/>
    <n v="1437142547"/>
    <b v="0"/>
    <n v="1"/>
    <b v="0"/>
    <s v="film &amp; video/drama"/>
    <n v="-4998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499"/>
    <n v="1"/>
    <x v="0"/>
    <x v="3"/>
  </r>
  <r>
    <n v="215"/>
    <s v="Invisible Scars"/>
    <s v="A short drama based on a true events. Story of a British Soldier who comes back home suffering from Post Traumatic Stress Disorder."/>
    <n v="4400"/>
    <n v="10"/>
    <x v="2"/>
    <x v="1"/>
    <s v="GBP"/>
    <n v="1455753540"/>
    <n v="1452058282"/>
    <b v="0"/>
    <n v="1"/>
    <b v="0"/>
    <s v="film &amp; video/drama"/>
    <n v="-439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22150.78"/>
    <n v="331.53833333333336"/>
    <x v="0"/>
    <x v="3"/>
  </r>
  <r>
    <n v="217"/>
    <s v="Bitch"/>
    <s v="A roadmovie by paw"/>
    <n v="100000"/>
    <n v="11943"/>
    <x v="2"/>
    <x v="11"/>
    <s v="SEK"/>
    <n v="1419780149"/>
    <n v="1417101749"/>
    <b v="0"/>
    <n v="38"/>
    <b v="0"/>
    <s v="film &amp; video/drama"/>
    <n v="-88057"/>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4900"/>
    <n v="100"/>
    <x v="0"/>
    <x v="3"/>
  </r>
  <r>
    <n v="219"/>
    <s v="True Colors"/>
    <s v="An hour-long pilot about a group of suburban LGBT teens coming of age in the early 90's."/>
    <n v="50000"/>
    <n v="8815"/>
    <x v="2"/>
    <x v="0"/>
    <s v="USD"/>
    <n v="1459493940"/>
    <n v="1456732225"/>
    <b v="0"/>
    <n v="76"/>
    <b v="0"/>
    <s v="film &amp; video/drama"/>
    <n v="-41185"/>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49640"/>
    <n v="120"/>
    <x v="0"/>
    <x v="3"/>
  </r>
  <r>
    <n v="221"/>
    <s v="Archetypes"/>
    <s v="Film about Schizophrenia with Surreal Twists!"/>
    <n v="50000"/>
    <n v="0"/>
    <x v="2"/>
    <x v="0"/>
    <s v="USD"/>
    <n v="1427569564"/>
    <n v="1422389164"/>
    <b v="0"/>
    <n v="0"/>
    <b v="0"/>
    <s v="film &amp; video/drama"/>
    <n v="-5000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870"/>
    <n v="65"/>
    <x v="0"/>
    <x v="3"/>
  </r>
  <r>
    <n v="223"/>
    <s v="The Pass"/>
    <s v="An old man, a U.S Marine Corps veteran remembers his combat experience in the battle of Toktong Pass 1950, during the Korean War."/>
    <n v="1500000"/>
    <n v="0"/>
    <x v="2"/>
    <x v="0"/>
    <s v="USD"/>
    <n v="1463879100"/>
    <n v="1461287350"/>
    <b v="0"/>
    <n v="0"/>
    <b v="0"/>
    <s v="film &amp; video/drama"/>
    <n v="-150000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6000000"/>
    <e v="#DIV/0!"/>
    <x v="0"/>
    <x v="3"/>
  </r>
  <r>
    <n v="225"/>
    <s v="Backpage Shawty"/>
    <s v="I'm creating a &quot;Lifetime&quot; type drama film about a girl who uses backpage for money, but trying to turn her life around."/>
    <n v="200"/>
    <n v="0"/>
    <x v="2"/>
    <x v="0"/>
    <s v="USD"/>
    <n v="1460153054"/>
    <n v="1457564654"/>
    <b v="0"/>
    <n v="0"/>
    <b v="0"/>
    <s v="film &amp; video/drama"/>
    <n v="-200"/>
    <e v="#DIV/0!"/>
    <x v="0"/>
    <x v="3"/>
  </r>
  <r>
    <n v="226"/>
    <s v="MAGGIE Film"/>
    <s v="A TRUE STORY OF DOMESTIC VILOLENCE THAT SEEKS TO OFFER THE VIEWER OUTLEST OF SUPPORT."/>
    <n v="29000"/>
    <n v="250"/>
    <x v="2"/>
    <x v="1"/>
    <s v="GBP"/>
    <n v="1433064540"/>
    <n v="1428854344"/>
    <b v="0"/>
    <n v="2"/>
    <b v="0"/>
    <s v="film &amp; video/drama"/>
    <n v="-28750"/>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28000"/>
    <e v="#DIV/0!"/>
    <x v="0"/>
    <x v="3"/>
  </r>
  <r>
    <n v="228"/>
    <s v="Facets of a Geek life"/>
    <s v="I am making a film from one one of my books called facets of a Geek life."/>
    <n v="8000"/>
    <n v="0"/>
    <x v="2"/>
    <x v="1"/>
    <s v="GBP"/>
    <n v="1433176105"/>
    <n v="1427992105"/>
    <b v="0"/>
    <n v="0"/>
    <b v="0"/>
    <s v="film &amp; video/drama"/>
    <n v="-800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300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1494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1500000"/>
    <e v="#DIV/0!"/>
    <x v="0"/>
    <x v="3"/>
  </r>
  <r>
    <n v="232"/>
    <s v="#noblurredlines"/>
    <s v="A high-impact, high-quality resource to address, for young people and youth-related professionals, the issue of sexual consent."/>
    <n v="4000"/>
    <n v="110"/>
    <x v="2"/>
    <x v="1"/>
    <s v="GBP"/>
    <n v="1425066546"/>
    <n v="1422474546"/>
    <b v="0"/>
    <n v="7"/>
    <b v="0"/>
    <s v="film &amp; video/drama"/>
    <n v="-3890"/>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35000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599"/>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1000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150000"/>
    <e v="#DIV/0!"/>
    <x v="0"/>
    <x v="3"/>
  </r>
  <r>
    <n v="237"/>
    <s v="Making The Choice"/>
    <s v="Making The Choice is a christian short film series."/>
    <n v="15000"/>
    <n v="50"/>
    <x v="2"/>
    <x v="0"/>
    <s v="USD"/>
    <n v="1457445069"/>
    <n v="1452261069"/>
    <b v="0"/>
    <n v="1"/>
    <b v="0"/>
    <s v="film &amp; video/drama"/>
    <n v="-1495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26000"/>
    <e v="#DIV/0!"/>
    <x v="0"/>
    <x v="3"/>
  </r>
  <r>
    <n v="239"/>
    <s v="Filthy - Short Film"/>
    <s v="Lovers Clint and Eli convey their conflicting perspectives of guilt and remorse while in the desolate Australian bush."/>
    <n v="1000"/>
    <n v="250"/>
    <x v="2"/>
    <x v="2"/>
    <s v="AUD"/>
    <n v="1446984000"/>
    <n v="1445308730"/>
    <b v="0"/>
    <n v="5"/>
    <b v="0"/>
    <s v="film &amp; video/drama"/>
    <n v="-75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145.12000000000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4600"/>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750"/>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648"/>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481.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86"/>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10273"/>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705"/>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133"/>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675"/>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895"/>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4228"/>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4067.34"/>
    <n v="89.38643312101911"/>
    <x v="0"/>
    <x v="4"/>
  </r>
  <r>
    <n v="255"/>
    <s v="xoxosms: a documentary about love in the 21st century"/>
    <s v="xoxosms is a documentary about first love, long distance and Skype."/>
    <n v="8000"/>
    <n v="8538.66"/>
    <x v="0"/>
    <x v="0"/>
    <s v="USD"/>
    <n v="1300275482"/>
    <n v="1297687082"/>
    <b v="1"/>
    <n v="188"/>
    <b v="1"/>
    <s v="film &amp; video/documentary"/>
    <n v="538.6599999999998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5083"/>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2354.2699999999968"/>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27342"/>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23953.4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640"/>
    <n v="120.90909090909091"/>
    <x v="0"/>
    <x v="4"/>
  </r>
  <r>
    <n v="261"/>
    <s v="Empires: The Film"/>
    <s v="Empires explores the impact of networks on histories and philosophies of political thought."/>
    <n v="20000"/>
    <n v="21480"/>
    <x v="0"/>
    <x v="0"/>
    <s v="USD"/>
    <n v="1339080900"/>
    <n v="1334783704"/>
    <b v="1"/>
    <n v="220"/>
    <b v="1"/>
    <s v="film &amp; video/documentary"/>
    <n v="1480"/>
    <n v="97.63636363636364"/>
    <x v="0"/>
    <x v="4"/>
  </r>
  <r>
    <n v="262"/>
    <s v="The Last Cosmonaut"/>
    <s v="He can never die. He will live forever. He is the last cosmonaut, and this is his story."/>
    <n v="2500"/>
    <n v="6000"/>
    <x v="0"/>
    <x v="0"/>
    <s v="USD"/>
    <n v="1298699828"/>
    <n v="1294811828"/>
    <b v="1"/>
    <n v="145"/>
    <b v="1"/>
    <s v="film &amp; video/documentary"/>
    <n v="350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4520.270000000000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910"/>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555"/>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3115.440000000000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570"/>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210"/>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404"/>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2323.0100000000002"/>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388.78999999999996"/>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2240"/>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679"/>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904"/>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6748"/>
    <n v="75.444794952681391"/>
    <x v="0"/>
    <x v="4"/>
  </r>
  <r>
    <n v="278"/>
    <s v="The Babushkas of Chernobyl"/>
    <s v="An unlikely story of spirit, defiance and beauty from the most contaminated place on Earth"/>
    <n v="27000"/>
    <n v="40594"/>
    <x v="0"/>
    <x v="0"/>
    <s v="USD"/>
    <n v="1350003539"/>
    <n v="1347411539"/>
    <b v="1"/>
    <n v="415"/>
    <b v="1"/>
    <s v="film &amp; video/documentary"/>
    <n v="1359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9744.11"/>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42108"/>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132.3199999999997"/>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535"/>
    <n v="254.38547486033519"/>
    <x v="0"/>
    <x v="4"/>
  </r>
  <r>
    <n v="283"/>
    <s v="SOLE SURVIVOR"/>
    <s v="What is the impact of survivorship on the human condition?"/>
    <n v="18000"/>
    <n v="20569.05"/>
    <x v="0"/>
    <x v="0"/>
    <s v="USD"/>
    <n v="1306904340"/>
    <n v="1305219744"/>
    <b v="1"/>
    <n v="202"/>
    <b v="1"/>
    <s v="film &amp; video/documentary"/>
    <n v="2569.0499999999993"/>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850.4599999999991"/>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18035.509999999998"/>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373"/>
    <n v="121.28148148148148"/>
    <x v="0"/>
    <x v="4"/>
  </r>
  <r>
    <n v="287"/>
    <s v="In Country: A Documentary Film (POSTPRODUCTION)"/>
    <s v="War is hell. Why would anyone want to spend their weekends there?"/>
    <n v="15000"/>
    <n v="26445"/>
    <x v="0"/>
    <x v="0"/>
    <s v="USD"/>
    <n v="1351828800"/>
    <n v="1349160018"/>
    <b v="1"/>
    <n v="290"/>
    <b v="1"/>
    <s v="film &amp; video/documentary"/>
    <n v="11445"/>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605.3099999999977"/>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723"/>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300.80000000000018"/>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001"/>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130.1999999999971"/>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360"/>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6554.559999999998"/>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4681.5499999999993"/>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28"/>
    <n v="141.74647887323943"/>
    <x v="0"/>
    <x v="4"/>
  </r>
  <r>
    <n v="298"/>
    <s v="DisHonesty - A Documentary Feature Film"/>
    <s v="The truth is, we all lie - and by &quot;we,&quot; we mean everyone!"/>
    <n v="126000"/>
    <n v="137254.84"/>
    <x v="0"/>
    <x v="0"/>
    <s v="USD"/>
    <n v="1399669200"/>
    <n v="1394536048"/>
    <b v="1"/>
    <n v="2436"/>
    <b v="1"/>
    <s v="film &amp; video/documentary"/>
    <n v="11254.83999999999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430.65999999999985"/>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2435.5499999999993"/>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124"/>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4476"/>
    <n v="106.43243243243244"/>
    <x v="0"/>
    <x v="4"/>
  </r>
  <r>
    <n v="305"/>
    <s v="My Friend Mott-ly"/>
    <s v="A documentary that I am making about the difficult, but inspiring, life of a late friend of mine."/>
    <n v="7500"/>
    <n v="9775"/>
    <x v="0"/>
    <x v="0"/>
    <s v="USD"/>
    <n v="1331392049"/>
    <n v="1328800049"/>
    <b v="1"/>
    <n v="189"/>
    <b v="1"/>
    <s v="film &amp; video/documentary"/>
    <n v="2275"/>
    <n v="51.719576719576722"/>
    <x v="0"/>
    <x v="4"/>
  </r>
  <r>
    <n v="306"/>
    <s v="Escape/Artist: The Jason Escape Documentary"/>
    <s v="A feature-length documentary on the life of Boston escape artist Jason Escape."/>
    <n v="1000"/>
    <n v="2929"/>
    <x v="0"/>
    <x v="0"/>
    <s v="USD"/>
    <n v="1363806333"/>
    <n v="1362081933"/>
    <b v="1"/>
    <n v="80"/>
    <b v="1"/>
    <s v="film &amp; video/documentary"/>
    <n v="1929"/>
    <n v="36.612499999999997"/>
    <x v="0"/>
    <x v="4"/>
  </r>
  <r>
    <n v="307"/>
    <s v="Grammar Revolution"/>
    <s v="Why is grammar important?"/>
    <n v="22000"/>
    <n v="24490"/>
    <x v="0"/>
    <x v="0"/>
    <s v="USD"/>
    <n v="1360276801"/>
    <n v="1357684801"/>
    <b v="1"/>
    <n v="576"/>
    <b v="1"/>
    <s v="film &amp; video/documentary"/>
    <n v="2490"/>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3410"/>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41.28999999999996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820.3300000000017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950"/>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8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312"/>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2066"/>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24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9166"/>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634"/>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316"/>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932"/>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97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46"/>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3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2198"/>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9394.600000000006"/>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45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2710.800000000002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550"/>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640"/>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2642"/>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009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235"/>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4209.779999999998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35.050000000000182"/>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520.0400000000009"/>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485"/>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8758"/>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235"/>
    <n v="67.909090909090907"/>
    <x v="0"/>
    <x v="4"/>
  </r>
  <r>
    <n v="342"/>
    <s v="BREAKING A MONSTER a film about the band Unlocking The Truth"/>
    <s v="BREAKING A MONSTER needs your help to play in THEATERS!"/>
    <n v="55000"/>
    <n v="55201.52"/>
    <x v="0"/>
    <x v="0"/>
    <s v="USD"/>
    <n v="1461955465"/>
    <n v="1459363465"/>
    <b v="1"/>
    <n v="325"/>
    <b v="1"/>
    <s v="film &amp; video/documentary"/>
    <n v="201.519999999996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608.5900000000001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698"/>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3375"/>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4636.199999999997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300"/>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747.18000000000029"/>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3690"/>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9296"/>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5035.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38"/>
    <n v="125.44827586206897"/>
    <x v="0"/>
    <x v="4"/>
  </r>
  <r>
    <n v="355"/>
    <s v="REZA ABDOH -Theatre Visionary"/>
    <s v="A documentary film about the late REZA ABDOH and his performance company DAR A LUZ."/>
    <n v="35000"/>
    <n v="40690"/>
    <x v="0"/>
    <x v="0"/>
    <s v="USD"/>
    <n v="1417420994"/>
    <n v="1414738994"/>
    <b v="1"/>
    <n v="165"/>
    <b v="1"/>
    <s v="film &amp; video/documentary"/>
    <n v="5690"/>
    <n v="246.60606060606059"/>
    <x v="0"/>
    <x v="4"/>
  </r>
  <r>
    <n v="356"/>
    <s v="43 and 80"/>
    <s v="A documentary about halibut conservation and how it impacts communities of Southeast Alaska."/>
    <n v="7500"/>
    <n v="7701.93"/>
    <x v="0"/>
    <x v="0"/>
    <s v="USD"/>
    <n v="1458152193"/>
    <n v="1455563793"/>
    <b v="1"/>
    <n v="97"/>
    <b v="1"/>
    <s v="film &amp; video/documentary"/>
    <n v="201.9300000000002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1100"/>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544"/>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17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6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3876.949999999997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2335"/>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19"/>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711.30000000000018"/>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596"/>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500"/>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335.01000000000022"/>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51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660.11999999999989"/>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5505"/>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21253"/>
    <n v="161.25517890772127"/>
    <x v="0"/>
    <x v="4"/>
  </r>
  <r>
    <n v="372"/>
    <s v="Wild Equus"/>
    <s v="A short documentary exploring the uses of 'Natural Horsemanship' across Europe"/>
    <n v="300"/>
    <n v="376"/>
    <x v="0"/>
    <x v="1"/>
    <s v="GBP"/>
    <n v="1459872000"/>
    <n v="1456408244"/>
    <b v="0"/>
    <n v="9"/>
    <b v="1"/>
    <s v="film &amp; video/documentary"/>
    <n v="76"/>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500"/>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839"/>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0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4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728"/>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353"/>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2412"/>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660"/>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182.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935"/>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1066"/>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242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495.5"/>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3316"/>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308"/>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444.119999999995"/>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22"/>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6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5223"/>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55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804.45000000000073"/>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00"/>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485.35000000000036"/>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887"/>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36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230.25"/>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906"/>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833"/>
    <n v="65.883720930232556"/>
    <x v="0"/>
    <x v="4"/>
  </r>
  <r>
    <n v="403"/>
    <s v="MONDO BANANA"/>
    <s v="A documentary adventure about bananas - and people. Your round-trip ticket into the heart of banana-cultures!!"/>
    <n v="5000"/>
    <n v="5263"/>
    <x v="0"/>
    <x v="0"/>
    <s v="USD"/>
    <n v="1312960080"/>
    <n v="1308900441"/>
    <b v="0"/>
    <n v="70"/>
    <b v="1"/>
    <s v="film &amp; video/documentary"/>
    <n v="263"/>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82"/>
    <n v="133.14391143911439"/>
    <x v="0"/>
    <x v="4"/>
  </r>
  <r>
    <n v="405"/>
    <s v="The Healing Effect Movie"/>
    <s v="Come, join our movie movement.  A new documentary about the healing power of food."/>
    <n v="2820"/>
    <n v="3036"/>
    <x v="0"/>
    <x v="0"/>
    <s v="USD"/>
    <n v="1394071339"/>
    <n v="1391479339"/>
    <b v="0"/>
    <n v="55"/>
    <b v="1"/>
    <s v="film &amp; video/documentary"/>
    <n v="21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215.73000000000002"/>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3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86.260000000000218"/>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84"/>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283"/>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31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671"/>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651"/>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528"/>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30.05999999999994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202.17000000000007"/>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26"/>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42"/>
    <n v="216.75"/>
    <x v="0"/>
    <x v="4"/>
  </r>
  <r>
    <n v="419"/>
    <s v="BEYOND LOCAL"/>
    <s v="Beyond Local is a personal journey through an art-centric and musically talented community that fosters creativity."/>
    <n v="8000"/>
    <n v="8035"/>
    <x v="0"/>
    <x v="0"/>
    <s v="USD"/>
    <n v="1372536787"/>
    <n v="1367352787"/>
    <b v="0"/>
    <n v="73"/>
    <b v="1"/>
    <s v="film &amp; video/documentary"/>
    <n v="3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3285.5"/>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14699"/>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39570"/>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9847"/>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2796.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4999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9867"/>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6500"/>
    <e v="#DIV/0!"/>
    <x v="0"/>
    <x v="5"/>
  </r>
  <r>
    <n v="428"/>
    <s v="Little Clay Bible - Zacchaeus"/>
    <s v="Fresh, fun, entertaining Bible stories on YouTube, stop-motion style."/>
    <n v="12000"/>
    <n v="676"/>
    <x v="2"/>
    <x v="0"/>
    <s v="USD"/>
    <n v="1402956000"/>
    <n v="1400523845"/>
    <b v="0"/>
    <n v="13"/>
    <b v="0"/>
    <s v="film &amp; video/animation"/>
    <n v="-11324"/>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500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976"/>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2585"/>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543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300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37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109997"/>
    <n v="1"/>
    <x v="0"/>
    <x v="5"/>
  </r>
  <r>
    <n v="436"/>
    <s v="Blinky"/>
    <s v="Blinky is the story of a naÃ¯ve simpleton who suddenly finds himself struggling to adapt to changes within his environment."/>
    <n v="1000"/>
    <n v="0"/>
    <x v="2"/>
    <x v="0"/>
    <s v="USD"/>
    <n v="1375260113"/>
    <n v="1372668113"/>
    <b v="0"/>
    <n v="0"/>
    <b v="0"/>
    <s v="film &amp; video/animation"/>
    <n v="-100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7000"/>
    <e v="#DIV/0!"/>
    <x v="0"/>
    <x v="5"/>
  </r>
  <r>
    <n v="438"/>
    <s v="In Game: The Animated Series"/>
    <s v="As Smyton pushes himself to become respected, he unlocks secrets about himself and the world around him."/>
    <n v="20000"/>
    <n v="1876"/>
    <x v="2"/>
    <x v="0"/>
    <s v="USD"/>
    <n v="1447830958"/>
    <n v="1445235358"/>
    <b v="0"/>
    <n v="11"/>
    <b v="0"/>
    <s v="film &amp; video/animation"/>
    <n v="-18124"/>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450"/>
    <e v="#DIV/0!"/>
    <x v="0"/>
    <x v="5"/>
  </r>
  <r>
    <n v="440"/>
    <s v="Consumed"/>
    <s v="A stop-motion animation made by a one girl team, with a camera, creativity, and a lot of determination."/>
    <n v="5000"/>
    <n v="5"/>
    <x v="2"/>
    <x v="0"/>
    <s v="USD"/>
    <n v="1458859153"/>
    <n v="1456270753"/>
    <b v="0"/>
    <n v="1"/>
    <b v="0"/>
    <s v="film &amp; video/animation"/>
    <n v="-4995"/>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400"/>
    <e v="#DIV/0!"/>
    <x v="0"/>
    <x v="5"/>
  </r>
  <r>
    <n v="442"/>
    <s v="The Paranormal Idiot"/>
    <s v="Doomsday is here"/>
    <n v="17000"/>
    <n v="6691"/>
    <x v="2"/>
    <x v="0"/>
    <s v="USD"/>
    <n v="1424380783"/>
    <n v="1421788783"/>
    <b v="0"/>
    <n v="17"/>
    <b v="0"/>
    <s v="film &amp; video/animation"/>
    <n v="-1030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9990"/>
    <n v="5"/>
    <x v="0"/>
    <x v="5"/>
  </r>
  <r>
    <n v="444"/>
    <s v="Discovering the Other Woman"/>
    <s v="An upcoming animated web sitcom series centered around dealing with life, love, and relationships."/>
    <n v="1000"/>
    <n v="50"/>
    <x v="2"/>
    <x v="0"/>
    <s v="USD"/>
    <n v="1329342361"/>
    <n v="1324158361"/>
    <b v="0"/>
    <n v="1"/>
    <b v="0"/>
    <s v="film &amp; video/animation"/>
    <n v="-95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59998"/>
    <n v="1"/>
    <x v="0"/>
    <x v="5"/>
  </r>
  <r>
    <n v="446"/>
    <s v="DisChord"/>
    <s v="A faith based animated short. (The same guy who said a picture is worth a thousand words also said a cartoon is worth two thousand.)"/>
    <n v="10500"/>
    <n v="766"/>
    <x v="2"/>
    <x v="0"/>
    <s v="USD"/>
    <n v="1425434420"/>
    <n v="1422842420"/>
    <b v="0"/>
    <n v="16"/>
    <b v="0"/>
    <s v="film &amp; video/animation"/>
    <n v="-9734"/>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29995"/>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2417.9899999999998"/>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195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496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20000"/>
    <e v="#DIV/0!"/>
    <x v="0"/>
    <x v="5"/>
  </r>
  <r>
    <n v="452"/>
    <s v="Lost in the Shadows"/>
    <s v="A man must find his way out of the depths of the shadows by using the aid of a little girl."/>
    <n v="750"/>
    <n v="480"/>
    <x v="2"/>
    <x v="0"/>
    <s v="USD"/>
    <n v="1431536015"/>
    <n v="1428944015"/>
    <b v="0"/>
    <n v="12"/>
    <b v="0"/>
    <s v="film &amp; video/animation"/>
    <n v="-270"/>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94849"/>
    <n v="13"/>
    <x v="0"/>
    <x v="5"/>
  </r>
  <r>
    <n v="454"/>
    <s v="Super Hi-Speed Road Strikers"/>
    <s v="Itâ€™s an Action/Adventure Anime for The Yuusha Brave series, G1 Transformer, and the Fast and the Furious Fans!"/>
    <n v="10000"/>
    <n v="82"/>
    <x v="2"/>
    <x v="0"/>
    <s v="USD"/>
    <n v="1417007640"/>
    <n v="1414343571"/>
    <b v="0"/>
    <n v="5"/>
    <b v="0"/>
    <s v="film &amp; video/animation"/>
    <n v="-9918"/>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4955"/>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8827"/>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2000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917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38975"/>
    <n v="25"/>
    <x v="0"/>
    <x v="5"/>
  </r>
  <r>
    <n v="460"/>
    <s v="Darwin's Kiss"/>
    <s v="An animated web series about biological evolution gone haywire."/>
    <n v="8500"/>
    <n v="25"/>
    <x v="2"/>
    <x v="0"/>
    <s v="USD"/>
    <n v="1401595200"/>
    <n v="1398862875"/>
    <b v="0"/>
    <n v="2"/>
    <b v="0"/>
    <s v="film &amp; video/animation"/>
    <n v="-847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55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10000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53750"/>
    <n v="113.63636363636364"/>
    <x v="0"/>
    <x v="5"/>
  </r>
  <r>
    <n v="464"/>
    <s v="PokÃ©Movie - A PokÃ©monâ„¢ school project"/>
    <s v="We are three students that want to make a short PokÃ©mon movie as a school project!"/>
    <n v="1010"/>
    <n v="1"/>
    <x v="2"/>
    <x v="12"/>
    <s v="EUR"/>
    <n v="1463602935"/>
    <n v="1461874935"/>
    <b v="0"/>
    <n v="1"/>
    <b v="0"/>
    <s v="film &amp; video/animation"/>
    <n v="-1009"/>
    <n v="1"/>
    <x v="0"/>
    <x v="5"/>
  </r>
  <r>
    <n v="465"/>
    <s v="&quot;Amp&quot; A Story About a Robot"/>
    <s v="&quot;Amp&quot; is a short film about a robot with needs."/>
    <n v="512"/>
    <n v="138"/>
    <x v="2"/>
    <x v="0"/>
    <s v="USD"/>
    <n v="1403837574"/>
    <n v="1402455174"/>
    <b v="0"/>
    <n v="8"/>
    <b v="0"/>
    <s v="film &amp; video/animation"/>
    <n v="-374"/>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9924"/>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1568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7500"/>
    <e v="#DIV/0!"/>
    <x v="0"/>
    <x v="5"/>
  </r>
  <r>
    <n v="469"/>
    <s v="Dreamland PERSONALISED Animated Shorts Film"/>
    <s v="Create a personalised animation film using your child's name and photo."/>
    <n v="6000"/>
    <n v="0"/>
    <x v="2"/>
    <x v="1"/>
    <s v="GBP"/>
    <n v="1409960724"/>
    <n v="1404776724"/>
    <b v="0"/>
    <n v="0"/>
    <b v="0"/>
    <s v="film &amp; video/animation"/>
    <n v="-600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4949"/>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48459"/>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65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9139"/>
    <n v="61.5"/>
    <x v="0"/>
    <x v="5"/>
  </r>
  <r>
    <n v="474"/>
    <s v="TAO Mr. Fantastic!!"/>
    <s v="Time travel the light Mr. Fantastic!  Spin the dimensions toward other continuums and worlds.  Hold onto your panties."/>
    <n v="3300"/>
    <n v="1"/>
    <x v="2"/>
    <x v="0"/>
    <s v="USD"/>
    <n v="1487318029"/>
    <n v="1484726029"/>
    <b v="0"/>
    <n v="1"/>
    <b v="0"/>
    <s v="film &amp; video/animation"/>
    <n v="-3299"/>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2000"/>
    <e v="#DIV/0!"/>
    <x v="0"/>
    <x v="5"/>
  </r>
  <r>
    <n v="476"/>
    <s v="Sight Word Music Videos"/>
    <s v="Animated Music Videos that teach kids how to read."/>
    <n v="220000"/>
    <n v="4906.59"/>
    <x v="2"/>
    <x v="0"/>
    <s v="USD"/>
    <n v="1401767940"/>
    <n v="1398727441"/>
    <b v="0"/>
    <n v="124"/>
    <b v="0"/>
    <s v="film &amp; video/animation"/>
    <n v="-215093.41"/>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150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1000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10116"/>
    <n v="88.8"/>
    <x v="0"/>
    <x v="5"/>
  </r>
  <r>
    <n v="480"/>
    <s v="The CafÃ©"/>
    <s v="To court his muse, an artist must first outsmart her dog.  A short animated film collaboration by Dana and Terrence Masson."/>
    <n v="40000"/>
    <n v="7764"/>
    <x v="2"/>
    <x v="0"/>
    <s v="USD"/>
    <n v="1376049615"/>
    <n v="1373457615"/>
    <b v="0"/>
    <n v="140"/>
    <b v="0"/>
    <s v="film &amp; video/animation"/>
    <n v="-32236"/>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28170"/>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999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747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79851"/>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9640.989999999998"/>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54995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50000"/>
    <e v="#DIV/0!"/>
    <x v="0"/>
    <x v="5"/>
  </r>
  <r>
    <n v="488"/>
    <s v="City Animals independent cartoon series"/>
    <s v="When humans left the earth, the animals took over the city. What could go wrong? Well...everything!"/>
    <n v="12000"/>
    <n v="0"/>
    <x v="2"/>
    <x v="0"/>
    <s v="USD"/>
    <n v="1483924700"/>
    <n v="1481332700"/>
    <b v="0"/>
    <n v="0"/>
    <b v="0"/>
    <s v="film &amp; video/animation"/>
    <n v="-12000"/>
    <e v="#DIV/0!"/>
    <x v="0"/>
    <x v="5"/>
  </r>
  <r>
    <n v="489"/>
    <s v="THE GUINEAS SHOW"/>
    <s v="Help America's favorite dysfunctional immigrant family THE GUINEAS launch the first season of their animated web series."/>
    <n v="74997"/>
    <n v="215"/>
    <x v="2"/>
    <x v="0"/>
    <s v="USD"/>
    <n v="1325763180"/>
    <n v="1323084816"/>
    <b v="0"/>
    <n v="3"/>
    <b v="0"/>
    <s v="film &amp; video/animation"/>
    <n v="-74782"/>
    <n v="71.666666666666671"/>
    <x v="0"/>
    <x v="5"/>
  </r>
  <r>
    <n v="490"/>
    <s v="PROJECT IS CANCELLED"/>
    <s v="Cancelled"/>
    <n v="1000"/>
    <n v="0"/>
    <x v="2"/>
    <x v="0"/>
    <s v="USD"/>
    <n v="1345677285"/>
    <n v="1343085285"/>
    <b v="0"/>
    <n v="0"/>
    <b v="0"/>
    <s v="film &amp; video/animation"/>
    <n v="-1000"/>
    <e v="#DIV/0!"/>
    <x v="0"/>
    <x v="5"/>
  </r>
  <r>
    <n v="491"/>
    <s v="Guess What? Gus"/>
    <s v="&quot;Guess What? Gus&quot; is a magical animated comedy that follow a new kid who playful antics for attention make the news."/>
    <n v="10000"/>
    <n v="0"/>
    <x v="2"/>
    <x v="0"/>
    <s v="USD"/>
    <n v="1453937699"/>
    <n v="1451345699"/>
    <b v="0"/>
    <n v="0"/>
    <b v="0"/>
    <s v="film &amp; video/animation"/>
    <n v="-1000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1000000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3000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9969"/>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7000"/>
    <e v="#DIV/0!"/>
    <x v="0"/>
    <x v="5"/>
  </r>
  <r>
    <n v="496"/>
    <s v="Airships and Anatasia: The Movie"/>
    <s v="The movie is about the adventures of Ethan, Danna, The mysterious inventor and more."/>
    <n v="60000"/>
    <n v="1"/>
    <x v="2"/>
    <x v="0"/>
    <s v="USD"/>
    <n v="1392070874"/>
    <n v="1386886874"/>
    <b v="0"/>
    <n v="1"/>
    <b v="0"/>
    <s v="film &amp; video/animation"/>
    <n v="-59999"/>
    <n v="1"/>
    <x v="0"/>
    <x v="5"/>
  </r>
  <r>
    <n v="497"/>
    <s v="Galaxy Probe Kids"/>
    <s v="live-action/animated series pilot."/>
    <n v="4480"/>
    <n v="30"/>
    <x v="2"/>
    <x v="0"/>
    <s v="USD"/>
    <n v="1419483600"/>
    <n v="1414889665"/>
    <b v="0"/>
    <n v="3"/>
    <b v="0"/>
    <s v="film &amp; video/animation"/>
    <n v="-4450"/>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6211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809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628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1000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9770"/>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6386"/>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24165"/>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11948"/>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9975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19360"/>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49600"/>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499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14000"/>
    <e v="#DIV/0!"/>
    <x v="0"/>
    <x v="5"/>
  </r>
  <r>
    <n v="511"/>
    <s v="Stuck On An Eyeland"/>
    <s v="A project that incorporates animation and comic art into a relevant story. 4 boys, 1 eyeland, and a whole lot of drama!!!"/>
    <n v="5000"/>
    <n v="150"/>
    <x v="2"/>
    <x v="0"/>
    <s v="USD"/>
    <n v="1365228982"/>
    <n v="1362640582"/>
    <b v="0"/>
    <n v="5"/>
    <b v="0"/>
    <s v="film &amp; video/animation"/>
    <n v="-4850"/>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989"/>
    <n v="5.5"/>
    <x v="0"/>
    <x v="5"/>
  </r>
  <r>
    <n v="513"/>
    <s v="Paradigm Spiral - The Animated Series"/>
    <s v="A sci-fi fantasy 2.5D anime styled series about some guys trying to save the world, probably..."/>
    <n v="50000"/>
    <n v="6962"/>
    <x v="2"/>
    <x v="0"/>
    <s v="USD"/>
    <n v="1471244400"/>
    <n v="1467387705"/>
    <b v="0"/>
    <n v="68"/>
    <b v="0"/>
    <s v="film &amp; video/animation"/>
    <n v="-43038"/>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1450"/>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72349"/>
    <n v="725.02941176470586"/>
    <x v="0"/>
    <x v="5"/>
  </r>
  <r>
    <n v="516"/>
    <s v="Shipmates"/>
    <s v="A big brother style comedy animation series starring famous seafarers"/>
    <n v="5000"/>
    <n v="0"/>
    <x v="2"/>
    <x v="1"/>
    <s v="GBP"/>
    <n v="1432752080"/>
    <n v="1427568080"/>
    <b v="0"/>
    <n v="0"/>
    <b v="0"/>
    <s v="film &amp; video/animation"/>
    <n v="-500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4795"/>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7175"/>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9255"/>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5"/>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232"/>
    <n v="93.428571428571431"/>
    <x v="1"/>
    <x v="6"/>
  </r>
  <r>
    <n v="522"/>
    <s v="COMPASS PLAYERS"/>
    <s v="*** TO MAKE DONATIONS IN THE FUTURE                                   GO TO OUR WEBSITE: www.compassplayers.com ***"/>
    <n v="3000"/>
    <n v="3440"/>
    <x v="0"/>
    <x v="0"/>
    <s v="USD"/>
    <n v="1458518325"/>
    <n v="1456793925"/>
    <b v="0"/>
    <n v="31"/>
    <b v="1"/>
    <s v="theater/plays"/>
    <n v="440"/>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030"/>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303.55000000000018"/>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0"/>
    <n v="1000"/>
    <x v="1"/>
    <x v="6"/>
  </r>
  <r>
    <n v="526"/>
    <s v="Victory by Madicken Malm"/>
    <s v="We have a brand new play. We urgently need your help to fund our production, which opens at Theatre503 on August 18th."/>
    <n v="1500"/>
    <n v="1710"/>
    <x v="0"/>
    <x v="1"/>
    <s v="GBP"/>
    <n v="1438966800"/>
    <n v="1436278344"/>
    <b v="0"/>
    <n v="23"/>
    <b v="1"/>
    <s v="theater/plays"/>
    <n v="210"/>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85"/>
    <n v="63.829113924050631"/>
    <x v="1"/>
    <x v="6"/>
  </r>
  <r>
    <n v="528"/>
    <s v="Devastated No Matter What"/>
    <s v="A Festival Backed Production of a Full-Length Play."/>
    <n v="1150"/>
    <n v="1330"/>
    <x v="0"/>
    <x v="0"/>
    <s v="USD"/>
    <n v="1434921600"/>
    <n v="1433109907"/>
    <b v="0"/>
    <n v="30"/>
    <b v="1"/>
    <s v="theater/plays"/>
    <n v="180"/>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365"/>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265"/>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4"/>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700"/>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50"/>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602.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410"/>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10121"/>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3.2200000000000273"/>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14999"/>
    <n v="1"/>
    <x v="2"/>
    <x v="7"/>
  </r>
  <r>
    <n v="541"/>
    <s v="Deviations"/>
    <s v="A website dedicated to local Kink Communities; to find others with matching interests and bring them together."/>
    <n v="4500"/>
    <n v="25"/>
    <x v="2"/>
    <x v="0"/>
    <s v="USD"/>
    <n v="1446080834"/>
    <n v="1443488834"/>
    <b v="0"/>
    <n v="1"/>
    <b v="0"/>
    <s v="technology/web"/>
    <n v="-447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49999"/>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2193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494"/>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308"/>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59948"/>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750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999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43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4965"/>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71219"/>
    <n v="135.03571428571428"/>
    <x v="2"/>
    <x v="7"/>
  </r>
  <r>
    <n v="552"/>
    <s v="Spinnable Social Media"/>
    <s v="Axoral is a 3d interactive social media interface, with the potential to be so much more, but we need your help!"/>
    <n v="45000"/>
    <n v="0"/>
    <x v="2"/>
    <x v="5"/>
    <s v="CAD"/>
    <n v="1452350896"/>
    <n v="1447166896"/>
    <b v="0"/>
    <n v="0"/>
    <b v="0"/>
    <s v="technology/web"/>
    <n v="-45000"/>
    <e v="#DIV/0!"/>
    <x v="2"/>
    <x v="7"/>
  </r>
  <r>
    <n v="553"/>
    <s v="sellorshopusa.com"/>
    <s v="Groundbreaking New Classifieds Website Grows Into Largest Nationwide Coverage By Turning Users Into Entrepreneurs"/>
    <n v="25000"/>
    <n v="123"/>
    <x v="2"/>
    <x v="0"/>
    <s v="USD"/>
    <n v="1415988991"/>
    <n v="1413393391"/>
    <b v="0"/>
    <n v="6"/>
    <b v="0"/>
    <s v="technology/web"/>
    <n v="-24877"/>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454"/>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7500"/>
    <e v="#DIV/0!"/>
    <x v="2"/>
    <x v="7"/>
  </r>
  <r>
    <n v="556"/>
    <s v="Braille Academy"/>
    <s v="An educational platform for learning Unified English Braille Code"/>
    <n v="8000"/>
    <n v="200"/>
    <x v="2"/>
    <x v="0"/>
    <s v="USD"/>
    <n v="1452112717"/>
    <n v="1449520717"/>
    <b v="0"/>
    <n v="1"/>
    <b v="0"/>
    <s v="technology/web"/>
    <n v="-780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4863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75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3995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99988"/>
    <n v="4"/>
    <x v="2"/>
    <x v="7"/>
  </r>
  <r>
    <n v="561"/>
    <s v="CheckMate Careers"/>
    <s v="A marketplace for talent and employers to match. Using intuitive technology we match &amp; place talent with the best career position."/>
    <n v="15000"/>
    <n v="55"/>
    <x v="2"/>
    <x v="0"/>
    <s v="USD"/>
    <n v="1445874513"/>
    <n v="1442850513"/>
    <b v="0"/>
    <n v="2"/>
    <b v="0"/>
    <s v="technology/web"/>
    <n v="-14945"/>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5000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74932"/>
    <n v="34"/>
    <x v="2"/>
    <x v="7"/>
  </r>
  <r>
    <n v="564"/>
    <s v="TOC TOC TROC"/>
    <s v="Plateforme de troc gratuit et d'Ã©changes en tous genres par nature. Mieux s'entraider, Ã©changer, de donner, louer ou vendre Ã  distance."/>
    <n v="18000"/>
    <n v="1"/>
    <x v="2"/>
    <x v="6"/>
    <s v="EUR"/>
    <n v="1457822275"/>
    <n v="1455230275"/>
    <b v="0"/>
    <n v="1"/>
    <b v="0"/>
    <s v="technology/web"/>
    <n v="-17999"/>
    <n v="1"/>
    <x v="2"/>
    <x v="7"/>
  </r>
  <r>
    <n v="565"/>
    <s v="EasyLearnings"/>
    <s v="Our objective is to provide a platform which helps teachers to provide courses to leaners in wide range of locations including Africa."/>
    <n v="25000"/>
    <n v="0"/>
    <x v="2"/>
    <x v="1"/>
    <s v="GBP"/>
    <n v="1436554249"/>
    <n v="1433962249"/>
    <b v="0"/>
    <n v="0"/>
    <b v="0"/>
    <s v="technology/web"/>
    <n v="-2500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4999"/>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1000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24255"/>
    <n v="49"/>
    <x v="2"/>
    <x v="7"/>
  </r>
  <r>
    <n v="569"/>
    <s v="Mioti"/>
    <s v="Mioti is an indie game marketplace that doubles as a community for developers to join networks and discuss projects."/>
    <n v="2500"/>
    <n v="20"/>
    <x v="2"/>
    <x v="5"/>
    <s v="CAD"/>
    <n v="1451679612"/>
    <n v="1449087612"/>
    <b v="0"/>
    <n v="1"/>
    <b v="0"/>
    <s v="technology/web"/>
    <n v="-2480"/>
    <n v="20"/>
    <x v="2"/>
    <x v="7"/>
  </r>
  <r>
    <n v="570"/>
    <s v="Relaunching in May"/>
    <s v="Humans have AM/FM/Satellite radio, kids have radio Disney, pets have DogCatRadio."/>
    <n v="85000"/>
    <n v="142"/>
    <x v="2"/>
    <x v="0"/>
    <s v="USD"/>
    <n v="1455822569"/>
    <n v="1453230569"/>
    <b v="0"/>
    <n v="1"/>
    <b v="0"/>
    <s v="technology/web"/>
    <n v="-84858"/>
    <n v="142"/>
    <x v="2"/>
    <x v="7"/>
  </r>
  <r>
    <n v="571"/>
    <s v="Snag-A-Slip"/>
    <s v="Snag-A-Slip is an online platform that connects boaters with awesome marinas and available boat slips so that they can book with ease."/>
    <n v="25000"/>
    <n v="106"/>
    <x v="2"/>
    <x v="0"/>
    <s v="USD"/>
    <n v="1437969540"/>
    <n v="1436297723"/>
    <b v="0"/>
    <n v="2"/>
    <b v="0"/>
    <s v="technology/web"/>
    <n v="-24894"/>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250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88542"/>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110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59741"/>
    <n v="64.75"/>
    <x v="2"/>
    <x v="7"/>
  </r>
  <r>
    <n v="576"/>
    <s v="Uthtopia"/>
    <s v="UthTopia Is a social media organization that believes in positive online usage, youth mentorship, and youth empowerment."/>
    <n v="80000"/>
    <n v="1"/>
    <x v="2"/>
    <x v="0"/>
    <s v="USD"/>
    <n v="1427537952"/>
    <n v="1422357552"/>
    <b v="0"/>
    <n v="1"/>
    <b v="0"/>
    <s v="technology/web"/>
    <n v="-79999"/>
    <n v="1"/>
    <x v="2"/>
    <x v="7"/>
  </r>
  <r>
    <n v="577"/>
    <s v="everydayrelay"/>
    <s v="Emails are one of pervasively used mode of communication today. However, emails can be personal and sometimes discretion is needed."/>
    <n v="5000"/>
    <n v="10"/>
    <x v="2"/>
    <x v="0"/>
    <s v="USD"/>
    <n v="1463753302"/>
    <n v="1458569302"/>
    <b v="0"/>
    <n v="1"/>
    <b v="0"/>
    <s v="technology/web"/>
    <n v="-4990"/>
    <n v="10"/>
    <x v="2"/>
    <x v="7"/>
  </r>
  <r>
    <n v="578"/>
    <s v="weBuy Crowdsourced Shopping"/>
    <s v="weBuy trade built on technology and Crowd Sourced Power"/>
    <n v="125000"/>
    <n v="14"/>
    <x v="2"/>
    <x v="1"/>
    <s v="GBP"/>
    <n v="1441633993"/>
    <n v="1439560393"/>
    <b v="0"/>
    <n v="7"/>
    <b v="0"/>
    <s v="technology/web"/>
    <n v="-124986"/>
    <n v="2"/>
    <x v="2"/>
    <x v="7"/>
  </r>
  <r>
    <n v="579"/>
    <s v="Course: Learn Cryptography"/>
    <s v="Learn classic and public key cryptography with a full proof-of-concept system in JavaScript."/>
    <n v="12000"/>
    <n v="175"/>
    <x v="2"/>
    <x v="0"/>
    <s v="USD"/>
    <n v="1419539223"/>
    <n v="1416947223"/>
    <b v="0"/>
    <n v="5"/>
    <b v="0"/>
    <s v="technology/web"/>
    <n v="-11825"/>
    <n v="35"/>
    <x v="2"/>
    <x v="7"/>
  </r>
  <r>
    <n v="580"/>
    <s v="Talented Minds â­ï¸"/>
    <s v="I Want To Create A Website That Helps Young Inventors Of Today Broadcast Their Talents &amp; Help Get The Reconigition They Deserve"/>
    <n v="3000"/>
    <n v="1"/>
    <x v="2"/>
    <x v="0"/>
    <s v="USD"/>
    <n v="1474580867"/>
    <n v="1471988867"/>
    <b v="0"/>
    <n v="1"/>
    <b v="0"/>
    <s v="technology/web"/>
    <n v="-2999"/>
    <n v="1"/>
    <x v="2"/>
    <x v="7"/>
  </r>
  <r>
    <n v="581"/>
    <s v="A Poets Domain"/>
    <s v="Help me raise funds so that I can be able to give passionate young poets a chance to earn money weekly for their writing &amp; spoken word."/>
    <n v="400"/>
    <n v="0"/>
    <x v="2"/>
    <x v="0"/>
    <s v="USD"/>
    <n v="1438474704"/>
    <n v="1435882704"/>
    <b v="0"/>
    <n v="0"/>
    <b v="0"/>
    <s v="technology/web"/>
    <n v="-40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100000"/>
    <e v="#DIV/0!"/>
    <x v="2"/>
    <x v="7"/>
  </r>
  <r>
    <n v="583"/>
    <s v="HackersArchive.com"/>
    <s v="HackersArchive.com will help rid the web of viruses and scams found everywhere else you look!"/>
    <n v="9000"/>
    <n v="1"/>
    <x v="2"/>
    <x v="0"/>
    <s v="USD"/>
    <n v="1426800687"/>
    <n v="1424212287"/>
    <b v="0"/>
    <n v="1"/>
    <b v="0"/>
    <s v="technology/web"/>
    <n v="-8999"/>
    <n v="1"/>
    <x v="2"/>
    <x v="7"/>
  </r>
  <r>
    <n v="584"/>
    <s v="scriptCall - The Personal Presentation Platform"/>
    <s v="Script Call takes your presentation from the wall to your audience; from your device to theirs."/>
    <n v="1000"/>
    <n v="10"/>
    <x v="2"/>
    <x v="0"/>
    <s v="USD"/>
    <n v="1426522316"/>
    <n v="1423933916"/>
    <b v="0"/>
    <n v="2"/>
    <b v="0"/>
    <s v="technology/web"/>
    <n v="-990"/>
    <n v="5"/>
    <x v="2"/>
    <x v="7"/>
  </r>
  <r>
    <n v="585"/>
    <s v="Link Card"/>
    <s v="SAVE UP TO 40% WHEN YOU SPEND!_x000a__x000a_PRE-ORDER YOUR LINK CARD TODAY"/>
    <n v="9000"/>
    <n v="0"/>
    <x v="2"/>
    <x v="1"/>
    <s v="GBP"/>
    <n v="1448928000"/>
    <n v="1444123377"/>
    <b v="0"/>
    <n v="0"/>
    <b v="0"/>
    <s v="technology/web"/>
    <n v="-9000"/>
    <e v="#DIV/0!"/>
    <x v="2"/>
    <x v="7"/>
  </r>
  <r>
    <n v="586"/>
    <s v="Employ College 2K"/>
    <s v="Employ College is a movement for companies to hire college graduates from their respected institutions."/>
    <n v="10000"/>
    <n v="56"/>
    <x v="2"/>
    <x v="0"/>
    <s v="USD"/>
    <n v="1424032207"/>
    <n v="1421440207"/>
    <b v="0"/>
    <n v="4"/>
    <b v="0"/>
    <s v="technology/web"/>
    <n v="-994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27275"/>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8699"/>
    <n v="150.5"/>
    <x v="2"/>
    <x v="7"/>
  </r>
  <r>
    <n v="589"/>
    <s v="Get Neighborly"/>
    <s v="Services closer than you think..."/>
    <n v="7500"/>
    <n v="1"/>
    <x v="2"/>
    <x v="0"/>
    <s v="USD"/>
    <n v="1436366699"/>
    <n v="1435070699"/>
    <b v="0"/>
    <n v="1"/>
    <b v="0"/>
    <s v="technology/web"/>
    <n v="-7499"/>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777"/>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99939"/>
    <n v="30.5"/>
    <x v="2"/>
    <x v="7"/>
  </r>
  <r>
    <n v="592"/>
    <s v="Go Start A Biz"/>
    <s v="Together, we can build a FREE, business start-up system that will help aspiring entrepreneurs change their economic circumstances."/>
    <n v="7500"/>
    <n v="250"/>
    <x v="2"/>
    <x v="0"/>
    <s v="USD"/>
    <n v="1417584860"/>
    <n v="1414992860"/>
    <b v="0"/>
    <n v="1"/>
    <b v="0"/>
    <s v="technology/web"/>
    <n v="-725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385"/>
    <n v="16.428571428571427"/>
    <x v="2"/>
    <x v="7"/>
  </r>
  <r>
    <n v="594"/>
    <s v="Unleashed Fitness"/>
    <s v="Creating a fitness site that will change the fitness game forever!"/>
    <n v="25000"/>
    <n v="26"/>
    <x v="2"/>
    <x v="0"/>
    <s v="USD"/>
    <n v="1460832206"/>
    <n v="1458240206"/>
    <b v="0"/>
    <n v="2"/>
    <b v="0"/>
    <s v="technology/web"/>
    <n v="-24974"/>
    <n v="13"/>
    <x v="2"/>
    <x v="7"/>
  </r>
  <r>
    <n v="595"/>
    <s v="MyBestInterest.org"/>
    <s v="MyBestInterest.org elminates election research by quickly identifying the candidates that will best represent your interests."/>
    <n v="100000"/>
    <n v="426"/>
    <x v="2"/>
    <x v="0"/>
    <s v="USD"/>
    <n v="1430703638"/>
    <n v="1426815638"/>
    <b v="0"/>
    <n v="8"/>
    <b v="0"/>
    <s v="technology/web"/>
    <n v="-99574"/>
    <n v="53.25"/>
    <x v="2"/>
    <x v="7"/>
  </r>
  <r>
    <n v="596"/>
    <s v="DigitaliBook free library"/>
    <s v="We present digitaibook,com site which can become a free electronic library with your help,"/>
    <n v="20000"/>
    <n v="6"/>
    <x v="2"/>
    <x v="0"/>
    <s v="USD"/>
    <n v="1478122292"/>
    <n v="1475530292"/>
    <b v="0"/>
    <n v="2"/>
    <b v="0"/>
    <s v="technology/web"/>
    <n v="-1999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7480"/>
    <n v="10"/>
    <x v="2"/>
    <x v="7"/>
  </r>
  <r>
    <n v="598"/>
    <s v="Goals not creeds"/>
    <s v="This is a project to create a crowd-funding site for Urantia Book readers worldwide."/>
    <n v="2500"/>
    <n v="850"/>
    <x v="2"/>
    <x v="0"/>
    <s v="USD"/>
    <n v="1417737781"/>
    <n v="1415145781"/>
    <b v="0"/>
    <n v="7"/>
    <b v="0"/>
    <s v="technology/web"/>
    <n v="-1650"/>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49969"/>
    <n v="15.5"/>
    <x v="2"/>
    <x v="7"/>
  </r>
  <r>
    <n v="600"/>
    <s v="Anaheim California here we come but we need your help."/>
    <s v="Science Technology Engineering and Math + youth = a brighter tomorrow."/>
    <n v="5000"/>
    <n v="100"/>
    <x v="1"/>
    <x v="0"/>
    <s v="USD"/>
    <n v="1431198562"/>
    <n v="1426014562"/>
    <b v="0"/>
    <n v="1"/>
    <b v="0"/>
    <s v="technology/web"/>
    <n v="-490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9860"/>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7000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14409.98"/>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1500"/>
    <e v="#DIV/0!"/>
    <x v="2"/>
    <x v="7"/>
  </r>
  <r>
    <n v="605"/>
    <s v="Teach Your Parents iPad (Canceled)"/>
    <s v="An iPad support care package for your parents / seniors."/>
    <n v="5000"/>
    <n v="131"/>
    <x v="1"/>
    <x v="0"/>
    <s v="USD"/>
    <n v="1440318908"/>
    <n v="1436430908"/>
    <b v="0"/>
    <n v="8"/>
    <b v="0"/>
    <s v="technology/web"/>
    <n v="-4869"/>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499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25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4853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775"/>
    <n v="5"/>
    <x v="2"/>
    <x v="7"/>
  </r>
  <r>
    <n v="610"/>
    <s v="UniteChrist (Canceled)"/>
    <s v="We are creating a Christian social network to empower, educate, and connect Christians all over the world."/>
    <n v="13803"/>
    <n v="0"/>
    <x v="1"/>
    <x v="0"/>
    <s v="USD"/>
    <n v="1429732586"/>
    <n v="1427140586"/>
    <b v="0"/>
    <n v="0"/>
    <b v="0"/>
    <s v="technology/web"/>
    <n v="-13803"/>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80000"/>
    <e v="#DIV/0!"/>
    <x v="2"/>
    <x v="7"/>
  </r>
  <r>
    <n v="612"/>
    <s v="Web Streaming 2.0 (Canceled)"/>
    <s v="A Fast and Reliable new Web platform to stream videos from Internet"/>
    <n v="10000"/>
    <n v="0"/>
    <x v="1"/>
    <x v="13"/>
    <s v="EUR"/>
    <n v="1472777146"/>
    <n v="1470185146"/>
    <b v="0"/>
    <n v="0"/>
    <b v="0"/>
    <s v="technology/web"/>
    <n v="-1000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7182"/>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1000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515"/>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500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1940"/>
    <n v="20"/>
    <x v="2"/>
    <x v="7"/>
  </r>
  <r>
    <n v="618"/>
    <s v="Y2Y Tutors (Canceled)"/>
    <s v="With the cost of education seemingly always on the rise, Y2Y aims to ensure that no student will be left behind through peer tutoring."/>
    <n v="400"/>
    <n v="0"/>
    <x v="1"/>
    <x v="0"/>
    <s v="USD"/>
    <n v="1449689203"/>
    <n v="1447097203"/>
    <b v="0"/>
    <n v="0"/>
    <b v="0"/>
    <s v="technology/web"/>
    <n v="-400"/>
    <e v="#DIV/0!"/>
    <x v="2"/>
    <x v="7"/>
  </r>
  <r>
    <n v="619"/>
    <s v="Big Data (Canceled)"/>
    <s v="Big Data Sets for researchers interested in improving the quality of life."/>
    <n v="2500000"/>
    <n v="1"/>
    <x v="1"/>
    <x v="0"/>
    <s v="USD"/>
    <n v="1416933390"/>
    <n v="1411745790"/>
    <b v="0"/>
    <n v="1"/>
    <b v="0"/>
    <s v="technology/web"/>
    <n v="-2499999"/>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2970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24739"/>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59"/>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75000"/>
    <e v="#DIV/0!"/>
    <x v="2"/>
    <x v="7"/>
  </r>
  <r>
    <n v="624"/>
    <s v="NeedSomeLoven.com (Canceled)"/>
    <s v="I am designing a fun, high tech dating website, with over 25 cool features. It is innovate as well as user friendly."/>
    <n v="5000"/>
    <n v="0"/>
    <x v="1"/>
    <x v="0"/>
    <s v="USD"/>
    <n v="1431647041"/>
    <n v="1429055041"/>
    <b v="0"/>
    <n v="0"/>
    <b v="0"/>
    <s v="technology/web"/>
    <n v="-500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2500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20655"/>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44991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500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9965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11989"/>
    <n v="10"/>
    <x v="2"/>
    <x v="7"/>
  </r>
  <r>
    <n v="631"/>
    <s v="Brevity: A Powerful Online Publishing Software! (Canceled)"/>
    <s v="A Powerful Multimedia-Rich Software that aims at making online publishing very simple."/>
    <n v="50000"/>
    <n v="690"/>
    <x v="1"/>
    <x v="5"/>
    <s v="CAD"/>
    <n v="1464460329"/>
    <n v="1461954729"/>
    <b v="0"/>
    <n v="9"/>
    <b v="0"/>
    <s v="technology/web"/>
    <n v="-49310"/>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2000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755"/>
    <n v="49.8"/>
    <x v="2"/>
    <x v="7"/>
  </r>
  <r>
    <n v="634"/>
    <s v="pitchtograndma (Canceled)"/>
    <s v="We help companies to explain what they do in simple, grandma-would-understand terms."/>
    <n v="5000"/>
    <n v="1"/>
    <x v="1"/>
    <x v="0"/>
    <s v="USD"/>
    <n v="1424989029"/>
    <n v="1422397029"/>
    <b v="0"/>
    <n v="1"/>
    <b v="0"/>
    <s v="technology/web"/>
    <n v="-4999"/>
    <n v="1"/>
    <x v="2"/>
    <x v="7"/>
  </r>
  <r>
    <n v="635"/>
    <s v="Pleero, A Technology Team Building Website (Canceled)"/>
    <s v="Network used for building technology development teams."/>
    <n v="25000"/>
    <n v="2"/>
    <x v="1"/>
    <x v="0"/>
    <s v="USD"/>
    <n v="1428804762"/>
    <n v="1426212762"/>
    <b v="0"/>
    <n v="1"/>
    <b v="0"/>
    <s v="technology/web"/>
    <n v="-24998"/>
    <n v="2"/>
    <x v="2"/>
    <x v="7"/>
  </r>
  <r>
    <n v="636"/>
    <s v="Keto Advice (Canceled)"/>
    <s v="With no central location for keto knowledge, keto advice will be a community run knowledge base."/>
    <n v="2000"/>
    <n v="4"/>
    <x v="1"/>
    <x v="1"/>
    <s v="GBP"/>
    <n v="1433587620"/>
    <n v="1430996150"/>
    <b v="0"/>
    <n v="1"/>
    <b v="0"/>
    <s v="technology/web"/>
    <n v="-1996"/>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100000"/>
    <e v="#DIV/0!"/>
    <x v="2"/>
    <x v="7"/>
  </r>
  <r>
    <n v="638"/>
    <s v="W (Canceled)"/>
    <s v="O0"/>
    <n v="200000"/>
    <n v="18"/>
    <x v="1"/>
    <x v="12"/>
    <s v="EUR"/>
    <n v="1490447662"/>
    <n v="1485267262"/>
    <b v="0"/>
    <n v="6"/>
    <b v="0"/>
    <s v="technology/web"/>
    <n v="-199982"/>
    <n v="3"/>
    <x v="2"/>
    <x v="7"/>
  </r>
  <r>
    <n v="639"/>
    <s v="Kids Educational Social Media Site (Canceled)"/>
    <s v="Development of a Safe and Educational Social Media site for kids."/>
    <n v="1000000"/>
    <n v="1"/>
    <x v="1"/>
    <x v="0"/>
    <s v="USD"/>
    <n v="1413208795"/>
    <n v="1408024795"/>
    <b v="0"/>
    <n v="1"/>
    <b v="0"/>
    <s v="technology/web"/>
    <n v="-999999"/>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31"/>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7665"/>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272097"/>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45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50029.479999999996"/>
    <n v="73.486268364348675"/>
    <x v="2"/>
    <x v="8"/>
  </r>
  <r>
    <n v="645"/>
    <s v="Carbon Fiber Collar Stays"/>
    <s v="Ever wanted to own something made out of carbon fiber? Now you can!"/>
    <n v="2000"/>
    <n v="5574"/>
    <x v="0"/>
    <x v="0"/>
    <s v="USD"/>
    <n v="1470962274"/>
    <n v="1468370274"/>
    <b v="0"/>
    <n v="237"/>
    <b v="1"/>
    <s v="technology/wearables"/>
    <n v="357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255.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41"/>
    <n v="125.94117647058823"/>
    <x v="2"/>
    <x v="8"/>
  </r>
  <r>
    <n v="648"/>
    <s v="Audio Jacket"/>
    <s v="Get ready for the next product that you canâ€™t live without"/>
    <n v="35000"/>
    <n v="44388"/>
    <x v="0"/>
    <x v="0"/>
    <s v="USD"/>
    <n v="1413304708"/>
    <n v="1410280708"/>
    <b v="0"/>
    <n v="27"/>
    <b v="1"/>
    <s v="technology/wearables"/>
    <n v="9388"/>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999"/>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86"/>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32"/>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4"/>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31084.5"/>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0075"/>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3751"/>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5678"/>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3855"/>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289"/>
    <n v="109.33695652173913"/>
    <x v="2"/>
    <x v="8"/>
  </r>
  <r>
    <n v="659"/>
    <s v="Lulu Watch Designs - Apple Watch"/>
    <s v="Sync up your lifestyle"/>
    <n v="3000"/>
    <n v="3017"/>
    <x v="0"/>
    <x v="0"/>
    <s v="USD"/>
    <n v="1440339295"/>
    <n v="1437747295"/>
    <b v="0"/>
    <n v="21"/>
    <b v="1"/>
    <s v="technology/wearables"/>
    <n v="1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48471"/>
    <n v="84.944444444444443"/>
    <x v="2"/>
    <x v="8"/>
  </r>
  <r>
    <n v="661"/>
    <s v="AirString"/>
    <s v="AirString keeps your AirPods from getting lost by keeping the pair together with a  durable and premium quality string."/>
    <n v="10000"/>
    <n v="95"/>
    <x v="2"/>
    <x v="0"/>
    <s v="USD"/>
    <n v="1477236559"/>
    <n v="1474644559"/>
    <b v="0"/>
    <n v="9"/>
    <b v="0"/>
    <s v="technology/wearables"/>
    <n v="-990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3884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199300"/>
    <n v="100"/>
    <x v="2"/>
    <x v="8"/>
  </r>
  <r>
    <n v="664"/>
    <s v="Oregon Babyâ„¢ Diapers"/>
    <s v="Save Oregon Babyâ„¢ Diapers, a handmade business, run by awesome moms in Southern Oregon, from permanently closing!"/>
    <n v="12000"/>
    <n v="904"/>
    <x v="2"/>
    <x v="0"/>
    <s v="USD"/>
    <n v="1428940775"/>
    <n v="1426348775"/>
    <b v="0"/>
    <n v="29"/>
    <b v="0"/>
    <s v="technology/wearables"/>
    <n v="-11096"/>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8136"/>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199992"/>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4499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1431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15698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63651"/>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1817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39186"/>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99795"/>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49985"/>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510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98529"/>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720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789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4817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5556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499"/>
    <n v="1"/>
    <x v="2"/>
    <x v="8"/>
  </r>
  <r>
    <n v="682"/>
    <s v="Deception Belt"/>
    <s v="The Deception Belt is an innovative belt with app capability, designed to assist any user gain control over their appetite."/>
    <n v="50000"/>
    <n v="53"/>
    <x v="2"/>
    <x v="0"/>
    <s v="USD"/>
    <n v="1489512122"/>
    <n v="1486923722"/>
    <b v="0"/>
    <n v="4"/>
    <b v="0"/>
    <s v="technology/wearables"/>
    <n v="-49947"/>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34702"/>
    <n v="99.333333333333329"/>
    <x v="2"/>
    <x v="8"/>
  </r>
  <r>
    <n v="684"/>
    <s v="Arcus Motion Analyzer | The Versatile Smart Ring"/>
    <s v="Arcus gives your fingers super powers."/>
    <n v="320000"/>
    <n v="23948"/>
    <x v="2"/>
    <x v="0"/>
    <s v="USD"/>
    <n v="1406257200"/>
    <n v="1403176891"/>
    <b v="0"/>
    <n v="135"/>
    <b v="0"/>
    <s v="technology/wearables"/>
    <n v="-29605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1447"/>
    <n v="55.3"/>
    <x v="2"/>
    <x v="8"/>
  </r>
  <r>
    <n v="686"/>
    <s v="Vivi di Cuore - Heart Rate Watch"/>
    <s v="La tua giornata sportiva monitorata nel tuo polso??!!!_x000a_Rendiamolo possibile... VIVI DI CUORE --- All MADE in ITALY"/>
    <n v="500000"/>
    <n v="0"/>
    <x v="2"/>
    <x v="13"/>
    <s v="EUR"/>
    <n v="1438618170"/>
    <n v="1436026170"/>
    <b v="0"/>
    <n v="0"/>
    <b v="0"/>
    <s v="technology/wearables"/>
    <n v="-50000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96450"/>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5402"/>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84702.5"/>
    <n v="343.14732142857144"/>
    <x v="2"/>
    <x v="8"/>
  </r>
  <r>
    <n v="690"/>
    <s v="BLOXSHIELD"/>
    <s v="A radiation shield for your fitness tracker, smartwatch or other wearable smart device"/>
    <n v="20000"/>
    <n v="2468"/>
    <x v="2"/>
    <x v="0"/>
    <s v="USD"/>
    <n v="1473400800"/>
    <n v="1469718841"/>
    <b v="0"/>
    <n v="34"/>
    <b v="0"/>
    <s v="technology/wearables"/>
    <n v="-1753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49740"/>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86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64662"/>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14941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59364"/>
    <n v="90.857142857142861"/>
    <x v="2"/>
    <x v="8"/>
  </r>
  <r>
    <n v="696"/>
    <s v="trustee"/>
    <s v="Show your fidelity by wearing the Trustee rings! Show where you are (at)!"/>
    <n v="175000"/>
    <n v="1"/>
    <x v="2"/>
    <x v="9"/>
    <s v="EUR"/>
    <n v="1406326502"/>
    <n v="1403734502"/>
    <b v="0"/>
    <n v="1"/>
    <b v="0"/>
    <s v="technology/wearables"/>
    <n v="-174999"/>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681"/>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84610"/>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22851.25999999999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14597"/>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16882"/>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10377.99"/>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4163"/>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54519"/>
    <n v="120.25"/>
    <x v="2"/>
    <x v="8"/>
  </r>
  <r>
    <n v="705"/>
    <s v="SomnoScope"/>
    <s v="The closest thing ever to the Holy Grail of wearables technology"/>
    <n v="100000"/>
    <n v="977"/>
    <x v="2"/>
    <x v="9"/>
    <s v="EUR"/>
    <n v="1484999278"/>
    <n v="1482407278"/>
    <b v="0"/>
    <n v="5"/>
    <b v="0"/>
    <s v="technology/wearables"/>
    <n v="-9902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10000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4329.400000000001"/>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31163"/>
    <n v="23.948509485094849"/>
    <x v="2"/>
    <x v="8"/>
  </r>
  <r>
    <n v="709"/>
    <s v="lumiglove"/>
    <s v="A &quot;handheld&quot; light, which eases the way you illuminate objects and/or paths."/>
    <n v="15000"/>
    <n v="61"/>
    <x v="2"/>
    <x v="0"/>
    <s v="USD"/>
    <n v="1417741159"/>
    <n v="1415149159"/>
    <b v="0"/>
    <n v="2"/>
    <b v="0"/>
    <s v="technology/wearables"/>
    <n v="-14939"/>
    <n v="30.5"/>
    <x v="2"/>
    <x v="8"/>
  </r>
  <r>
    <n v="710"/>
    <s v="Hate York Shirt 2.0"/>
    <s v="Shirts, so technologically advanced, they connect mentally to their audience upon sight."/>
    <n v="1200"/>
    <n v="0"/>
    <x v="2"/>
    <x v="5"/>
    <s v="CAD"/>
    <n v="1408495440"/>
    <n v="1405640302"/>
    <b v="0"/>
    <n v="0"/>
    <b v="0"/>
    <s v="technology/wearables"/>
    <n v="-120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6620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839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248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2751"/>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26111"/>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6285"/>
    <n v="44.6875"/>
    <x v="2"/>
    <x v="8"/>
  </r>
  <r>
    <n v="717"/>
    <s v="cool air belt"/>
    <s v="Cool air flowing under clothing keeps you cool."/>
    <n v="100000"/>
    <n v="305"/>
    <x v="2"/>
    <x v="0"/>
    <s v="USD"/>
    <n v="1409949002"/>
    <n v="1407357002"/>
    <b v="0"/>
    <n v="4"/>
    <b v="0"/>
    <s v="technology/wearables"/>
    <n v="-99695"/>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1910"/>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4806"/>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835"/>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813"/>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8006"/>
    <n v="215.72549019607843"/>
    <x v="3"/>
    <x v="9"/>
  </r>
  <r>
    <n v="723"/>
    <s v="The 2015 Pro Football Beast Book"/>
    <s v="The Definitive (and Slightly Ridiculous) Guide to Enjoying the 2015 Pro Football Season"/>
    <n v="5000"/>
    <n v="5469"/>
    <x v="0"/>
    <x v="0"/>
    <s v="USD"/>
    <n v="1438228740"/>
    <n v="1435606549"/>
    <b v="0"/>
    <n v="100"/>
    <b v="1"/>
    <s v="publishing/nonfiction"/>
    <n v="46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383.0100000000002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7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35"/>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943"/>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417.44999999999982"/>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226"/>
    <n v="43.55"/>
    <x v="3"/>
    <x v="9"/>
  </r>
  <r>
    <n v="730"/>
    <s v="Encyclopedia of Surfing"/>
    <s v="A Massive but Cheerful Online Digital Archive of Surfing"/>
    <n v="20000"/>
    <n v="26438"/>
    <x v="0"/>
    <x v="0"/>
    <s v="USD"/>
    <n v="1323280391"/>
    <n v="1320688391"/>
    <b v="0"/>
    <n v="265"/>
    <b v="1"/>
    <s v="publishing/nonfiction"/>
    <n v="6438"/>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300"/>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24"/>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512"/>
    <n v="17.822485207100591"/>
    <x v="3"/>
    <x v="9"/>
  </r>
  <r>
    <n v="734"/>
    <s v="Sideswiped"/>
    <s v="Sideswiped is my story of growing in and trusting God through the mess and mysteries of life."/>
    <n v="8500"/>
    <n v="10670"/>
    <x v="0"/>
    <x v="5"/>
    <s v="CAD"/>
    <n v="1431147600"/>
    <n v="1428465420"/>
    <b v="0"/>
    <n v="57"/>
    <b v="1"/>
    <s v="publishing/nonfiction"/>
    <n v="2170"/>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677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774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120"/>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1"/>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3500"/>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222"/>
    <n v="169.57894736842104"/>
    <x v="3"/>
    <x v="9"/>
  </r>
  <r>
    <n v="741"/>
    <s v="reVILNA: the vilna ghetto project"/>
    <s v="A revolutionary digital mapping project of the Vilna Ghetto"/>
    <n v="13000"/>
    <n v="13293.8"/>
    <x v="0"/>
    <x v="0"/>
    <s v="USD"/>
    <n v="1370964806"/>
    <n v="1367940806"/>
    <b v="0"/>
    <n v="94"/>
    <b v="1"/>
    <s v="publishing/nonfiction"/>
    <n v="293.79999999999927"/>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50"/>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264"/>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16"/>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56"/>
    <n v="53.729729729729726"/>
    <x v="3"/>
    <x v="9"/>
  </r>
  <r>
    <n v="746"/>
    <s v="Attention: People With Body Parts"/>
    <s v="This is a book of letters. Letters to our body parts."/>
    <n v="2987"/>
    <n v="3318"/>
    <x v="0"/>
    <x v="0"/>
    <s v="USD"/>
    <n v="1348372740"/>
    <n v="1346806909"/>
    <b v="0"/>
    <n v="97"/>
    <b v="1"/>
    <s v="publishing/nonfiction"/>
    <n v="33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3"/>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15"/>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55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585"/>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2800"/>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47.690000000000055"/>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24"/>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345"/>
    <n v="33.055555555555557"/>
    <x v="3"/>
    <x v="9"/>
  </r>
  <r>
    <n v="758"/>
    <s v="Publish Waiting On Humanity"/>
    <s v="I am publishing my book, Waiting on Humanity and need some finishing funds to do so."/>
    <n v="2500"/>
    <n v="2550"/>
    <x v="0"/>
    <x v="0"/>
    <s v="USD"/>
    <n v="1286568268"/>
    <n v="1283976268"/>
    <b v="0"/>
    <n v="19"/>
    <b v="1"/>
    <s v="publishing/nonfiction"/>
    <n v="50"/>
    <n v="134.21052631578948"/>
    <x v="3"/>
    <x v="9"/>
  </r>
  <r>
    <n v="759"/>
    <s v="Wild Ruins"/>
    <s v="Help me search for the lost ruins of the UK. A unique guide to  lesser known and somewhat known ruins of Britain."/>
    <n v="5000"/>
    <n v="5096"/>
    <x v="0"/>
    <x v="1"/>
    <s v="GBP"/>
    <n v="1404892539"/>
    <n v="1401436539"/>
    <b v="0"/>
    <n v="99"/>
    <b v="1"/>
    <s v="publishing/nonfiction"/>
    <n v="96"/>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2200"/>
    <e v="#DIV/0!"/>
    <x v="3"/>
    <x v="10"/>
  </r>
  <r>
    <n v="761"/>
    <s v="DONE WITH DEATH"/>
    <s v="The day Chuck died was the day everything changed. Now he has to save the afterlife from extinction or die again trying."/>
    <n v="5000"/>
    <n v="235"/>
    <x v="2"/>
    <x v="0"/>
    <s v="USD"/>
    <n v="1391364126"/>
    <n v="1388772126"/>
    <b v="0"/>
    <n v="6"/>
    <b v="0"/>
    <s v="publishing/fiction"/>
    <n v="-476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350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4285"/>
    <n v="5"/>
    <x v="3"/>
    <x v="10"/>
  </r>
  <r>
    <n v="764"/>
    <s v="[JOE]KES"/>
    <s v="[JOE]KES is a book full of over 200 original, sometimes funny, pun-ish Joekes. If you hate the book, use it as a coster!"/>
    <n v="5000"/>
    <n v="0"/>
    <x v="2"/>
    <x v="0"/>
    <s v="USD"/>
    <n v="1441858161"/>
    <n v="1439266161"/>
    <b v="0"/>
    <n v="0"/>
    <b v="0"/>
    <s v="publishing/fiction"/>
    <n v="-500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4479"/>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400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823"/>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250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34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1750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3799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145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372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9830"/>
    <n v="34"/>
    <x v="3"/>
    <x v="10"/>
  </r>
  <r>
    <n v="776"/>
    <s v="Run Ragged"/>
    <s v="Would anything change if women were in charge? Book Clubs, readers, and critics herald the latest by award-winning author, Aguila."/>
    <n v="7000"/>
    <n v="3598"/>
    <x v="2"/>
    <x v="0"/>
    <s v="USD"/>
    <n v="1444539600"/>
    <n v="1441297645"/>
    <b v="0"/>
    <n v="57"/>
    <b v="0"/>
    <s v="publishing/fiction"/>
    <n v="-3402"/>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2979"/>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98"/>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14600"/>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40"/>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265.2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722"/>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403.14"/>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2140"/>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70"/>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1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60"/>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4437.4599999999991"/>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290"/>
    <n v="60.859375"/>
    <x v="4"/>
    <x v="11"/>
  </r>
  <r>
    <n v="792"/>
    <s v="&quot;Believable Lies&quot; - The Album"/>
    <s v="Rock n' Roll about the intersection of lies and belief: the Believable Lie."/>
    <n v="2500"/>
    <n v="2511.11"/>
    <x v="0"/>
    <x v="0"/>
    <s v="USD"/>
    <n v="1383861483"/>
    <n v="1381265883"/>
    <b v="0"/>
    <n v="60"/>
    <b v="1"/>
    <s v="music/rock"/>
    <n v="11.110000000000127"/>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76.429999999999836"/>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4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650"/>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226"/>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521"/>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8.60714285714286"/>
    <x v="4"/>
    <x v="11"/>
  </r>
  <r>
    <n v="800"/>
    <s v="LF4 WildFire"/>
    <s v="Scotland's premier classic rock and metal festival, 3 days, 3-4 stages, family friendly,  for people of all ages"/>
    <n v="1500"/>
    <n v="2282"/>
    <x v="0"/>
    <x v="1"/>
    <s v="GBP"/>
    <n v="1410431054"/>
    <n v="1407839054"/>
    <b v="0"/>
    <n v="56"/>
    <b v="1"/>
    <s v="music/rock"/>
    <n v="782"/>
    <n v="40.75"/>
    <x v="4"/>
    <x v="11"/>
  </r>
  <r>
    <n v="801"/>
    <s v="SLUTEVER DO AMERICA TOUR"/>
    <s v="ALL WE WANT TO DO IS DRIVE AROUND AMERICA AND PLAY A BUNCH OF SHOWS, BUT WE DON'T HAVE ANY MONEY..."/>
    <n v="2000"/>
    <n v="2230.4299999999998"/>
    <x v="0"/>
    <x v="0"/>
    <s v="USD"/>
    <n v="1309547120"/>
    <n v="1306955120"/>
    <b v="0"/>
    <n v="51"/>
    <b v="1"/>
    <s v="music/rock"/>
    <n v="230.42999999999984"/>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80"/>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535"/>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50"/>
    <n v="58.333333333333336"/>
    <x v="4"/>
    <x v="11"/>
  </r>
  <r>
    <n v="806"/>
    <s v="Golden Animals NEW Album!"/>
    <s v="Help Golden Animals finish their NEW Album!"/>
    <n v="8000"/>
    <n v="8355"/>
    <x v="0"/>
    <x v="0"/>
    <s v="USD"/>
    <n v="1315413339"/>
    <n v="1312821339"/>
    <b v="0"/>
    <n v="71"/>
    <b v="1"/>
    <s v="music/rock"/>
    <n v="355"/>
    <n v="117.67605633802818"/>
    <x v="4"/>
    <x v="11"/>
  </r>
  <r>
    <n v="807"/>
    <s v="Sic Vita - New EP Release - 2017"/>
    <s v="Join the Sic Vita family and lend a hand as we create a new album!"/>
    <n v="4000"/>
    <n v="4205"/>
    <x v="0"/>
    <x v="0"/>
    <s v="USD"/>
    <n v="1488333600"/>
    <n v="1485270311"/>
    <b v="0"/>
    <n v="57"/>
    <b v="1"/>
    <s v="music/rock"/>
    <n v="2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0"/>
    <n v="104.65116279069767"/>
    <x v="4"/>
    <x v="11"/>
  </r>
  <r>
    <n v="809"/>
    <s v="Peter's New Album!!"/>
    <s v="Acknowledged songwriter looking to record album of new songs to secure a Publishing Contract"/>
    <n v="4000"/>
    <n v="4151"/>
    <x v="0"/>
    <x v="0"/>
    <s v="USD"/>
    <n v="1390161630"/>
    <n v="1387569630"/>
    <b v="0"/>
    <n v="52"/>
    <b v="1"/>
    <s v="music/rock"/>
    <n v="15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75"/>
    <n v="58.333333333333336"/>
    <x v="4"/>
    <x v="11"/>
  </r>
  <r>
    <n v="811"/>
    <s v="Love Water Tour"/>
    <s v="We need your financial support to cover the tour costs!  (Sound, lights, travel, stage design)"/>
    <n v="1000"/>
    <n v="1040"/>
    <x v="0"/>
    <x v="0"/>
    <s v="USD"/>
    <n v="1373475120"/>
    <n v="1371569202"/>
    <b v="0"/>
    <n v="12"/>
    <b v="1"/>
    <s v="music/rock"/>
    <n v="40"/>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311"/>
    <n v="27.606060606060606"/>
    <x v="4"/>
    <x v="11"/>
  </r>
  <r>
    <n v="813"/>
    <s v="Rules of Civility and Decent Behavior"/>
    <s v="A pre order campaign to fund the pressing of our second full length vinyl LP"/>
    <n v="1500"/>
    <n v="2399.94"/>
    <x v="0"/>
    <x v="0"/>
    <s v="USD"/>
    <n v="1342825365"/>
    <n v="1340233365"/>
    <b v="0"/>
    <n v="96"/>
    <b v="1"/>
    <s v="music/rock"/>
    <n v="899.94"/>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273"/>
    <n v="45.464285714285715"/>
    <x v="4"/>
    <x v="11"/>
  </r>
  <r>
    <n v="815"/>
    <s v="Some Late Help for The Early Reset"/>
    <s v="Be a part of helping The Early Reset finish their new 7 song EP."/>
    <n v="4000"/>
    <n v="4280"/>
    <x v="0"/>
    <x v="0"/>
    <s v="USD"/>
    <n v="1414879303"/>
    <n v="1412287303"/>
    <b v="0"/>
    <n v="43"/>
    <b v="1"/>
    <s v="music/rock"/>
    <n v="280"/>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058.550000000000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556.6599999999998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95"/>
    <n v="28.684210526315791"/>
    <x v="4"/>
    <x v="11"/>
  </r>
  <r>
    <n v="819"/>
    <s v="Winter Tour"/>
    <s v="We are touring the Southeast in support of our new EP"/>
    <n v="400"/>
    <n v="435"/>
    <x v="0"/>
    <x v="0"/>
    <s v="USD"/>
    <n v="1387601040"/>
    <n v="1386806254"/>
    <b v="0"/>
    <n v="14"/>
    <b v="1"/>
    <s v="music/rock"/>
    <n v="3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68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575"/>
    <n v="51.811594202898547"/>
    <x v="4"/>
    <x v="11"/>
  </r>
  <r>
    <n v="823"/>
    <s v="Debut Album"/>
    <s v="Eyes For Fire is finally ready to release their Debut Album but we need YOU to help us put the final touches on it."/>
    <n v="800"/>
    <n v="1436"/>
    <x v="0"/>
    <x v="0"/>
    <s v="USD"/>
    <n v="1427062852"/>
    <n v="1424474452"/>
    <b v="0"/>
    <n v="33"/>
    <b v="1"/>
    <s v="music/rock"/>
    <n v="636"/>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550.09999999999991"/>
    <n v="39.816666666666663"/>
    <x v="4"/>
    <x v="11"/>
  </r>
  <r>
    <n v="825"/>
    <s v="KILL FREEMAN"/>
    <s v="Kickstarting Kill Freeman independently. Help fund the New Record, Video and Live Shows."/>
    <n v="12500"/>
    <n v="12554"/>
    <x v="0"/>
    <x v="0"/>
    <s v="USD"/>
    <n v="1351495284"/>
    <n v="1349335284"/>
    <b v="0"/>
    <n v="99"/>
    <b v="1"/>
    <s v="music/rock"/>
    <n v="54"/>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80"/>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1"/>
    <n v="36.60526315789474"/>
    <x v="4"/>
    <x v="11"/>
  </r>
  <r>
    <n v="829"/>
    <s v="Monk"/>
    <s v="We are a band from South East London- each member is19 years OA. We have been together for two years. Taking pride in making good music"/>
    <n v="500"/>
    <n v="520"/>
    <x v="0"/>
    <x v="1"/>
    <s v="GBP"/>
    <n v="1468437240"/>
    <n v="1463253240"/>
    <b v="0"/>
    <n v="16"/>
    <b v="1"/>
    <s v="music/rock"/>
    <n v="20"/>
    <n v="32.5"/>
    <x v="4"/>
    <x v="11"/>
  </r>
  <r>
    <n v="830"/>
    <s v="Dark Disco Club's new album"/>
    <s v="We're making a high energy, fist pumpin', pelvis-thrusting new Rock n Roll album and we'd love for you to be a part of it."/>
    <n v="1800"/>
    <n v="1941"/>
    <x v="0"/>
    <x v="0"/>
    <s v="USD"/>
    <n v="1363952225"/>
    <n v="1361363825"/>
    <b v="0"/>
    <n v="32"/>
    <b v="1"/>
    <s v="music/rock"/>
    <n v="141"/>
    <n v="60.65625"/>
    <x v="4"/>
    <x v="11"/>
  </r>
  <r>
    <n v="831"/>
    <s v="Let The 7Horse Run!"/>
    <s v="7Horse is a new band with a self-funded album and a show they want to rock in your town!"/>
    <n v="1500"/>
    <n v="3500"/>
    <x v="0"/>
    <x v="0"/>
    <s v="USD"/>
    <n v="1335540694"/>
    <n v="1332948694"/>
    <b v="0"/>
    <n v="20"/>
    <b v="1"/>
    <s v="music/rock"/>
    <n v="2000"/>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1.059999999999491"/>
    <n v="97.993896103896105"/>
    <x v="4"/>
    <x v="11"/>
  </r>
  <r>
    <n v="833"/>
    <s v="Ragman Rolls"/>
    <s v="This is an American rock album."/>
    <n v="6000"/>
    <n v="6100"/>
    <x v="0"/>
    <x v="0"/>
    <s v="USD"/>
    <n v="1397941475"/>
    <n v="1395349475"/>
    <b v="0"/>
    <n v="41"/>
    <b v="1"/>
    <s v="music/rock"/>
    <n v="100"/>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706"/>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345"/>
    <n v="58.625"/>
    <x v="4"/>
    <x v="11"/>
  </r>
  <r>
    <n v="836"/>
    <s v="DESMADRE Full Album + Press Kit"/>
    <s v="An album you can bring home to mom."/>
    <n v="5000"/>
    <n v="5046.5200000000004"/>
    <x v="0"/>
    <x v="0"/>
    <s v="USD"/>
    <n v="1381108918"/>
    <n v="1378516918"/>
    <b v="0"/>
    <n v="46"/>
    <b v="1"/>
    <s v="music/rock"/>
    <n v="46.520000000000437"/>
    <n v="109.70695652173914"/>
    <x v="4"/>
    <x v="11"/>
  </r>
  <r>
    <n v="837"/>
    <s v="Take 147 - Nothin' to Lose CD Project"/>
    <s v="Take 147 is currently in the process of recording the debut album called, &quot;Nothin' to Lose&quot;."/>
    <n v="2500"/>
    <n v="3045"/>
    <x v="0"/>
    <x v="0"/>
    <s v="USD"/>
    <n v="1398988662"/>
    <n v="1396396662"/>
    <b v="0"/>
    <n v="62"/>
    <b v="1"/>
    <s v="music/rock"/>
    <n v="545"/>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908"/>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830.82999999999993"/>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2041.6599999999999"/>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66"/>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8"/>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5014"/>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282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019.01000000000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242.01"/>
    <n v="28.553404255319148"/>
    <x v="4"/>
    <x v="12"/>
  </r>
  <r>
    <n v="847"/>
    <s v="CENTROPYMUSIC"/>
    <s v="MUSIC WITH MEANING!  MUSIC THAT MATTERS!!!"/>
    <n v="10"/>
    <n v="10"/>
    <x v="0"/>
    <x v="0"/>
    <s v="USD"/>
    <n v="1436555376"/>
    <n v="1433963376"/>
    <b v="0"/>
    <n v="1"/>
    <b v="1"/>
    <s v="music/metal"/>
    <n v="0"/>
    <n v="10"/>
    <x v="4"/>
    <x v="12"/>
  </r>
  <r>
    <n v="848"/>
    <s v="God Am"/>
    <s v="God Am, a Grunge/Doom metal band, who have been trying to fund the production of our EP to bring you a unique aural assault."/>
    <n v="300"/>
    <n v="300"/>
    <x v="0"/>
    <x v="0"/>
    <s v="USD"/>
    <n v="1429038033"/>
    <n v="1426446033"/>
    <b v="0"/>
    <n v="16"/>
    <b v="1"/>
    <s v="music/metal"/>
    <n v="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796"/>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2207"/>
    <n v="46.669172932330824"/>
    <x v="4"/>
    <x v="12"/>
  </r>
  <r>
    <n v="851"/>
    <s v="M.F.Crew, 1er Album &quot;First Ride&quot;"/>
    <s v="Salut, nous c'est M.F.Crew, on a besoin de vous pour produire notre premier album &quot;First Ride&quot; ! :)"/>
    <n v="2000"/>
    <n v="2609"/>
    <x v="0"/>
    <x v="6"/>
    <s v="EUR"/>
    <n v="1469994300"/>
    <n v="1464815253"/>
    <b v="0"/>
    <n v="70"/>
    <b v="1"/>
    <s v="music/metal"/>
    <n v="609"/>
    <n v="37.271428571428572"/>
    <x v="4"/>
    <x v="12"/>
  </r>
  <r>
    <n v="852"/>
    <s v="Covers Album - Limited Vinyl Pressing"/>
    <s v="Limited edition 2x12&quot; vinyl pressing of our latest album &quot;Who Do You Think We Are?&quot;"/>
    <n v="3500"/>
    <n v="3674"/>
    <x v="0"/>
    <x v="0"/>
    <s v="USD"/>
    <n v="1477342800"/>
    <n v="1476386395"/>
    <b v="0"/>
    <n v="62"/>
    <b v="1"/>
    <s v="music/metal"/>
    <n v="174"/>
    <n v="59.258064516129032"/>
    <x v="4"/>
    <x v="12"/>
  </r>
  <r>
    <n v="853"/>
    <s v="sloggoth"/>
    <s v="Help release a CD of sloggoth's first album &quot;sloggoth&quot;.  All contributors of $5 or more get a CD when the goal is met!"/>
    <n v="300"/>
    <n v="300"/>
    <x v="0"/>
    <x v="0"/>
    <s v="USD"/>
    <n v="1424116709"/>
    <n v="1421524709"/>
    <b v="0"/>
    <n v="10"/>
    <b v="1"/>
    <s v="music/metal"/>
    <n v="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5065.3000000000029"/>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50"/>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95"/>
    <n v="19.464285714285715"/>
    <x v="4"/>
    <x v="12"/>
  </r>
  <r>
    <n v="857"/>
    <s v="A Reason To Breathe - DEBUT ALBUM"/>
    <s v="Modern Post-Hardcore/Electro music (Hardstyle, EDM, Trap, Dubstep, Dembow, House)."/>
    <n v="1200"/>
    <n v="1200"/>
    <x v="0"/>
    <x v="3"/>
    <s v="EUR"/>
    <n v="1448463431"/>
    <n v="1444831031"/>
    <b v="0"/>
    <n v="24"/>
    <b v="1"/>
    <s v="music/metal"/>
    <n v="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528.06999999999994"/>
    <n v="22.737763157894737"/>
    <x v="4"/>
    <x v="12"/>
  </r>
  <r>
    <n v="859"/>
    <s v="Rise With Us Campaign"/>
    <s v="We are heading to the studio to create our second album and we want you to be right there with us!"/>
    <n v="4000"/>
    <n v="4187"/>
    <x v="0"/>
    <x v="0"/>
    <s v="USD"/>
    <n v="1433376000"/>
    <n v="1430768468"/>
    <b v="0"/>
    <n v="98"/>
    <b v="1"/>
    <s v="music/metal"/>
    <n v="187"/>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1460"/>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399"/>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49830"/>
    <n v="42.5"/>
    <x v="4"/>
    <x v="13"/>
  </r>
  <r>
    <n v="863"/>
    <s v="Help Fund Jason's Debut Jazz CD &quot;Exodus&quot;"/>
    <s v="I'm making the move from a side man in local groups to the leader with this debut jazz CD project."/>
    <n v="2000"/>
    <n v="90"/>
    <x v="2"/>
    <x v="0"/>
    <s v="USD"/>
    <n v="1329014966"/>
    <n v="1326422966"/>
    <b v="0"/>
    <n v="5"/>
    <b v="0"/>
    <s v="music/jazz"/>
    <n v="-1910"/>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3800"/>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155"/>
    <n v="22.5"/>
    <x v="4"/>
    <x v="13"/>
  </r>
  <r>
    <n v="866"/>
    <s v="California Dreamin' Tour 2015"/>
    <s v="Drivetime heads to Cali for summer tour supported by @Smoothjazz.com &amp; @JJZPhilly  #Spaghettini #The Roxy"/>
    <n v="3500"/>
    <n v="640"/>
    <x v="2"/>
    <x v="0"/>
    <s v="USD"/>
    <n v="1425136200"/>
    <n v="1421853518"/>
    <b v="0"/>
    <n v="11"/>
    <b v="0"/>
    <s v="music/jazz"/>
    <n v="-2860"/>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3799"/>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4495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7760"/>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19938"/>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67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7935"/>
    <n v="32.5"/>
    <x v="4"/>
    <x v="13"/>
  </r>
  <r>
    <n v="873"/>
    <s v="The Dreamer-An Original Jazz CD"/>
    <s v="Fall in love with &quot;The Dreamer&quot;, new original music from trumpeter Freddie Dunn!"/>
    <n v="3500"/>
    <n v="45"/>
    <x v="2"/>
    <x v="0"/>
    <s v="USD"/>
    <n v="1352610040"/>
    <n v="1349150440"/>
    <b v="0"/>
    <n v="5"/>
    <b v="0"/>
    <s v="music/jazz"/>
    <n v="-3455"/>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270"/>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5000"/>
    <e v="#DIV/0!"/>
    <x v="4"/>
    <x v="13"/>
  </r>
  <r>
    <n v="876"/>
    <s v="Sound Of Dobells"/>
    <s v="What was the greatest record shop ever?  DOBELLS!"/>
    <n v="3152"/>
    <n v="1286"/>
    <x v="2"/>
    <x v="1"/>
    <s v="GBP"/>
    <n v="1359978927"/>
    <n v="1357127727"/>
    <b v="0"/>
    <n v="45"/>
    <b v="0"/>
    <s v="music/jazz"/>
    <n v="-1866"/>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4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4935"/>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1456"/>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667"/>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372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1198"/>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2999"/>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98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250"/>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295"/>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100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928"/>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22639.6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875"/>
    <n v="31.25"/>
    <x v="4"/>
    <x v="14"/>
  </r>
  <r>
    <n v="891"/>
    <s v="Den-Mate: New EP and Tour"/>
    <s v="Along with a new EP production and release, it's time to bring Den-Mate, LIVE, to a location near you - East Coast and Beyond!"/>
    <n v="8000"/>
    <n v="260"/>
    <x v="2"/>
    <x v="0"/>
    <s v="USD"/>
    <n v="1408581930"/>
    <n v="1405989930"/>
    <b v="0"/>
    <n v="9"/>
    <b v="0"/>
    <s v="music/indie rock"/>
    <n v="-7740"/>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355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80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12166"/>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780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80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3000"/>
    <e v="#DIV/0!"/>
    <x v="4"/>
    <x v="14"/>
  </r>
  <r>
    <n v="898"/>
    <s v="Foundations: 12 Songs in 2012"/>
    <s v="For each month in 2012, Sonnet will be releasing a Jesus-celebrating, grave-shattering, ear-tickling, mind-provoking song!"/>
    <n v="2500"/>
    <n v="70"/>
    <x v="2"/>
    <x v="0"/>
    <s v="USD"/>
    <n v="1326651110"/>
    <n v="1322763110"/>
    <b v="0"/>
    <n v="2"/>
    <b v="0"/>
    <s v="music/indie rock"/>
    <n v="-2430"/>
    <n v="35"/>
    <x v="4"/>
    <x v="14"/>
  </r>
  <r>
    <n v="899"/>
    <s v="Lets get 48/14 pressed!!!"/>
    <s v="Lets get 48/14 pressed and in your cd players,ipods,blogs, and facebook status'. Lets get it everywhere!"/>
    <n v="750"/>
    <n v="280"/>
    <x v="2"/>
    <x v="0"/>
    <s v="USD"/>
    <n v="1306549362"/>
    <n v="1302661362"/>
    <b v="0"/>
    <n v="8"/>
    <b v="0"/>
    <s v="music/indie rock"/>
    <n v="-470"/>
    <n v="35"/>
    <x v="4"/>
    <x v="14"/>
  </r>
  <r>
    <n v="900"/>
    <s v="Project Revive: Protecting the Creative Impulse"/>
    <s v="With Project Revive, I aim to protect and nurture the creative impulse through music."/>
    <n v="5000"/>
    <n v="21"/>
    <x v="2"/>
    <x v="0"/>
    <s v="USD"/>
    <n v="1459365802"/>
    <n v="1456777402"/>
    <b v="0"/>
    <n v="2"/>
    <b v="0"/>
    <s v="music/jazz"/>
    <n v="-4979"/>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6500"/>
    <e v="#DIV/0!"/>
    <x v="4"/>
    <x v="13"/>
  </r>
  <r>
    <n v="902"/>
    <s v="MISTER BROWN"/>
    <s v="I'VE STARTED A BRAND NEW ALBUM THAT WILL FEATURE ACID JAZZ, FUNK, ROCK, AND DANCE WITH THE PROMISE OF TOURING NEXT YEAR IN THE USA"/>
    <n v="30000"/>
    <n v="90"/>
    <x v="2"/>
    <x v="0"/>
    <s v="USD"/>
    <n v="1409412600"/>
    <n v="1404947422"/>
    <b v="0"/>
    <n v="3"/>
    <b v="0"/>
    <s v="music/jazz"/>
    <n v="-29910"/>
    <n v="30"/>
    <x v="4"/>
    <x v="13"/>
  </r>
  <r>
    <n v="903"/>
    <s v="U City Jazz Festival, St. Louis, MO"/>
    <s v="The U City Jazz Festival is offered for free to the community and features the best jazz talent from the midwest."/>
    <n v="5000"/>
    <n v="160"/>
    <x v="2"/>
    <x v="0"/>
    <s v="USD"/>
    <n v="1348367100"/>
    <n v="1346180780"/>
    <b v="0"/>
    <n v="4"/>
    <b v="0"/>
    <s v="music/jazz"/>
    <n v="-4840"/>
    <n v="40"/>
    <x v="4"/>
    <x v="13"/>
  </r>
  <r>
    <n v="904"/>
    <s v="The Woodlands Jazz Fest"/>
    <s v="Support the preservation of Jazz and help us become a national Jazz Festival with the best music, food, and fun for all ages!"/>
    <n v="50000"/>
    <n v="151"/>
    <x v="2"/>
    <x v="0"/>
    <s v="USD"/>
    <n v="1451786137"/>
    <n v="1449194137"/>
    <b v="0"/>
    <n v="3"/>
    <b v="0"/>
    <s v="music/jazz"/>
    <n v="-49849"/>
    <n v="50.333333333333336"/>
    <x v="4"/>
    <x v="13"/>
  </r>
  <r>
    <n v="905"/>
    <s v="Jazz For Everyone!"/>
    <s v="Working hard to get into the studio to record, produce, and edit my break out CD. I hope to realize my vision!"/>
    <n v="6500"/>
    <n v="196"/>
    <x v="2"/>
    <x v="0"/>
    <s v="USD"/>
    <n v="1295847926"/>
    <n v="1290663926"/>
    <b v="0"/>
    <n v="6"/>
    <b v="0"/>
    <s v="music/jazz"/>
    <n v="-6304"/>
    <n v="32.666666666666664"/>
    <x v="4"/>
    <x v="13"/>
  </r>
  <r>
    <n v="906"/>
    <s v="24th Music Presents Channeling Motown (Live)"/>
    <s v="The DMV's most respected saxophonist pay tribute to Motown."/>
    <n v="15000"/>
    <n v="0"/>
    <x v="2"/>
    <x v="0"/>
    <s v="USD"/>
    <n v="1394681590"/>
    <n v="1392093190"/>
    <b v="0"/>
    <n v="0"/>
    <b v="0"/>
    <s v="music/jazz"/>
    <n v="-15000"/>
    <e v="#DIV/0!"/>
    <x v="4"/>
    <x v="13"/>
  </r>
  <r>
    <n v="907"/>
    <s v="Greg Chambers Saxophone CD"/>
    <s v="Greg Chambers' self-titled CD needs support for post production, replication, and promotion."/>
    <n v="2900"/>
    <n v="0"/>
    <x v="2"/>
    <x v="0"/>
    <s v="USD"/>
    <n v="1315715823"/>
    <n v="1313123823"/>
    <b v="0"/>
    <n v="0"/>
    <b v="0"/>
    <s v="music/jazz"/>
    <n v="-2900"/>
    <e v="#DIV/0!"/>
    <x v="4"/>
    <x v="13"/>
  </r>
  <r>
    <n v="908"/>
    <s v="Help Tony Copeland and get free cd's and mp3's"/>
    <s v="This project is designed to help protect the environment by using Eco-friendly product packaging."/>
    <n v="2500"/>
    <n v="0"/>
    <x v="2"/>
    <x v="0"/>
    <s v="USD"/>
    <n v="1280206740"/>
    <n v="1276283655"/>
    <b v="0"/>
    <n v="0"/>
    <b v="0"/>
    <s v="music/jazz"/>
    <n v="-250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1548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427"/>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100000"/>
    <e v="#DIV/0!"/>
    <x v="4"/>
    <x v="13"/>
  </r>
  <r>
    <n v="912"/>
    <s v="Triad a new album by James Murrell"/>
    <s v="My new album will be called Triad, an album of original music performed by me &amp; guest musical artists."/>
    <n v="3500"/>
    <n v="30"/>
    <x v="2"/>
    <x v="0"/>
    <s v="USD"/>
    <n v="1355197047"/>
    <n v="1350009447"/>
    <b v="0"/>
    <n v="2"/>
    <b v="0"/>
    <s v="music/jazz"/>
    <n v="-3470"/>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28018"/>
    <n v="82.583333333333329"/>
    <x v="4"/>
    <x v="13"/>
  </r>
  <r>
    <n v="914"/>
    <s v="Soul Of Man Video Project"/>
    <s v="This project is for the making of a music video. All funds will go towards production costs for this event only."/>
    <n v="1500"/>
    <n v="0"/>
    <x v="2"/>
    <x v="0"/>
    <s v="USD"/>
    <n v="1345918747"/>
    <n v="1343326747"/>
    <b v="0"/>
    <n v="0"/>
    <b v="0"/>
    <s v="music/jazz"/>
    <n v="-150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125"/>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330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497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3704"/>
    <n v="19.600000000000001"/>
    <x v="4"/>
    <x v="13"/>
  </r>
  <r>
    <n v="919"/>
    <s v="Jazz CD:  Out of The Blue"/>
    <s v="Cool jazz with a New Orleans flavor."/>
    <n v="20000"/>
    <n v="100"/>
    <x v="2"/>
    <x v="0"/>
    <s v="USD"/>
    <n v="1355930645"/>
    <n v="1352906645"/>
    <b v="0"/>
    <n v="1"/>
    <b v="0"/>
    <s v="music/jazz"/>
    <n v="-19900"/>
    <n v="100"/>
    <x v="4"/>
    <x v="13"/>
  </r>
  <r>
    <n v="920"/>
    <s v="MIAMI JAZZ PROJECT: TEST OF TIME RECORDING"/>
    <s v="Miami club band records powerhouse fusion album. You don't have to be a musician to understand the sound of jazz."/>
    <n v="5500"/>
    <n v="0"/>
    <x v="2"/>
    <x v="0"/>
    <s v="USD"/>
    <n v="1384448822"/>
    <n v="1381853222"/>
    <b v="0"/>
    <n v="0"/>
    <b v="0"/>
    <s v="music/jazz"/>
    <n v="-550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10365"/>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320"/>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14670"/>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2673"/>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584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7000"/>
    <e v="#DIV/0!"/>
    <x v="4"/>
    <x v="13"/>
  </r>
  <r>
    <n v="927"/>
    <s v="JETRO DA SILVA FUNK PROJECT"/>
    <s v="Studio CD/DVD Solo project of Pianist &amp; Keyboardist Jetro da Silva"/>
    <n v="20000"/>
    <n v="0"/>
    <x v="2"/>
    <x v="0"/>
    <s v="USD"/>
    <n v="1337024695"/>
    <n v="1334432695"/>
    <b v="0"/>
    <n v="0"/>
    <b v="0"/>
    <s v="music/jazz"/>
    <n v="-20000"/>
    <e v="#DIV/0!"/>
    <x v="4"/>
    <x v="13"/>
  </r>
  <r>
    <n v="928"/>
    <s v="In a Jazzy Motown"/>
    <s v="A real Motown Backup singer on 22 gold and platinum albums headlines her own Jazz CD of Motown songs."/>
    <n v="14500"/>
    <n v="1575"/>
    <x v="2"/>
    <x v="0"/>
    <s v="USD"/>
    <n v="1353196800"/>
    <n v="1348864913"/>
    <b v="0"/>
    <n v="28"/>
    <b v="0"/>
    <s v="music/jazz"/>
    <n v="-12925"/>
    <n v="56.25"/>
    <x v="4"/>
    <x v="13"/>
  </r>
  <r>
    <n v="929"/>
    <s v="EXPERIMENTAL JAZZ STUDIO RECORDING"/>
    <s v="I am searching for monetary funding to go into a good recording studio and record experimental intuitive improv jazz."/>
    <n v="500"/>
    <n v="0"/>
    <x v="2"/>
    <x v="0"/>
    <s v="USD"/>
    <n v="1333946569"/>
    <n v="1331358169"/>
    <b v="0"/>
    <n v="0"/>
    <b v="0"/>
    <s v="music/jazz"/>
    <n v="-50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555"/>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869"/>
    <n v="18.714285714285715"/>
    <x v="4"/>
    <x v="13"/>
  </r>
  <r>
    <n v="932"/>
    <s v="Mandy Harvey Christmas Album"/>
    <s v="Help me to create my 3rd album, a Christmas CD with 16 Holiday/Original favorites!"/>
    <n v="9500"/>
    <n v="1381"/>
    <x v="2"/>
    <x v="0"/>
    <s v="USD"/>
    <n v="1363990545"/>
    <n v="1360106145"/>
    <b v="0"/>
    <n v="30"/>
    <b v="0"/>
    <s v="music/jazz"/>
    <n v="-811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880"/>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48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3450"/>
    <n v="25"/>
    <x v="4"/>
    <x v="13"/>
  </r>
  <r>
    <n v="936"/>
    <s v="Jazz Singer, Marti Mendenhall Live Concert Recording"/>
    <s v="A CD of a live Jazz concert featuring Marti Mendenhall, George Mitchell, Scott Steed and Todd Strait."/>
    <n v="1400"/>
    <n v="0"/>
    <x v="2"/>
    <x v="0"/>
    <s v="USD"/>
    <n v="1326916800"/>
    <n v="1323131689"/>
    <b v="0"/>
    <n v="0"/>
    <b v="0"/>
    <s v="music/jazz"/>
    <n v="-140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3460"/>
    <n v="20"/>
    <x v="4"/>
    <x v="13"/>
  </r>
  <r>
    <n v="938"/>
    <s v="Celebrating American Jazz &amp; Soul Music"/>
    <s v="Creating new avenues of exposure for young Jazz &amp; Soul artists_x000a_to express their Art of Music."/>
    <n v="7000"/>
    <n v="25"/>
    <x v="2"/>
    <x v="0"/>
    <s v="USD"/>
    <n v="1346585448"/>
    <n v="1343993448"/>
    <b v="0"/>
    <n v="1"/>
    <b v="0"/>
    <s v="music/jazz"/>
    <n v="-697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271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7456"/>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8839"/>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6832"/>
    <n v="41.75"/>
    <x v="2"/>
    <x v="8"/>
  </r>
  <r>
    <n v="943"/>
    <s v="SleepMode"/>
    <s v="A mask for home or travel that will give you the best, undisturbed sleep of your life."/>
    <n v="3000"/>
    <n v="289"/>
    <x v="2"/>
    <x v="0"/>
    <s v="USD"/>
    <n v="1480438905"/>
    <n v="1477843305"/>
    <b v="0"/>
    <n v="12"/>
    <b v="0"/>
    <s v="technology/wearables"/>
    <n v="-2711"/>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43337"/>
    <n v="69.40625"/>
    <x v="2"/>
    <x v="8"/>
  </r>
  <r>
    <n v="945"/>
    <s v="CT BAND"/>
    <s v="Make your watch Smart ! CT Band is an ultra-thin, high-tech smart watch-strap awarded twice at CES 2017 las vegas"/>
    <n v="100000"/>
    <n v="2484"/>
    <x v="2"/>
    <x v="6"/>
    <s v="EUR"/>
    <n v="1487462340"/>
    <n v="1482958626"/>
    <b v="0"/>
    <n v="16"/>
    <b v="0"/>
    <s v="technology/wearables"/>
    <n v="-97516"/>
    <n v="155.25"/>
    <x v="2"/>
    <x v="8"/>
  </r>
  <r>
    <n v="946"/>
    <s v="OmniTrade Apron"/>
    <s v="Soft edged-Hard working. The perfect wearable organization for the home and professional shop."/>
    <n v="15000"/>
    <n v="286"/>
    <x v="2"/>
    <x v="0"/>
    <s v="USD"/>
    <n v="1473444048"/>
    <n v="1470852048"/>
    <b v="0"/>
    <n v="5"/>
    <b v="0"/>
    <s v="technology/wearables"/>
    <n v="-14714"/>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850"/>
    <e v="#DIV/0!"/>
    <x v="2"/>
    <x v="8"/>
  </r>
  <r>
    <n v="948"/>
    <s v="Led Shirt - WiFi Controlled"/>
    <s v="T-Shirt with Led panel controlled by Android app over WiFi. _x000a_Multiple shirts, games, text, video effects support,"/>
    <n v="4000"/>
    <n v="480"/>
    <x v="2"/>
    <x v="9"/>
    <s v="EUR"/>
    <n v="1457812364"/>
    <n v="1455220364"/>
    <b v="0"/>
    <n v="8"/>
    <b v="0"/>
    <s v="technology/wearables"/>
    <n v="-3520"/>
    <n v="60"/>
    <x v="2"/>
    <x v="8"/>
  </r>
  <r>
    <n v="949"/>
    <s v="INBED"/>
    <s v="Der INBED ist ein innovatives Multisensor-Wearable fÃ¼r die SturzprÃ¤vention motorisch eingeschrÃ¤nkter Personen."/>
    <n v="20000"/>
    <n v="273"/>
    <x v="2"/>
    <x v="12"/>
    <s v="EUR"/>
    <n v="1456016576"/>
    <n v="1450832576"/>
    <b v="0"/>
    <n v="7"/>
    <b v="0"/>
    <s v="technology/wearables"/>
    <n v="-19727"/>
    <n v="39"/>
    <x v="2"/>
    <x v="8"/>
  </r>
  <r>
    <n v="950"/>
    <s v="EZC Smartlight"/>
    <s v="Rider worn tail light brake light. Adheres to virtually any coat, jacket or vest. Stays on even when you get off."/>
    <n v="5000"/>
    <n v="1402"/>
    <x v="2"/>
    <x v="5"/>
    <s v="CAD"/>
    <n v="1453053661"/>
    <n v="1450461661"/>
    <b v="0"/>
    <n v="24"/>
    <b v="0"/>
    <s v="technology/wearables"/>
    <n v="-3598"/>
    <n v="58.416666666666664"/>
    <x v="2"/>
    <x v="8"/>
  </r>
  <r>
    <n v="951"/>
    <s v="Smart Harness"/>
    <s v="Revolutionizing the way we walk our dogs!"/>
    <n v="50000"/>
    <n v="19195"/>
    <x v="2"/>
    <x v="0"/>
    <s v="USD"/>
    <n v="1465054872"/>
    <n v="1461166872"/>
    <b v="0"/>
    <n v="121"/>
    <b v="0"/>
    <s v="technology/wearables"/>
    <n v="-30805"/>
    <n v="158.63636363636363"/>
    <x v="2"/>
    <x v="8"/>
  </r>
  <r>
    <n v="952"/>
    <s v="Audionoggin - Join the Earvolution"/>
    <s v="Audionoggin: Wireless personal surround sound for the athlete in everyone."/>
    <n v="49000"/>
    <n v="19572"/>
    <x v="2"/>
    <x v="0"/>
    <s v="USD"/>
    <n v="1479483812"/>
    <n v="1476888212"/>
    <b v="0"/>
    <n v="196"/>
    <b v="0"/>
    <s v="technology/wearables"/>
    <n v="-29428"/>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487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8489"/>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28301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49139"/>
    <n v="50.647058823529413"/>
    <x v="2"/>
    <x v="8"/>
  </r>
  <r>
    <n v="957"/>
    <s v="DUALBAND, the Leather NFC Smart Watch Band"/>
    <s v="A Leather Smart watch Band, that NEVER needs to be charged for only $37!"/>
    <n v="12000"/>
    <n v="233"/>
    <x v="2"/>
    <x v="0"/>
    <s v="USD"/>
    <n v="1479392133"/>
    <n v="1476710133"/>
    <b v="0"/>
    <n v="7"/>
    <b v="0"/>
    <s v="technology/wearables"/>
    <n v="-117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6896"/>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0570"/>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9995"/>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5492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1788"/>
    <n v="19.243243243243242"/>
    <x v="2"/>
    <x v="8"/>
  </r>
  <r>
    <n v="963"/>
    <s v="The Ultimate Learning Center"/>
    <s v="WE are molding an educated, motivated, non violent GENERATION!"/>
    <n v="35000"/>
    <n v="377"/>
    <x v="2"/>
    <x v="0"/>
    <s v="USD"/>
    <n v="1476717319"/>
    <n v="1473693319"/>
    <b v="0"/>
    <n v="9"/>
    <b v="0"/>
    <s v="technology/wearables"/>
    <n v="-34623"/>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0912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2470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0224"/>
    <n v="59.2"/>
    <x v="2"/>
    <x v="8"/>
  </r>
  <r>
    <n v="967"/>
    <s v="Better Beanie"/>
    <s v="Better Beanie is the new therapeutic wearable designed to assist you while keeping your hands free."/>
    <n v="20000"/>
    <n v="3562"/>
    <x v="2"/>
    <x v="0"/>
    <s v="USD"/>
    <n v="1461301574"/>
    <n v="1456121174"/>
    <b v="0"/>
    <n v="81"/>
    <b v="0"/>
    <s v="technology/wearables"/>
    <n v="-1643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894"/>
    <n v="26.5"/>
    <x v="2"/>
    <x v="8"/>
  </r>
  <r>
    <n v="969"/>
    <s v="Make 100 | Geek &amp; Chic: Smart Safety Jewelry."/>
    <s v="Geek &amp; Chic Smart Jewelry Collection, Wearables Meet Style!"/>
    <n v="30000"/>
    <n v="14000"/>
    <x v="2"/>
    <x v="14"/>
    <s v="MXN"/>
    <n v="1486624607"/>
    <n v="1483773407"/>
    <b v="0"/>
    <n v="11"/>
    <b v="0"/>
    <s v="technology/wearables"/>
    <n v="-16000"/>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704"/>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99774"/>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1307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19589"/>
    <n v="51.375"/>
    <x v="2"/>
    <x v="8"/>
  </r>
  <r>
    <n v="974"/>
    <s v="KneeJack"/>
    <s v="The device that allows those with artificial knees or arthritic knees to kneel down without putting pressure on their knees."/>
    <n v="50000"/>
    <n v="280"/>
    <x v="2"/>
    <x v="0"/>
    <s v="USD"/>
    <n v="1458925156"/>
    <n v="1456336756"/>
    <b v="0"/>
    <n v="3"/>
    <b v="0"/>
    <s v="technology/wearables"/>
    <n v="-4972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9739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47111"/>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1791"/>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7561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6013.8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8514"/>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8877"/>
    <n v="2.75"/>
    <x v="2"/>
    <x v="8"/>
  </r>
  <r>
    <n v="982"/>
    <s v="Smart 2-in-1 I-PHONE HANDLE/WALLETtm"/>
    <s v="revolutonary ultra-slim 2-in-1 Smart  2-in-1 I-PHONE handle/WALLETtm with 360 rotatiion"/>
    <n v="17500"/>
    <n v="3"/>
    <x v="2"/>
    <x v="0"/>
    <s v="USD"/>
    <n v="1475431486"/>
    <n v="1472839486"/>
    <b v="0"/>
    <n v="3"/>
    <b v="0"/>
    <s v="technology/wearables"/>
    <n v="-17497"/>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73468"/>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894"/>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2811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7450"/>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43390"/>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5000"/>
    <e v="#DIV/0!"/>
    <x v="2"/>
    <x v="8"/>
  </r>
  <r>
    <n v="989"/>
    <s v="Power Rope"/>
    <s v="The most useful phone charger you will ever buy"/>
    <n v="10000"/>
    <n v="1677"/>
    <x v="2"/>
    <x v="0"/>
    <s v="USD"/>
    <n v="1475101495"/>
    <n v="1472509495"/>
    <b v="0"/>
    <n v="32"/>
    <b v="0"/>
    <s v="technology/wearables"/>
    <n v="-8323"/>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2497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788"/>
    <n v="30.285714285714285"/>
    <x v="2"/>
    <x v="8"/>
  </r>
  <r>
    <n v="992"/>
    <s v="WairConditioning"/>
    <s v="The HOTTEST and COOLEST thing yet! WairConditioning... an entirely new level of comfortability!"/>
    <n v="100000"/>
    <n v="467"/>
    <x v="2"/>
    <x v="0"/>
    <s v="USD"/>
    <n v="1462655519"/>
    <n v="1457475119"/>
    <b v="0"/>
    <n v="4"/>
    <b v="0"/>
    <s v="technology/wearables"/>
    <n v="-9953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52439"/>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195331"/>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9274"/>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3935"/>
    <n v="13"/>
    <x v="2"/>
    <x v="8"/>
  </r>
  <r>
    <n v="997"/>
    <s v="iPhanny"/>
    <s v="The iPhanny keeps your iPhone 6 safe from bending in those dangerous pants pockets."/>
    <n v="5000"/>
    <n v="65"/>
    <x v="2"/>
    <x v="0"/>
    <s v="USD"/>
    <n v="1417145297"/>
    <n v="1414549697"/>
    <b v="0"/>
    <n v="8"/>
    <b v="0"/>
    <s v="technology/wearables"/>
    <n v="-4935"/>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24865"/>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3831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874876"/>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200"/>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7039"/>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789"/>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444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49898"/>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376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1670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9325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43435"/>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1503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1992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1071751.0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1636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6940"/>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876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97158"/>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192803"/>
    <n v="161.11830985915492"/>
    <x v="2"/>
    <x v="8"/>
  </r>
  <r>
    <n v="1018"/>
    <s v="Owl (Canceled)"/>
    <s v="Owl is a fitness tracker along with an accompanying iOS app, that is both fun and interactive for children."/>
    <n v="20000"/>
    <n v="621"/>
    <x v="1"/>
    <x v="0"/>
    <s v="USD"/>
    <n v="1468496933"/>
    <n v="1465904933"/>
    <b v="0"/>
    <n v="7"/>
    <b v="0"/>
    <s v="technology/wearables"/>
    <n v="-19379"/>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2370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1636"/>
    <n v="106.2"/>
    <x v="4"/>
    <x v="15"/>
  </r>
  <r>
    <n v="1021"/>
    <s v="Rick and Morty Album &amp; Music Video"/>
    <s v="Rick and Morty concept album written by Allie Goertz + music video directed by Paul B. Cummings!"/>
    <n v="3000"/>
    <n v="10554.11"/>
    <x v="0"/>
    <x v="0"/>
    <s v="USD"/>
    <n v="1445054400"/>
    <n v="1443074571"/>
    <b v="1"/>
    <n v="478"/>
    <b v="1"/>
    <s v="music/electronic music"/>
    <n v="7554.1100000000006"/>
    <n v="22.079728033472804"/>
    <x v="4"/>
    <x v="15"/>
  </r>
  <r>
    <n v="1022"/>
    <s v="Sammy Bananas - Bootlegs Vol. 2!!"/>
    <s v="Help get four new bootlegs onto vinyl in the second installment of my series!"/>
    <n v="2000"/>
    <n v="2298"/>
    <x v="0"/>
    <x v="0"/>
    <s v="USD"/>
    <n v="1431876677"/>
    <n v="1429284677"/>
    <b v="1"/>
    <n v="74"/>
    <b v="1"/>
    <s v="music/electronic music"/>
    <n v="298"/>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743"/>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3727.5499999999993"/>
    <n v="388.9762295081967"/>
    <x v="4"/>
    <x v="15"/>
  </r>
  <r>
    <n v="1025"/>
    <s v="[NUREN] The New Renaissance"/>
    <s v="Jake Kaufman and Jessie Seely present THE WORLD'S FIRST VIRTUAL REALITY ROCK OPERA."/>
    <n v="70000"/>
    <n v="76949.820000000007"/>
    <x v="0"/>
    <x v="0"/>
    <s v="USD"/>
    <n v="1426532437"/>
    <n v="1423944037"/>
    <b v="1"/>
    <n v="1071"/>
    <b v="1"/>
    <s v="music/electronic music"/>
    <n v="6949.820000000007"/>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0.57999999999992724"/>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232"/>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76"/>
    <n v="79.262411347517727"/>
    <x v="4"/>
    <x v="15"/>
  </r>
  <r>
    <n v="1030"/>
    <s v="The Gothsicles - I FEEL SICLE"/>
    <s v="Help fund the latest Gothsicles mega-album, I FEEL SICLE!"/>
    <n v="2000"/>
    <n v="6842"/>
    <x v="0"/>
    <x v="0"/>
    <s v="USD"/>
    <n v="1473680149"/>
    <n v="1472470549"/>
    <b v="0"/>
    <n v="159"/>
    <b v="1"/>
    <s v="music/electronic music"/>
    <n v="48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740"/>
    <n v="108.48484848484848"/>
    <x v="4"/>
    <x v="15"/>
  </r>
  <r>
    <n v="1032"/>
    <s v="Phantom Ship / Coastal (Album Preorder)"/>
    <s v="Ideal for living rooms and open spaces."/>
    <n v="5400"/>
    <n v="5858.84"/>
    <x v="0"/>
    <x v="0"/>
    <s v="USD"/>
    <n v="1466697625"/>
    <n v="1464105625"/>
    <b v="0"/>
    <n v="96"/>
    <b v="1"/>
    <s v="music/electronic music"/>
    <n v="458.8400000000001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38"/>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500.090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352"/>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556.22000000000025"/>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0"/>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41"/>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84750"/>
    <n v="250"/>
    <x v="5"/>
    <x v="16"/>
  </r>
  <r>
    <n v="1041"/>
    <s v="Industry Success Project (Canceled)"/>
    <s v="I am trying to document what it is like to plunge head first into the music/audio industry as an intern."/>
    <n v="50"/>
    <n v="0"/>
    <x v="1"/>
    <x v="0"/>
    <s v="USD"/>
    <n v="1406769992"/>
    <n v="1405041992"/>
    <b v="0"/>
    <n v="0"/>
    <b v="0"/>
    <s v="journalism/audio"/>
    <n v="-5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640"/>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1463"/>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6994"/>
    <n v="3"/>
    <x v="5"/>
    <x v="16"/>
  </r>
  <r>
    <n v="1045"/>
    <s v="In Case Of Emergency (Canceled)"/>
    <s v="In Case Of Emergency is a radio talk show for preppers, beginning preppers, and with preparedness in mind."/>
    <n v="10000"/>
    <n v="266"/>
    <x v="1"/>
    <x v="0"/>
    <s v="USD"/>
    <n v="1408827550"/>
    <n v="1406235550"/>
    <b v="0"/>
    <n v="8"/>
    <b v="0"/>
    <s v="journalism/audio"/>
    <n v="-9734"/>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3000"/>
    <e v="#DIV/0!"/>
    <x v="5"/>
    <x v="16"/>
  </r>
  <r>
    <n v="1047"/>
    <s v="Start a New Podcast (Canceled)"/>
    <s v="I wish to start a new podcast called Voices of Texas, and I want to interview interesting people of Texas each week."/>
    <n v="2000"/>
    <n v="1"/>
    <x v="1"/>
    <x v="0"/>
    <s v="USD"/>
    <n v="1415219915"/>
    <n v="1412624315"/>
    <b v="0"/>
    <n v="1"/>
    <b v="0"/>
    <s v="journalism/audio"/>
    <n v="-1999"/>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788"/>
    <n v="53"/>
    <x v="5"/>
    <x v="16"/>
  </r>
  <r>
    <n v="1049"/>
    <s v="J1 (Canceled)"/>
    <s v="------"/>
    <n v="12000"/>
    <n v="0"/>
    <x v="1"/>
    <x v="0"/>
    <s v="USD"/>
    <n v="1455272445"/>
    <n v="1452680445"/>
    <b v="0"/>
    <n v="0"/>
    <b v="0"/>
    <s v="journalism/audio"/>
    <n v="-12000"/>
    <e v="#DIV/0!"/>
    <x v="5"/>
    <x v="16"/>
  </r>
  <r>
    <n v="1050"/>
    <s v="The (Secular) Barbershop Podcast (Canceled)"/>
    <s v="Secularism is on the rise and I hear you.Talk to me."/>
    <n v="2500"/>
    <n v="0"/>
    <x v="1"/>
    <x v="0"/>
    <s v="USD"/>
    <n v="1442257677"/>
    <n v="1439665677"/>
    <b v="0"/>
    <n v="0"/>
    <b v="0"/>
    <s v="journalism/audio"/>
    <n v="-250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50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4336"/>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485"/>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250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350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10000"/>
    <e v="#DIV/0!"/>
    <x v="5"/>
    <x v="16"/>
  </r>
  <r>
    <n v="1057"/>
    <s v="Support Independent Media (Canceled)"/>
    <s v="Sayin it Plain is a Independent Radio Show created to inform the public and empower the community."/>
    <n v="10000"/>
    <n v="0"/>
    <x v="1"/>
    <x v="0"/>
    <s v="USD"/>
    <n v="1480888483"/>
    <n v="1478292883"/>
    <b v="0"/>
    <n v="0"/>
    <b v="0"/>
    <s v="journalism/audio"/>
    <n v="-1000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40000"/>
    <e v="#DIV/0!"/>
    <x v="5"/>
    <x v="16"/>
  </r>
  <r>
    <n v="1059"/>
    <s v="Voice Over Artist (Canceled)"/>
    <s v="Turning myself into a vocal artist."/>
    <n v="1100"/>
    <n v="0"/>
    <x v="1"/>
    <x v="0"/>
    <s v="USD"/>
    <n v="1426269456"/>
    <n v="1423681056"/>
    <b v="0"/>
    <n v="0"/>
    <b v="0"/>
    <s v="journalism/audio"/>
    <n v="-110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4950"/>
    <n v="50"/>
    <x v="5"/>
    <x v="16"/>
  </r>
  <r>
    <n v="1061"/>
    <s v="Chat Box 23 (Canceled)"/>
    <s v="T.O., Adi &amp; Mercedes discuss their point of views, women's issues &amp; Hollywood Hotties."/>
    <n v="4000"/>
    <n v="0"/>
    <x v="1"/>
    <x v="0"/>
    <s v="USD"/>
    <n v="1462150800"/>
    <n v="1456987108"/>
    <b v="0"/>
    <n v="0"/>
    <b v="0"/>
    <s v="journalism/audio"/>
    <n v="-4000"/>
    <e v="#DIV/0!"/>
    <x v="5"/>
    <x v="16"/>
  </r>
  <r>
    <n v="1062"/>
    <s v="RETURNING AT A LATER DATE"/>
    <s v="SEE US ON PATREON www.badgirlartwork.com"/>
    <n v="199"/>
    <n v="190"/>
    <x v="1"/>
    <x v="0"/>
    <s v="USD"/>
    <n v="1468351341"/>
    <n v="1467746541"/>
    <b v="0"/>
    <n v="4"/>
    <b v="0"/>
    <s v="journalism/audio"/>
    <n v="-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100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1923"/>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919"/>
    <n v="16.2"/>
    <x v="6"/>
    <x v="17"/>
  </r>
  <r>
    <n v="1066"/>
    <s v="So I'm A Dark Lord"/>
    <s v="A parody of old school RPGs where you are a new Dark Lord on a quest to amass monsters and allies on your side."/>
    <n v="150000"/>
    <n v="5051"/>
    <x v="2"/>
    <x v="0"/>
    <s v="USD"/>
    <n v="1375657582"/>
    <n v="1371769582"/>
    <b v="0"/>
    <n v="148"/>
    <b v="0"/>
    <s v="games/video games"/>
    <n v="-144949"/>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370"/>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29955"/>
    <n v="11.25"/>
    <x v="6"/>
    <x v="17"/>
  </r>
  <r>
    <n v="1069"/>
    <s v="Until The End (PC, Mac, and Linux)"/>
    <s v="A run-n-gun zombie survival game where you scavenge for items to make the night a little less scary."/>
    <n v="2200"/>
    <n v="850"/>
    <x v="2"/>
    <x v="0"/>
    <s v="USD"/>
    <n v="1385447459"/>
    <n v="1382679059"/>
    <b v="0"/>
    <n v="21"/>
    <b v="0"/>
    <s v="games/video games"/>
    <n v="-1350"/>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9930"/>
    <n v="35"/>
    <x v="6"/>
    <x v="17"/>
  </r>
  <r>
    <n v="1071"/>
    <s v="DJ's Bane"/>
    <s v="I'm making a game where you choose how you want to kill the DJ, so you yourself can decide what music will be played at the party."/>
    <n v="100"/>
    <n v="0"/>
    <x v="2"/>
    <x v="10"/>
    <s v="NOK"/>
    <n v="1447787093"/>
    <n v="1445191493"/>
    <b v="0"/>
    <n v="0"/>
    <b v="0"/>
    <s v="games/video games"/>
    <n v="-10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4949"/>
    <n v="12.75"/>
    <x v="6"/>
    <x v="17"/>
  </r>
  <r>
    <n v="1073"/>
    <s v="Rainbow Ball to the Iphone"/>
    <s v="We want to bring our Game Rainbow Ball to the iphone and to do that we need a little help"/>
    <n v="750"/>
    <n v="10"/>
    <x v="2"/>
    <x v="0"/>
    <s v="USD"/>
    <n v="1318806541"/>
    <n v="1316214541"/>
    <b v="0"/>
    <n v="1"/>
    <b v="0"/>
    <s v="games/video games"/>
    <n v="-740"/>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50593"/>
    <n v="113.56666666666666"/>
    <x v="6"/>
    <x v="17"/>
  </r>
  <r>
    <n v="1075"/>
    <s v="Towers Of The Apocalypse"/>
    <s v="Fully 3D, post Apocalyptic themed tower defense video game. New take on the genre."/>
    <n v="1000"/>
    <n v="45"/>
    <x v="2"/>
    <x v="0"/>
    <s v="USD"/>
    <n v="1336340516"/>
    <n v="1333748516"/>
    <b v="0"/>
    <n v="3"/>
    <b v="0"/>
    <s v="games/video games"/>
    <n v="-95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27926"/>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17656"/>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55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5322"/>
    <n v="37.666666666666664"/>
    <x v="6"/>
    <x v="17"/>
  </r>
  <r>
    <n v="1080"/>
    <s v="Skullforge: The Hunt"/>
    <s v="A fantasy action RPG which follows an elven ex-slave on a journey of magic, revenge, intrigue, and deceit."/>
    <n v="20000"/>
    <n v="1821"/>
    <x v="2"/>
    <x v="0"/>
    <s v="USD"/>
    <n v="1399778333"/>
    <n v="1397186333"/>
    <b v="0"/>
    <n v="98"/>
    <b v="0"/>
    <s v="games/video games"/>
    <n v="-18179"/>
    <n v="18.581632653061224"/>
    <x v="6"/>
    <x v="17"/>
  </r>
  <r>
    <n v="1081"/>
    <s v="The Creature"/>
    <s v="Finishing your last job before you retire until a disaster strikes the cargo ship can you survive The Creature?"/>
    <n v="68000"/>
    <n v="12"/>
    <x v="2"/>
    <x v="0"/>
    <s v="USD"/>
    <n v="1422483292"/>
    <n v="1419891292"/>
    <b v="0"/>
    <n v="4"/>
    <b v="0"/>
    <s v="games/video games"/>
    <n v="-67988"/>
    <n v="3"/>
    <x v="6"/>
    <x v="17"/>
  </r>
  <r>
    <n v="1082"/>
    <s v="T-Fighter: Code Name M - Mobile Edition"/>
    <s v="Challenge your trivia skills in this action oriented game against several opponents across time."/>
    <n v="10000"/>
    <n v="56"/>
    <x v="2"/>
    <x v="0"/>
    <s v="USD"/>
    <n v="1344635088"/>
    <n v="1342043088"/>
    <b v="0"/>
    <n v="3"/>
    <b v="0"/>
    <s v="games/video games"/>
    <n v="-994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49590"/>
    <n v="410"/>
    <x v="6"/>
    <x v="17"/>
  </r>
  <r>
    <n v="1084"/>
    <s v="My own channel"/>
    <s v="I want to start my own channel for gaming"/>
    <n v="550"/>
    <n v="0"/>
    <x v="2"/>
    <x v="0"/>
    <s v="USD"/>
    <n v="1407534804"/>
    <n v="1404942804"/>
    <b v="0"/>
    <n v="0"/>
    <b v="0"/>
    <s v="games/video games"/>
    <n v="-550"/>
    <e v="#DIV/0!"/>
    <x v="6"/>
    <x v="17"/>
  </r>
  <r>
    <n v="1085"/>
    <s v="Sun Dryd Studios"/>
    <s v="The new kid on the block. Re-imagining old games and creating new ones. Ship, Lazer, Rock is first."/>
    <n v="30000"/>
    <n v="1026"/>
    <x v="2"/>
    <x v="5"/>
    <s v="CAD"/>
    <n v="1457967975"/>
    <n v="1455379575"/>
    <b v="0"/>
    <n v="9"/>
    <b v="0"/>
    <s v="games/video games"/>
    <n v="-28974"/>
    <n v="114"/>
    <x v="6"/>
    <x v="17"/>
  </r>
  <r>
    <n v="1086"/>
    <s v="Cyber Universe Online"/>
    <s v="Humanity's future in the Galaxy"/>
    <n v="18000"/>
    <n v="15"/>
    <x v="2"/>
    <x v="0"/>
    <s v="USD"/>
    <n v="1408913291"/>
    <n v="1406321291"/>
    <b v="0"/>
    <n v="2"/>
    <b v="0"/>
    <s v="games/video games"/>
    <n v="-17985"/>
    <n v="7.5"/>
    <x v="6"/>
    <x v="17"/>
  </r>
  <r>
    <n v="1087"/>
    <s v="Idle Gamers"/>
    <s v="Idle gamers are the group of gamers worth watching play video games. We have a back log of video ideas and want to entertain you."/>
    <n v="1100"/>
    <n v="0"/>
    <x v="2"/>
    <x v="0"/>
    <s v="USD"/>
    <n v="1402852087"/>
    <n v="1400260087"/>
    <b v="0"/>
    <n v="0"/>
    <b v="0"/>
    <s v="games/video games"/>
    <n v="-1100"/>
    <e v="#DIV/0!"/>
    <x v="6"/>
    <x v="17"/>
  </r>
  <r>
    <n v="1088"/>
    <s v="Still Alive"/>
    <s v="A fresh twist on survival games. Intense, high-stakes 30 minute rounds for up to 10 players."/>
    <n v="45000"/>
    <n v="6382.34"/>
    <x v="2"/>
    <x v="0"/>
    <s v="USD"/>
    <n v="1398366667"/>
    <n v="1395774667"/>
    <b v="0"/>
    <n v="147"/>
    <b v="0"/>
    <s v="games/video games"/>
    <n v="-38617.660000000003"/>
    <n v="43.41727891156463"/>
    <x v="6"/>
    <x v="17"/>
  </r>
  <r>
    <n v="1089"/>
    <s v="Farabel"/>
    <s v="Farabel is a single player turn-based fantasy strategy game for Mac/PC/Linux"/>
    <n v="15000"/>
    <n v="1174"/>
    <x v="2"/>
    <x v="6"/>
    <s v="EUR"/>
    <n v="1435293175"/>
    <n v="1432701175"/>
    <b v="0"/>
    <n v="49"/>
    <b v="0"/>
    <s v="games/video games"/>
    <n v="-13826"/>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1299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7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979"/>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257.75"/>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4705.99"/>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474826"/>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9848"/>
    <n v="74.206896551724142"/>
    <x v="6"/>
    <x v="17"/>
  </r>
  <r>
    <n v="1097"/>
    <s v="Rabbly"/>
    <s v="Rabbly is action-adventure game. Is about a scientist going on an adventure, to find rare materials in another galaxy."/>
    <n v="100000"/>
    <n v="47"/>
    <x v="2"/>
    <x v="0"/>
    <s v="USD"/>
    <n v="1393786877"/>
    <n v="1390330877"/>
    <b v="0"/>
    <n v="7"/>
    <b v="0"/>
    <s v="games/video games"/>
    <n v="-99953"/>
    <n v="6.7142857142857144"/>
    <x v="6"/>
    <x v="17"/>
  </r>
  <r>
    <n v="1098"/>
    <s v="Kick, Punch... Fireball"/>
    <s v="Kick, Punch... Fireball is an FPS type arena game set inside the fantasy world."/>
    <n v="25000"/>
    <n v="1803"/>
    <x v="2"/>
    <x v="0"/>
    <s v="USD"/>
    <n v="1397413095"/>
    <n v="1394821095"/>
    <b v="0"/>
    <n v="22"/>
    <b v="0"/>
    <s v="games/video games"/>
    <n v="-2319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4975"/>
    <n v="25"/>
    <x v="6"/>
    <x v="17"/>
  </r>
  <r>
    <n v="1100"/>
    <s v="Aeldengald Saga Book I"/>
    <s v="A retro style puzzle rpg with a dark story. Your decisions will influence the world and decide the outcome of the story."/>
    <n v="4000"/>
    <n v="100"/>
    <x v="2"/>
    <x v="12"/>
    <s v="EUR"/>
    <n v="1455417571"/>
    <n v="1452825571"/>
    <b v="0"/>
    <n v="10"/>
    <b v="0"/>
    <s v="games/video games"/>
    <n v="-3900"/>
    <n v="10"/>
    <x v="6"/>
    <x v="17"/>
  </r>
  <r>
    <n v="1101"/>
    <s v="Strain Wars"/>
    <s v="Different strains of marijuana leafs battling to the death to see which one is the top strain."/>
    <n v="100000"/>
    <n v="41"/>
    <x v="2"/>
    <x v="0"/>
    <s v="USD"/>
    <n v="1468519920"/>
    <n v="1466188338"/>
    <b v="0"/>
    <n v="6"/>
    <b v="0"/>
    <s v="games/video games"/>
    <n v="-99959"/>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7575"/>
    <n v="17.708333333333332"/>
    <x v="6"/>
    <x v="17"/>
  </r>
  <r>
    <n v="1103"/>
    <s v="The Morgue"/>
    <s v="&quot;I go to work... I classify the bodies and store them accordingly... Sometimes I here noises... Other times is see her..."/>
    <n v="15000"/>
    <n v="243"/>
    <x v="2"/>
    <x v="0"/>
    <s v="USD"/>
    <n v="1466227190"/>
    <n v="1461043190"/>
    <b v="0"/>
    <n v="15"/>
    <b v="0"/>
    <s v="games/video games"/>
    <n v="-14757"/>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7029"/>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898569"/>
    <n v="71.55"/>
    <x v="6"/>
    <x v="17"/>
  </r>
  <r>
    <n v="1106"/>
    <s v="Backyard Zombies"/>
    <s v="Collect coins and save civilians while you blast your way through tons of zombies! Unlock new characters and levels!"/>
    <n v="400"/>
    <n v="165"/>
    <x v="2"/>
    <x v="0"/>
    <s v="USD"/>
    <n v="1333557975"/>
    <n v="1330969575"/>
    <b v="0"/>
    <n v="7"/>
    <b v="0"/>
    <s v="games/video games"/>
    <n v="-23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1000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4267.5"/>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995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49745"/>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2499"/>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56727.08"/>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995"/>
    <n v="5"/>
    <x v="6"/>
    <x v="17"/>
  </r>
  <r>
    <n v="1114"/>
    <s v="TeleRide"/>
    <s v="SciFi racing game for Android &amp; iOS platforms. Player gets a unique weapon which introduces an additional dimension to the competition."/>
    <n v="6000"/>
    <n v="10"/>
    <x v="2"/>
    <x v="1"/>
    <s v="GBP"/>
    <n v="1381306687"/>
    <n v="1378714687"/>
    <b v="0"/>
    <n v="3"/>
    <b v="0"/>
    <s v="games/video games"/>
    <n v="-599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39947"/>
    <n v="13.25"/>
    <x v="6"/>
    <x v="17"/>
  </r>
  <r>
    <n v="1116"/>
    <s v="Quest Remnants of Chaos"/>
    <s v="A medieval, post apocolyptic, Online, MMORPG. Class morphing, character customization game."/>
    <n v="500000"/>
    <n v="178.52"/>
    <x v="2"/>
    <x v="0"/>
    <s v="USD"/>
    <n v="1339273208"/>
    <n v="1334089208"/>
    <b v="0"/>
    <n v="10"/>
    <b v="0"/>
    <s v="games/video games"/>
    <n v="-499821.48"/>
    <n v="17.852"/>
    <x v="6"/>
    <x v="17"/>
  </r>
  <r>
    <n v="1117"/>
    <s v="Medieval Village"/>
    <s v="Experience the Medieval in your own village. Increase your village into a city and walk through the streets."/>
    <n v="1000"/>
    <n v="83"/>
    <x v="2"/>
    <x v="12"/>
    <s v="EUR"/>
    <n v="1451053313"/>
    <n v="1448461313"/>
    <b v="0"/>
    <n v="8"/>
    <b v="0"/>
    <s v="games/video games"/>
    <n v="-91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39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095"/>
    <n v="5"/>
    <x v="6"/>
    <x v="17"/>
  </r>
  <r>
    <n v="1120"/>
    <s v="PlanEt Ninjahwah"/>
    <s v="Planet Ninjahwah is a highly anticipated futuristic action adventure game that will blow your mind!!"/>
    <n v="25000"/>
    <n v="0"/>
    <x v="2"/>
    <x v="0"/>
    <s v="USD"/>
    <n v="1319835400"/>
    <n v="1315947400"/>
    <b v="0"/>
    <n v="0"/>
    <b v="0"/>
    <s v="games/video games"/>
    <n v="-25000"/>
    <e v="#DIV/0!"/>
    <x v="6"/>
    <x v="17"/>
  </r>
  <r>
    <n v="1121"/>
    <s v="Pwincess"/>
    <s v="An action packed, side scrolling, platform jumping, laser shooting ADVENTURE that will be fun for everyone."/>
    <n v="250000"/>
    <n v="29"/>
    <x v="2"/>
    <x v="0"/>
    <s v="USD"/>
    <n v="1457904316"/>
    <n v="1455315916"/>
    <b v="0"/>
    <n v="5"/>
    <b v="0"/>
    <s v="games/video games"/>
    <n v="-249971"/>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3200"/>
    <e v="#DIV/0!"/>
    <x v="6"/>
    <x v="17"/>
  </r>
  <r>
    <n v="1123"/>
    <s v="Droplets"/>
    <s v="Fast paced mobile game where you control a rain drop by tilting your screen. Absorb other rain drops to go faster, but avoid clouds."/>
    <n v="5000"/>
    <n v="11"/>
    <x v="2"/>
    <x v="0"/>
    <s v="USD"/>
    <n v="1397910848"/>
    <n v="1395318848"/>
    <b v="0"/>
    <n v="3"/>
    <b v="0"/>
    <s v="games/video games"/>
    <n v="-4989"/>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89575"/>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3000"/>
    <e v="#DIV/0!"/>
    <x v="6"/>
    <x v="18"/>
  </r>
  <r>
    <n v="1126"/>
    <s v="GAMING TO LEARN"/>
    <s v="Imagine a science class where the teacher walks in a says &quot;Take out your cell phone and play a game.&quot;"/>
    <n v="2000"/>
    <n v="10"/>
    <x v="2"/>
    <x v="0"/>
    <s v="USD"/>
    <n v="1468482694"/>
    <n v="1465890694"/>
    <b v="0"/>
    <n v="2"/>
    <b v="0"/>
    <s v="games/mobile games"/>
    <n v="-1990"/>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34415"/>
    <n v="25.434782608695652"/>
    <x v="6"/>
    <x v="18"/>
  </r>
  <r>
    <n v="1128"/>
    <s v="Flying Turds"/>
    <s v="#havingfunFTW"/>
    <n v="1000"/>
    <n v="1"/>
    <x v="2"/>
    <x v="1"/>
    <s v="GBP"/>
    <n v="1407425717"/>
    <n v="1404833717"/>
    <b v="0"/>
    <n v="1"/>
    <b v="0"/>
    <s v="games/mobile games"/>
    <n v="-999"/>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9979"/>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989"/>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40000"/>
    <e v="#DIV/0!"/>
    <x v="6"/>
    <x v="18"/>
  </r>
  <r>
    <n v="1132"/>
    <s v="One"/>
    <s v="One is a simple mobile game about exploring the connections between all living things. Featuring hand-painted art."/>
    <n v="10000"/>
    <n v="1438"/>
    <x v="2"/>
    <x v="5"/>
    <s v="CAD"/>
    <n v="1483238771"/>
    <n v="1480646771"/>
    <b v="0"/>
    <n v="13"/>
    <b v="0"/>
    <s v="games/mobile games"/>
    <n v="-8562"/>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2980"/>
    <n v="20"/>
    <x v="6"/>
    <x v="18"/>
  </r>
  <r>
    <n v="1134"/>
    <s v="New Mario Bro's style game!"/>
    <s v="We are creating a new Mario Bro's style game called KFK:Original. It's challenging, fun and totally awesome!!!"/>
    <n v="25000"/>
    <n v="1"/>
    <x v="2"/>
    <x v="2"/>
    <s v="AUD"/>
    <n v="1417235580"/>
    <n v="1416034228"/>
    <b v="0"/>
    <n v="1"/>
    <b v="0"/>
    <s v="games/mobile games"/>
    <n v="-24999"/>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95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3920"/>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1512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487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7995"/>
    <n v="5"/>
    <x v="6"/>
    <x v="18"/>
  </r>
  <r>
    <n v="1140"/>
    <s v="Medieval Empire by Bear Games"/>
    <s v="We are creating the next epic Massive Multiplayer Online-Real Time Strategy game and we want you to be a part of it!"/>
    <n v="5000"/>
    <n v="0"/>
    <x v="2"/>
    <x v="1"/>
    <s v="GBP"/>
    <n v="1438859121"/>
    <n v="1436267121"/>
    <b v="0"/>
    <n v="0"/>
    <b v="0"/>
    <s v="games/mobile games"/>
    <n v="-5000"/>
    <e v="#DIV/0!"/>
    <x v="6"/>
    <x v="18"/>
  </r>
  <r>
    <n v="1141"/>
    <s v="Arena Z - Zombie Survival"/>
    <s v="I think this will be a great game!"/>
    <n v="500"/>
    <n v="0"/>
    <x v="2"/>
    <x v="12"/>
    <s v="EUR"/>
    <n v="1436460450"/>
    <n v="1433868450"/>
    <b v="0"/>
    <n v="0"/>
    <b v="0"/>
    <s v="games/mobile games"/>
    <n v="-50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400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4814"/>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9300"/>
    <e v="#DIV/0!"/>
    <x v="7"/>
    <x v="19"/>
  </r>
  <r>
    <n v="1145"/>
    <s v="A FORK IN THE ROAD food truck"/>
    <s v="Emphasizing locally and responsibly raised ingredients, serving delicious food! I need your help."/>
    <n v="80000"/>
    <n v="100"/>
    <x v="2"/>
    <x v="0"/>
    <s v="USD"/>
    <n v="1412272592"/>
    <n v="1407088592"/>
    <b v="0"/>
    <n v="1"/>
    <b v="0"/>
    <s v="food/food trucks"/>
    <n v="-7990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5470"/>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25000"/>
    <e v="#DIV/0!"/>
    <x v="7"/>
    <x v="19"/>
  </r>
  <r>
    <n v="1148"/>
    <s v="Warren's / Adilyn's Rollin' Bistro"/>
    <s v="New local (Louisville, KY.) food truck with a refreshing spin on rolling kitchens."/>
    <n v="15000"/>
    <n v="73"/>
    <x v="2"/>
    <x v="0"/>
    <s v="USD"/>
    <n v="1480568781"/>
    <n v="1477973181"/>
    <b v="0"/>
    <n v="3"/>
    <b v="0"/>
    <s v="food/food trucks"/>
    <n v="-14927"/>
    <n v="24.333333333333332"/>
    <x v="7"/>
    <x v="19"/>
  </r>
  <r>
    <n v="1149"/>
    <s v="The Floridian Food Truck"/>
    <s v="Bringing culturally diverse Floridian cuisine to the people!"/>
    <n v="50000"/>
    <n v="75"/>
    <x v="2"/>
    <x v="0"/>
    <s v="USD"/>
    <n v="1466096566"/>
    <n v="1463504566"/>
    <b v="0"/>
    <n v="2"/>
    <b v="0"/>
    <s v="food/food trucks"/>
    <n v="-49925"/>
    <n v="37.5"/>
    <x v="7"/>
    <x v="19"/>
  </r>
  <r>
    <n v="1150"/>
    <s v="Chef Po's Food Truck"/>
    <s v="Bringing delicious authentic and fusion Taiwanese Food to the West Coast."/>
    <n v="2500"/>
    <n v="252"/>
    <x v="2"/>
    <x v="0"/>
    <s v="USD"/>
    <n v="1452293675"/>
    <n v="1447109675"/>
    <b v="0"/>
    <n v="6"/>
    <b v="0"/>
    <s v="food/food trucks"/>
    <n v="-224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25000"/>
    <e v="#DIV/0!"/>
    <x v="7"/>
    <x v="19"/>
  </r>
  <r>
    <n v="1152"/>
    <s v="Peruvian King Food Truck"/>
    <s v="Peruvian food truck with an LA twist."/>
    <n v="16000"/>
    <n v="911"/>
    <x v="2"/>
    <x v="0"/>
    <s v="USD"/>
    <n v="1431709312"/>
    <n v="1429117312"/>
    <b v="0"/>
    <n v="15"/>
    <b v="0"/>
    <s v="food/food trucks"/>
    <n v="-15089"/>
    <n v="60.733333333333334"/>
    <x v="7"/>
    <x v="19"/>
  </r>
  <r>
    <n v="1153"/>
    <s v="The Cold Spot Mobile Trailer"/>
    <s v="A mobile concession trailer for snow cones, ice cream, smoothies and more"/>
    <n v="8000"/>
    <n v="50"/>
    <x v="2"/>
    <x v="0"/>
    <s v="USD"/>
    <n v="1434647305"/>
    <n v="1432055305"/>
    <b v="0"/>
    <n v="1"/>
    <b v="0"/>
    <s v="food/food trucks"/>
    <n v="-7950"/>
    <n v="50"/>
    <x v="7"/>
    <x v="19"/>
  </r>
  <r>
    <n v="1154"/>
    <s v="Food Truck Funding"/>
    <s v="We're about to launch our first ever food truck to share our amazing food and we need your help! Be a part of our truck!"/>
    <n v="5000"/>
    <n v="325"/>
    <x v="2"/>
    <x v="0"/>
    <s v="USD"/>
    <n v="1441507006"/>
    <n v="1438915006"/>
    <b v="0"/>
    <n v="3"/>
    <b v="0"/>
    <s v="food/food trucks"/>
    <n v="-467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24812"/>
    <n v="23.5"/>
    <x v="7"/>
    <x v="19"/>
  </r>
  <r>
    <n v="1156"/>
    <s v="Harley Hawg Dogs, Inc"/>
    <s v="A Food Truck featuring Deep Fried Natural Casing Beef/Pork mix Hot Dogs, New York Style Rippers. Also serving Fresh Cut Fries."/>
    <n v="6500"/>
    <n v="0"/>
    <x v="2"/>
    <x v="0"/>
    <s v="USD"/>
    <n v="1424742162"/>
    <n v="1422150162"/>
    <b v="0"/>
    <n v="0"/>
    <b v="0"/>
    <s v="food/food trucks"/>
    <n v="-650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9849"/>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7465"/>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675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884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1800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9965"/>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520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1000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7929.5"/>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2129"/>
    <n v="358.875"/>
    <x v="7"/>
    <x v="19"/>
  </r>
  <r>
    <n v="1167"/>
    <s v="Empanada Express Food Truck"/>
    <s v="A mobile food truck serving up a Latino-inspired fusion cuisine using fresh, local, &amp; organic ingredients!"/>
    <n v="60000"/>
    <n v="979"/>
    <x v="2"/>
    <x v="0"/>
    <s v="USD"/>
    <n v="1410543495"/>
    <n v="1407865095"/>
    <b v="0"/>
    <n v="16"/>
    <b v="0"/>
    <s v="food/food trucks"/>
    <n v="-59021"/>
    <n v="61.1875"/>
    <x v="7"/>
    <x v="19"/>
  </r>
  <r>
    <n v="1168"/>
    <s v="SiMpLy FreSH fOoD TrUck"/>
    <s v="Simply fresh farm to table on wheels working close with local farms to ensure the highest of quality of product ."/>
    <n v="18000"/>
    <n v="1020"/>
    <x v="2"/>
    <x v="0"/>
    <s v="USD"/>
    <n v="1474507065"/>
    <n v="1471915065"/>
    <b v="0"/>
    <n v="3"/>
    <b v="0"/>
    <s v="food/food trucks"/>
    <n v="-16980"/>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998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24900"/>
    <n v="50"/>
    <x v="7"/>
    <x v="19"/>
  </r>
  <r>
    <n v="1171"/>
    <s v="The Mean Green Purple Machine"/>
    <s v="Tulsa's first true biodiesel, alternative energy powered food truck! Oh yeah, and delicious food!"/>
    <n v="25000"/>
    <n v="25"/>
    <x v="2"/>
    <x v="0"/>
    <s v="USD"/>
    <n v="1415909927"/>
    <n v="1414351127"/>
    <b v="0"/>
    <n v="1"/>
    <b v="0"/>
    <s v="food/food trucks"/>
    <n v="-24975"/>
    <n v="25"/>
    <x v="7"/>
    <x v="19"/>
  </r>
  <r>
    <n v="1172"/>
    <s v="let your dayz take you to the dogs."/>
    <s v="Bringing YOUR favorite dog recipes to the streets."/>
    <n v="9000"/>
    <n v="0"/>
    <x v="2"/>
    <x v="0"/>
    <s v="USD"/>
    <n v="1408551752"/>
    <n v="1405959752"/>
    <b v="0"/>
    <n v="0"/>
    <b v="0"/>
    <s v="food/food trucks"/>
    <n v="-900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124970"/>
    <n v="30"/>
    <x v="7"/>
    <x v="19"/>
  </r>
  <r>
    <n v="1174"/>
    <s v="Give The Black Burro a Stable Stable"/>
    <s v="Help me purchase a parking space to be the Burro's permanant home, I need your help to raise $15,000!"/>
    <n v="15000"/>
    <n v="886"/>
    <x v="2"/>
    <x v="0"/>
    <s v="USD"/>
    <n v="1462738327"/>
    <n v="1460146327"/>
    <b v="0"/>
    <n v="19"/>
    <b v="0"/>
    <s v="food/food trucks"/>
    <n v="-14114"/>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19415"/>
    <n v="65"/>
    <x v="7"/>
    <x v="19"/>
  </r>
  <r>
    <n v="1176"/>
    <s v="Mirlin's Sushi"/>
    <s v="Mirlins Sushi!_x000a_Find us on Facebook!_x000a_(Gives backers a voice, and a direct link to us! No kickstarter disappearing act here!)"/>
    <n v="175000"/>
    <n v="10"/>
    <x v="2"/>
    <x v="2"/>
    <s v="AUD"/>
    <n v="1488805200"/>
    <n v="1484094498"/>
    <b v="0"/>
    <n v="1"/>
    <b v="0"/>
    <s v="food/food trucks"/>
    <n v="-17499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600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74995"/>
    <n v="5"/>
    <x v="7"/>
    <x v="19"/>
  </r>
  <r>
    <n v="1179"/>
    <s v="El Camion Roja"/>
    <s v="Mexican Style Food Truck, run by a Red Seal Chef, in a town with NO MEXICAN FOOD! That is a culinary emergency situation!"/>
    <n v="60000"/>
    <n v="3200"/>
    <x v="2"/>
    <x v="5"/>
    <s v="CAD"/>
    <n v="1446052627"/>
    <n v="1443460627"/>
    <b v="0"/>
    <n v="5"/>
    <b v="0"/>
    <s v="food/food trucks"/>
    <n v="-56800"/>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44125"/>
    <n v="69.117647058823536"/>
    <x v="7"/>
    <x v="19"/>
  </r>
  <r>
    <n v="1181"/>
    <s v="Gringo Loco Tacos Food Truck"/>
    <s v="Bringing the best tacos to the streets of Chicago!"/>
    <n v="50000"/>
    <n v="4"/>
    <x v="2"/>
    <x v="0"/>
    <s v="USD"/>
    <n v="1425197321"/>
    <n v="1422605321"/>
    <b v="0"/>
    <n v="3"/>
    <b v="0"/>
    <s v="food/food trucks"/>
    <n v="-49996"/>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958"/>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2400"/>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86"/>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680"/>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505"/>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361"/>
    <n v="130.15714285714284"/>
    <x v="8"/>
    <x v="20"/>
  </r>
  <r>
    <n v="1188"/>
    <s v="Because Dance."/>
    <s v="A photobook of young dancers and their inspiring stories, photographed in beautiful and unique locations."/>
    <n v="2000"/>
    <n v="3211"/>
    <x v="0"/>
    <x v="5"/>
    <s v="CAD"/>
    <n v="1482943740"/>
    <n v="1481129340"/>
    <b v="0"/>
    <n v="85"/>
    <b v="1"/>
    <s v="photography/photobooks"/>
    <n v="121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700"/>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7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245"/>
    <n v="89.242424242424249"/>
    <x v="8"/>
    <x v="20"/>
  </r>
  <r>
    <n v="1192"/>
    <s v="Other Worlds - A Make 100 Project"/>
    <s v="A macro landscape photography art book &amp; limited edition prints. A Make 100 project."/>
    <n v="100"/>
    <n v="290"/>
    <x v="0"/>
    <x v="1"/>
    <s v="GBP"/>
    <n v="1486814978"/>
    <n v="1484222978"/>
    <b v="0"/>
    <n v="15"/>
    <b v="1"/>
    <s v="photography/photobooks"/>
    <n v="1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831"/>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27780"/>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3500"/>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4637"/>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2994"/>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562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35"/>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29"/>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46.2700000000004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24811"/>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400"/>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38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12"/>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35"/>
    <n v="32.34375"/>
    <x v="8"/>
    <x v="20"/>
  </r>
  <r>
    <n v="1207"/>
    <s v="ITALIANA"/>
    <s v="A humanistic photo book about ancestral &amp; post-modern Italy."/>
    <n v="16700"/>
    <n v="17396"/>
    <x v="0"/>
    <x v="13"/>
    <s v="EUR"/>
    <n v="1459418400"/>
    <n v="1456827573"/>
    <b v="0"/>
    <n v="141"/>
    <b v="1"/>
    <s v="photography/photobooks"/>
    <n v="696"/>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5530"/>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360"/>
    <n v="138.2608695652174"/>
    <x v="8"/>
    <x v="20"/>
  </r>
  <r>
    <n v="1210"/>
    <s v="Det Andra GÃ¶teborg"/>
    <s v="En fotobok om livet i det enda andra GÃ¶teborg i vÃ¤rlden"/>
    <n v="20000"/>
    <n v="50863"/>
    <x v="0"/>
    <x v="11"/>
    <s v="SEK"/>
    <n v="1433106000"/>
    <n v="1431124572"/>
    <b v="0"/>
    <n v="103"/>
    <b v="1"/>
    <s v="photography/photobooks"/>
    <n v="30863"/>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26"/>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45"/>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636"/>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34304.01"/>
    <n v="71.592003642987251"/>
    <x v="8"/>
    <x v="20"/>
  </r>
  <r>
    <n v="1216"/>
    <s v="In Training: a book of Bonsai photographs"/>
    <s v="A fine art photography book taking a new look at the art of bonsai."/>
    <n v="14000"/>
    <n v="20398"/>
    <x v="0"/>
    <x v="0"/>
    <s v="USD"/>
    <n v="1443826980"/>
    <n v="1441032457"/>
    <b v="0"/>
    <n v="222"/>
    <b v="1"/>
    <s v="photography/photobooks"/>
    <n v="6398"/>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689"/>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6505"/>
    <n v="174.2134831460674"/>
    <x v="8"/>
    <x v="20"/>
  </r>
  <r>
    <n v="1219"/>
    <s v="The Box"/>
    <s v="The Box is a fine art book of Ron Amato's innovative and seductive photography project."/>
    <n v="16350"/>
    <n v="26024"/>
    <x v="0"/>
    <x v="0"/>
    <s v="USD"/>
    <n v="1476961513"/>
    <n v="1474369513"/>
    <b v="0"/>
    <n v="253"/>
    <b v="1"/>
    <s v="photography/photobooks"/>
    <n v="967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565"/>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251.01000000000022"/>
    <n v="23.796213592233013"/>
    <x v="8"/>
    <x v="20"/>
  </r>
  <r>
    <n v="1222"/>
    <s v="Project Pilgrim"/>
    <s v="Project Pilgrim is my effort to work towards normalizing mental health."/>
    <n v="4000"/>
    <n v="11215"/>
    <x v="0"/>
    <x v="5"/>
    <s v="CAD"/>
    <n v="1459483200"/>
    <n v="1456852647"/>
    <b v="0"/>
    <n v="138"/>
    <b v="1"/>
    <s v="photography/photobooks"/>
    <n v="7215"/>
    <n v="81.268115942028984"/>
    <x v="8"/>
    <x v="20"/>
  </r>
  <r>
    <n v="1223"/>
    <s v="YOSEMITE PEOPLE"/>
    <s v="A photography book focusing on the people rather than the nature at Yosemite National Park."/>
    <n v="19800"/>
    <n v="22197"/>
    <x v="0"/>
    <x v="0"/>
    <s v="USD"/>
    <n v="1478754909"/>
    <n v="1476159309"/>
    <b v="0"/>
    <n v="191"/>
    <b v="1"/>
    <s v="photography/photobooks"/>
    <n v="2397"/>
    <n v="116.21465968586388"/>
    <x v="8"/>
    <x v="20"/>
  </r>
  <r>
    <n v="1224"/>
    <s v="&quot;I Dreamed Last Night&quot; Album (Canceled)"/>
    <s v="Modern Celtic influenced CD.  Help me finish what I started before the stroke."/>
    <n v="15000"/>
    <n v="1060"/>
    <x v="1"/>
    <x v="0"/>
    <s v="USD"/>
    <n v="1402060302"/>
    <n v="1396876302"/>
    <b v="0"/>
    <n v="18"/>
    <b v="0"/>
    <s v="music/world music"/>
    <n v="-13940"/>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868"/>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8063"/>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200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535"/>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2725"/>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50000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500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496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84"/>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5000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7324"/>
    <n v="35"/>
    <x v="4"/>
    <x v="21"/>
  </r>
  <r>
    <n v="1236"/>
    <s v="&quot;Volando&quot; CD Release (Canceled)"/>
    <s v="Raising money to give the musicians their due."/>
    <n v="2500"/>
    <n v="0"/>
    <x v="1"/>
    <x v="0"/>
    <s v="USD"/>
    <n v="1343491200"/>
    <n v="1342801164"/>
    <b v="0"/>
    <n v="0"/>
    <b v="0"/>
    <s v="music/world music"/>
    <n v="-250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2500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822"/>
    <n v="59.333333333333336"/>
    <x v="4"/>
    <x v="21"/>
  </r>
  <r>
    <n v="1239"/>
    <s v="Help Calmenco! finance new CD and Tour (Canceled)"/>
    <s v="Please consider helping us with our new CD and Riverdance Tour"/>
    <n v="2500"/>
    <n v="0"/>
    <x v="1"/>
    <x v="0"/>
    <s v="USD"/>
    <n v="1325804767"/>
    <n v="1323212767"/>
    <b v="0"/>
    <n v="0"/>
    <b v="0"/>
    <s v="music/world music"/>
    <n v="-2500"/>
    <e v="#DIV/0!"/>
    <x v="4"/>
    <x v="21"/>
  </r>
  <r>
    <n v="1240"/>
    <s v="Message of Peace, Love &amp; Unity (Canceled)"/>
    <s v="Sharing positive vibes of Peace, Love &amp; Unity with the World through conscious Reggae Music!"/>
    <n v="8000"/>
    <n v="241"/>
    <x v="1"/>
    <x v="0"/>
    <s v="USD"/>
    <n v="1373665860"/>
    <n v="1368579457"/>
    <b v="0"/>
    <n v="8"/>
    <b v="0"/>
    <s v="music/world music"/>
    <n v="-7759"/>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2463"/>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906"/>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03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76"/>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40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340"/>
    <n v="75.483870967741936"/>
    <x v="4"/>
    <x v="11"/>
  </r>
  <r>
    <n v="1247"/>
    <s v="BRAIN DEAD to record debut EP with SLAYER producer!"/>
    <s v="BRAIN DEAD is going to record their debut EP and they need your help, Bozos!"/>
    <n v="3500"/>
    <n v="4275"/>
    <x v="0"/>
    <x v="0"/>
    <s v="USD"/>
    <n v="1367823655"/>
    <n v="1365231655"/>
    <b v="1"/>
    <n v="50"/>
    <b v="1"/>
    <s v="music/rock"/>
    <n v="775"/>
    <n v="85.5"/>
    <x v="4"/>
    <x v="11"/>
  </r>
  <r>
    <n v="1248"/>
    <s v="The Vandies // Full length album!"/>
    <s v="The Vandies make pop rock in glorious Portland, Oregon. Help us fund our first full length album!"/>
    <n v="2500"/>
    <n v="3791"/>
    <x v="0"/>
    <x v="0"/>
    <s v="USD"/>
    <n v="1402642740"/>
    <n v="1399563953"/>
    <b v="1"/>
    <n v="59"/>
    <b v="1"/>
    <s v="music/rock"/>
    <n v="1291"/>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222"/>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30046"/>
    <n v="118.2007874015748"/>
    <x v="4"/>
    <x v="11"/>
  </r>
  <r>
    <n v="1251"/>
    <s v="Jack Oblivian Harlan t Bobo Limes european tour"/>
    <s v="A tour of europe with 3 memphis artist, Jack Oblivian, Harlan T Bobo and Shawn Cripps."/>
    <n v="6000"/>
    <n v="6108"/>
    <x v="0"/>
    <x v="0"/>
    <s v="USD"/>
    <n v="1316979167"/>
    <n v="1311795167"/>
    <b v="1"/>
    <n v="74"/>
    <b v="1"/>
    <s v="music/rock"/>
    <n v="10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1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7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6623"/>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3071"/>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5389.1299999999974"/>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10710"/>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13577.560000000001"/>
    <n v="38.175462686567165"/>
    <x v="4"/>
    <x v="11"/>
  </r>
  <r>
    <n v="1259"/>
    <s v="Help Falling From One complete their CD!!!"/>
    <s v="Falling From One is currently in the studio recording their first CD and they need your help!"/>
    <n v="2500"/>
    <n v="2606"/>
    <x v="0"/>
    <x v="0"/>
    <s v="USD"/>
    <n v="1402286340"/>
    <n v="1399504664"/>
    <b v="1"/>
    <n v="96"/>
    <b v="1"/>
    <s v="music/rock"/>
    <n v="106"/>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451"/>
    <n v="50.689189189189186"/>
    <x v="4"/>
    <x v="11"/>
  </r>
  <r>
    <n v="1261"/>
    <s v="The Puget EP's Vinyl Release"/>
    <s v="We just recorded a stellar EP and we're trying to put it out on vinyl.  Can you help these punx out?"/>
    <n v="2000"/>
    <n v="2025"/>
    <x v="0"/>
    <x v="0"/>
    <s v="USD"/>
    <n v="1390983227"/>
    <n v="1388391227"/>
    <b v="1"/>
    <n v="52"/>
    <b v="1"/>
    <s v="music/rock"/>
    <n v="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652"/>
    <n v="77.638095238095232"/>
    <x v="4"/>
    <x v="11"/>
  </r>
  <r>
    <n v="1263"/>
    <s v="New Tropic Bombs EP ~ &quot;Return to Bomber Bay&quot;"/>
    <s v="A fresh batch of chaos from Toledo, Ohio's reggae-rockers, Tropic Bombs!"/>
    <n v="1500"/>
    <n v="1785"/>
    <x v="0"/>
    <x v="0"/>
    <s v="USD"/>
    <n v="1396054800"/>
    <n v="1393034470"/>
    <b v="1"/>
    <n v="41"/>
    <b v="1"/>
    <s v="music/rock"/>
    <n v="285"/>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432"/>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670.17000000000007"/>
    <n v="63.184393939393942"/>
    <x v="4"/>
    <x v="11"/>
  </r>
  <r>
    <n v="1266"/>
    <s v="Sensory Station's First EP"/>
    <s v="We are looking to record our first EP produced by Aaron Harris (ISIS/Palms) at Studio West."/>
    <n v="9500"/>
    <n v="9545"/>
    <x v="0"/>
    <x v="0"/>
    <s v="USD"/>
    <n v="1389474145"/>
    <n v="1386882145"/>
    <b v="1"/>
    <n v="50"/>
    <b v="1"/>
    <s v="music/rock"/>
    <n v="45"/>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396"/>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2000"/>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62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35"/>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300"/>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40"/>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3743.839999999997"/>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9321.0999999999985"/>
    <n v="62.522107969151669"/>
    <x v="4"/>
    <x v="11"/>
  </r>
  <r>
    <n v="1276"/>
    <s v="MR. DREAM GOES TO JAIL"/>
    <s v="Sponsor this Brooklyn punk band's debut seven-inch, MR. DREAM GOES TO JAIL."/>
    <n v="3000"/>
    <n v="3132.63"/>
    <x v="0"/>
    <x v="0"/>
    <s v="USD"/>
    <n v="1251777600"/>
    <n v="1247504047"/>
    <b v="1"/>
    <n v="68"/>
    <b v="1"/>
    <s v="music/rock"/>
    <n v="132.6300000000001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918.6499999999996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3571"/>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348.1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636.7799999999988"/>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750"/>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3542"/>
    <n v="67.671532846715323"/>
    <x v="4"/>
    <x v="11"/>
  </r>
  <r>
    <n v="1283"/>
    <s v="Sketching In Stereo 3rd Album!"/>
    <s v="Our 3rd album is halfway complete, but we need your help to record, mix and master the final product!"/>
    <n v="1000"/>
    <n v="2110.5"/>
    <x v="0"/>
    <x v="0"/>
    <s v="USD"/>
    <n v="1362974400"/>
    <n v="1360948389"/>
    <b v="1"/>
    <n v="22"/>
    <b v="1"/>
    <s v="music/rock"/>
    <n v="1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20"/>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33"/>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25"/>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355"/>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8"/>
    <n v="65.868852459016395"/>
    <x v="1"/>
    <x v="6"/>
  </r>
  <r>
    <n v="1289"/>
    <s v="No Brains for Dinner"/>
    <s v="A chilling original Edwardian Comedy of errors and foolishness made for the Patrick Henry College stage."/>
    <n v="1500"/>
    <n v="1876"/>
    <x v="0"/>
    <x v="0"/>
    <s v="USD"/>
    <n v="1483499645"/>
    <n v="1480907645"/>
    <b v="0"/>
    <n v="52"/>
    <b v="1"/>
    <s v="theater/plays"/>
    <n v="376"/>
    <n v="36.07692307692308"/>
    <x v="1"/>
    <x v="6"/>
  </r>
  <r>
    <n v="1290"/>
    <s v="I Died... I Came Back, ... Whatever"/>
    <s v="Sometimes your Heart has to STOP for your Life to START."/>
    <n v="3500"/>
    <n v="3800"/>
    <x v="0"/>
    <x v="0"/>
    <s v="USD"/>
    <n v="1429772340"/>
    <n v="1427121931"/>
    <b v="0"/>
    <n v="86"/>
    <b v="1"/>
    <s v="theater/plays"/>
    <n v="300"/>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37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7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335"/>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10"/>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49"/>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350"/>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905"/>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93"/>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840"/>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050"/>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5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0"/>
    <n v="50"/>
    <x v="1"/>
    <x v="6"/>
  </r>
  <r>
    <n v="1303"/>
    <s v="Forward Arena Theatre Company: Summer Season"/>
    <s v="Groundbreaking queer theatre."/>
    <n v="3500"/>
    <n v="4559.13"/>
    <x v="0"/>
    <x v="1"/>
    <s v="GBP"/>
    <n v="1469962800"/>
    <n v="1468578920"/>
    <b v="0"/>
    <n v="108"/>
    <b v="1"/>
    <s v="theater/plays"/>
    <n v="1059.1300000000001"/>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414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220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38229"/>
    <n v="201.60393258426967"/>
    <x v="2"/>
    <x v="8"/>
  </r>
  <r>
    <n v="1307"/>
    <s v="VR Card - Customized Virtual Reality Viewer (Canceled)"/>
    <s v="Get VR to Everyone with Mailable, Ready to Use Viewers"/>
    <n v="50000"/>
    <n v="5757"/>
    <x v="1"/>
    <x v="0"/>
    <s v="USD"/>
    <n v="1455710679"/>
    <n v="1453118679"/>
    <b v="0"/>
    <n v="45"/>
    <b v="0"/>
    <s v="technology/wearables"/>
    <n v="-44243"/>
    <n v="127.93333333333334"/>
    <x v="2"/>
    <x v="8"/>
  </r>
  <r>
    <n v="1308"/>
    <s v="Boost Band: Wristband Phone Charger (Canceled)"/>
    <s v="Boost Band, a wristband that charges any device"/>
    <n v="10000"/>
    <n v="1136"/>
    <x v="1"/>
    <x v="0"/>
    <s v="USD"/>
    <n v="1475937812"/>
    <n v="1472481812"/>
    <b v="0"/>
    <n v="38"/>
    <b v="0"/>
    <s v="technology/wearables"/>
    <n v="-8864"/>
    <n v="29.894736842105264"/>
    <x v="2"/>
    <x v="8"/>
  </r>
  <r>
    <n v="1309"/>
    <s v="CORE : Roam (Canceled)"/>
    <s v="Wicked fun and built for excitement, CORE is the safest and most versatile speaker you've ever worn."/>
    <n v="11500"/>
    <n v="12879"/>
    <x v="1"/>
    <x v="0"/>
    <s v="USD"/>
    <n v="1444943468"/>
    <n v="1441919468"/>
    <b v="0"/>
    <n v="35"/>
    <b v="0"/>
    <s v="technology/wearables"/>
    <n v="1379"/>
    <n v="367.97142857142859"/>
    <x v="2"/>
    <x v="8"/>
  </r>
  <r>
    <n v="1310"/>
    <s v="k5-jkt.by kiger (Canceled)"/>
    <s v="An essential hoodie that holds all sized smart phones and keep your headphone wires tangle free."/>
    <n v="20000"/>
    <n v="3100"/>
    <x v="1"/>
    <x v="0"/>
    <s v="USD"/>
    <n v="1471622450"/>
    <n v="1467734450"/>
    <b v="0"/>
    <n v="24"/>
    <b v="0"/>
    <s v="technology/wearables"/>
    <n v="-16900"/>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169930"/>
    <n v="800.7"/>
    <x v="2"/>
    <x v="8"/>
  </r>
  <r>
    <n v="1312"/>
    <s v="GoSolo Hat for GoPro (Canceled)"/>
    <s v="People loved the original Black and Gray GoSolo hats and asked for more. So we received sample for 3 more colors!"/>
    <n v="4600"/>
    <n v="28"/>
    <x v="1"/>
    <x v="0"/>
    <s v="USD"/>
    <n v="1429375922"/>
    <n v="1426783922"/>
    <b v="0"/>
    <n v="1"/>
    <b v="0"/>
    <s v="technology/wearables"/>
    <n v="-4572"/>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27554"/>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7797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59596"/>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7499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8853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33870"/>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4924"/>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99497"/>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45598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4894"/>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366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4508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19514"/>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98870"/>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629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7325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4959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7127"/>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246583"/>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10115"/>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250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8697"/>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06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505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530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29009"/>
    <n v="66.066666666666663"/>
    <x v="2"/>
    <x v="8"/>
  </r>
  <r>
    <n v="1339"/>
    <s v="Linkoo (Canceled)"/>
    <s v="World's Smallest customizable Phone &amp; GPS Watch for kids !"/>
    <n v="50000"/>
    <n v="3317"/>
    <x v="1"/>
    <x v="0"/>
    <s v="USD"/>
    <n v="1418056315"/>
    <n v="1414164715"/>
    <b v="0"/>
    <n v="37"/>
    <b v="0"/>
    <s v="technology/wearables"/>
    <n v="-46683"/>
    <n v="89.648648648648646"/>
    <x v="2"/>
    <x v="8"/>
  </r>
  <r>
    <n v="1340"/>
    <s v="Glass Designs (Canceled)"/>
    <s v="I would like to make nicer, more stylish looking frames for the Google Glass using 3D printing technology."/>
    <n v="1680"/>
    <n v="0"/>
    <x v="1"/>
    <x v="0"/>
    <s v="USD"/>
    <n v="1408112253"/>
    <n v="1405520253"/>
    <b v="0"/>
    <n v="0"/>
    <b v="0"/>
    <s v="technology/wearables"/>
    <n v="-168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41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4990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149"/>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4166"/>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7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231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55"/>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10"/>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5210"/>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202.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253"/>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3614"/>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363"/>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567"/>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2815.5600000000004"/>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506"/>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350"/>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04"/>
    <n v="40.210526315789473"/>
    <x v="3"/>
    <x v="9"/>
  </r>
  <r>
    <n v="1360"/>
    <s v="So Bad, It's Good! - A Book of Bad Movies"/>
    <s v="So Bad, It's Good! is a guide to finding the best films for your bad movie night."/>
    <n v="1500"/>
    <n v="2598"/>
    <x v="0"/>
    <x v="0"/>
    <s v="USD"/>
    <n v="1343943420"/>
    <n v="1341524220"/>
    <b v="0"/>
    <n v="81"/>
    <b v="1"/>
    <s v="publishing/nonfiction"/>
    <n v="1098"/>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559"/>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7830"/>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20"/>
    <n v="81.739130434782609"/>
    <x v="4"/>
    <x v="11"/>
  </r>
  <r>
    <n v="1366"/>
    <s v="Kick It! A Tribute to the A.K.s"/>
    <s v="A musical memorial for Alexi Petersen."/>
    <n v="7500"/>
    <n v="9486.69"/>
    <x v="0"/>
    <x v="0"/>
    <s v="USD"/>
    <n v="1417049663"/>
    <n v="1413158063"/>
    <b v="0"/>
    <n v="147"/>
    <b v="1"/>
    <s v="music/rock"/>
    <n v="1986.6900000000005"/>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713"/>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535"/>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730.6299999999974"/>
    <n v="83.967068965517228"/>
    <x v="4"/>
    <x v="11"/>
  </r>
  <r>
    <n v="1370"/>
    <s v="Food On You presents Baby's First Parental Advisory"/>
    <s v="Songs about the first year of parenthood, often inappropriate for children"/>
    <n v="1500"/>
    <n v="1555"/>
    <x v="0"/>
    <x v="0"/>
    <s v="USD"/>
    <n v="1381881890"/>
    <n v="1380585890"/>
    <b v="0"/>
    <n v="20"/>
    <b v="1"/>
    <s v="music/rock"/>
    <n v="55"/>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496"/>
    <n v="107.07142857142857"/>
    <x v="4"/>
    <x v="11"/>
  </r>
  <r>
    <n v="1372"/>
    <s v="Ted Lukas &amp; the Misled new CD - &quot;FEED&quot;"/>
    <s v="Please help us raise funds to press our new CD!"/>
    <n v="500"/>
    <n v="620"/>
    <x v="0"/>
    <x v="0"/>
    <s v="USD"/>
    <n v="1342115132"/>
    <n v="1339523132"/>
    <b v="0"/>
    <n v="16"/>
    <b v="1"/>
    <s v="music/rock"/>
    <n v="120"/>
    <n v="38.75"/>
    <x v="4"/>
    <x v="11"/>
  </r>
  <r>
    <n v="1373"/>
    <s v="Broccoli Samurai: Tour Van or Bust!"/>
    <s v="Help Broccoli Samurai raise money to get a new van and continue bringing you the jams!"/>
    <n v="10000"/>
    <n v="10501"/>
    <x v="0"/>
    <x v="0"/>
    <s v="USD"/>
    <n v="1483138233"/>
    <n v="1480546233"/>
    <b v="0"/>
    <n v="52"/>
    <b v="1"/>
    <s v="music/rock"/>
    <n v="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342"/>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2853"/>
    <n v="62.871559633027523"/>
    <x v="4"/>
    <x v="11"/>
  </r>
  <r>
    <n v="1376"/>
    <s v="Dead Pirates / HIGHMARE LP 2nd pressing"/>
    <s v="Dead Pirates are planning a second pressing of HIGHMARE LP, who wants one ?"/>
    <n v="3700"/>
    <n v="9342"/>
    <x v="0"/>
    <x v="1"/>
    <s v="GBP"/>
    <n v="1480784606"/>
    <n v="1478189006"/>
    <b v="0"/>
    <n v="168"/>
    <b v="1"/>
    <s v="music/rock"/>
    <n v="564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210"/>
    <n v="48.70967741935484"/>
    <x v="4"/>
    <x v="11"/>
  </r>
  <r>
    <n v="1378"/>
    <s v="SIX BY SEVEN"/>
    <s v="A psychedelic post rock masterpiece!"/>
    <n v="2000"/>
    <n v="4067"/>
    <x v="0"/>
    <x v="1"/>
    <s v="GBP"/>
    <n v="1470075210"/>
    <n v="1468779210"/>
    <b v="0"/>
    <n v="133"/>
    <b v="1"/>
    <s v="music/rock"/>
    <n v="2067"/>
    <n v="30.578947368421051"/>
    <x v="4"/>
    <x v="11"/>
  </r>
  <r>
    <n v="1379"/>
    <s v="J. Walter Makes a Record"/>
    <s v="---------The long-awaited debut full-length from Justin Ruddy--------"/>
    <n v="10000"/>
    <n v="11160"/>
    <x v="0"/>
    <x v="0"/>
    <s v="USD"/>
    <n v="1433504876"/>
    <n v="1430912876"/>
    <b v="0"/>
    <n v="151"/>
    <b v="1"/>
    <s v="music/rock"/>
    <n v="1160"/>
    <n v="73.907284768211923"/>
    <x v="4"/>
    <x v="11"/>
  </r>
  <r>
    <n v="1380"/>
    <s v="BARNFEST 2015"/>
    <s v="A DIY MUSIC FESTIVAL FROM ST. LOUIS MO! Bands make their own festival, help make it legit!"/>
    <n v="25"/>
    <n v="106"/>
    <x v="0"/>
    <x v="0"/>
    <s v="USD"/>
    <n v="1433815200"/>
    <n v="1431886706"/>
    <b v="0"/>
    <n v="5"/>
    <b v="1"/>
    <s v="music/rock"/>
    <n v="81"/>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355"/>
    <n v="73.356164383561648"/>
    <x v="4"/>
    <x v="11"/>
  </r>
  <r>
    <n v="1382"/>
    <s v="The Floorwalkers New Album!"/>
    <s v="We're making a new record -- independently! We've got some great new songs we're really excited to bring to you!"/>
    <n v="8000"/>
    <n v="8349"/>
    <x v="0"/>
    <x v="0"/>
    <s v="USD"/>
    <n v="1367867536"/>
    <n v="1365275536"/>
    <b v="0"/>
    <n v="148"/>
    <b v="1"/>
    <s v="music/rock"/>
    <n v="349"/>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473"/>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843"/>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832.48999999999978"/>
    <n v="65.914104477611943"/>
    <x v="4"/>
    <x v="11"/>
  </r>
  <r>
    <n v="1386"/>
    <s v="MALTESE CROSS: The First Album"/>
    <s v="We are a classic hard rock/heavy metal band just trying to keep rock alive!"/>
    <n v="400"/>
    <n v="875"/>
    <x v="0"/>
    <x v="0"/>
    <s v="USD"/>
    <n v="1438183889"/>
    <n v="1435591889"/>
    <b v="0"/>
    <n v="14"/>
    <b v="1"/>
    <s v="music/rock"/>
    <n v="4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46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740.37"/>
    <n v="60.181874999999998"/>
    <x v="4"/>
    <x v="11"/>
  </r>
  <r>
    <n v="1389"/>
    <s v="Pre-order DANCEHALL's first record!!!"/>
    <s v="Help fund the pressing of DANCEHALL's first record by pre-ordering it in advance!!!"/>
    <n v="500"/>
    <n v="727"/>
    <x v="0"/>
    <x v="1"/>
    <s v="GBP"/>
    <n v="1471087957"/>
    <n v="1468495957"/>
    <b v="0"/>
    <n v="34"/>
    <b v="1"/>
    <s v="music/rock"/>
    <n v="227"/>
    <n v="21.382352941176471"/>
    <x v="4"/>
    <x v="11"/>
  </r>
  <r>
    <n v="1390"/>
    <s v="New Music Video/Artist Development"/>
    <s v="Breakout Artist Management will be working with us on a brand new music video and we need your help!"/>
    <n v="2800"/>
    <n v="3055"/>
    <x v="0"/>
    <x v="0"/>
    <s v="USD"/>
    <n v="1430154720"/>
    <n v="1427224606"/>
    <b v="0"/>
    <n v="19"/>
    <b v="1"/>
    <s v="music/rock"/>
    <n v="255"/>
    <n v="160.78947368421052"/>
    <x v="4"/>
    <x v="11"/>
  </r>
  <r>
    <n v="1391"/>
    <s v="Rules and Regulations"/>
    <s v="With the money donated through this project we intend on investing in sound equipment for live shows"/>
    <n v="500"/>
    <n v="551"/>
    <x v="0"/>
    <x v="0"/>
    <s v="USD"/>
    <n v="1440219540"/>
    <n v="1436369818"/>
    <b v="0"/>
    <n v="13"/>
    <b v="1"/>
    <s v="music/rock"/>
    <n v="51"/>
    <n v="42.384615384615387"/>
    <x v="4"/>
    <x v="11"/>
  </r>
  <r>
    <n v="1392"/>
    <s v="Telesomniac's Debut Album"/>
    <s v="Telesomniac is a rock band from Provo, UT releasing their debut album Thirty-One Flashes in the Dark."/>
    <n v="2500"/>
    <n v="2841"/>
    <x v="0"/>
    <x v="0"/>
    <s v="USD"/>
    <n v="1456976586"/>
    <n v="1454298186"/>
    <b v="0"/>
    <n v="104"/>
    <b v="1"/>
    <s v="music/rock"/>
    <n v="341"/>
    <n v="27.317307692307693"/>
    <x v="4"/>
    <x v="11"/>
  </r>
  <r>
    <n v="1393"/>
    <s v="WolfHunt | Social Commentary Rock Project"/>
    <s v="Rock n' Roll tales of our times"/>
    <n v="10000"/>
    <n v="10235"/>
    <x v="0"/>
    <x v="0"/>
    <s v="USD"/>
    <n v="1470068523"/>
    <n v="1467476523"/>
    <b v="0"/>
    <n v="52"/>
    <b v="1"/>
    <s v="music/rock"/>
    <n v="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66"/>
    <n v="53.882352941176471"/>
    <x v="4"/>
    <x v="11"/>
  </r>
  <r>
    <n v="1395"/>
    <s v="Quiet Oaks Full Length Album"/>
    <s v="Help Quiet Oaks record their debut album!!!"/>
    <n v="3500"/>
    <n v="3916"/>
    <x v="0"/>
    <x v="0"/>
    <s v="USD"/>
    <n v="1484430481"/>
    <n v="1481838481"/>
    <b v="0"/>
    <n v="82"/>
    <b v="1"/>
    <s v="music/rock"/>
    <n v="416"/>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438"/>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426"/>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235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236"/>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991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22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4259"/>
    <n v="48.2"/>
    <x v="3"/>
    <x v="22"/>
  </r>
  <r>
    <n v="1405"/>
    <s v="The Bible translated into Emoticons"/>
    <s v="Will more people read the Bible if it were translated into Emoticons?"/>
    <n v="25000"/>
    <n v="105"/>
    <x v="2"/>
    <x v="0"/>
    <s v="USD"/>
    <n v="1417195201"/>
    <n v="1414599601"/>
    <b v="1"/>
    <n v="17"/>
    <b v="0"/>
    <s v="publishing/translations"/>
    <n v="-24895"/>
    <n v="6.1764705882352944"/>
    <x v="3"/>
    <x v="22"/>
  </r>
  <r>
    <n v="1406"/>
    <s v="Man Down! Translation project"/>
    <s v="The White coat and the battle dress uniform"/>
    <n v="12000"/>
    <n v="15"/>
    <x v="2"/>
    <x v="13"/>
    <s v="EUR"/>
    <n v="1449914400"/>
    <n v="1445336607"/>
    <b v="0"/>
    <n v="3"/>
    <b v="0"/>
    <s v="publishing/translations"/>
    <n v="-1198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98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928"/>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400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5999"/>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99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6680"/>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1900"/>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499"/>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3600"/>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5000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4445"/>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994"/>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5855"/>
    <n v="44.5"/>
    <x v="3"/>
    <x v="22"/>
  </r>
  <r>
    <n v="1420"/>
    <s v="Shakespeare in the Hood - Romeo and Juliet"/>
    <s v="Help me butcher Shakespeare in a satirical fashion."/>
    <n v="110"/>
    <n v="3"/>
    <x v="2"/>
    <x v="0"/>
    <s v="USD"/>
    <n v="1467129686"/>
    <n v="1464969686"/>
    <b v="0"/>
    <n v="3"/>
    <b v="0"/>
    <s v="publishing/translations"/>
    <n v="-107"/>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9980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2497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29900"/>
    <n v="100"/>
    <x v="3"/>
    <x v="22"/>
  </r>
  <r>
    <n v="1424"/>
    <s v="Subway Mantras"/>
    <s v="A short book of practical mantras that can be used every day of the week. Mantras are cogwheels of universal engines."/>
    <n v="7500"/>
    <n v="1527"/>
    <x v="2"/>
    <x v="0"/>
    <s v="USD"/>
    <n v="1479233602"/>
    <n v="1478106802"/>
    <b v="0"/>
    <n v="14"/>
    <b v="0"/>
    <s v="publishing/translations"/>
    <n v="-5973"/>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1300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100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4581"/>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955"/>
    <n v="15"/>
    <x v="3"/>
    <x v="22"/>
  </r>
  <r>
    <n v="1429"/>
    <s v="10 P.M."/>
    <s v="A guy in his 30's tries to live his &quot;American Dream&quot;, but quickly it turns into a nightmare. (A Novel)"/>
    <n v="10000"/>
    <n v="0"/>
    <x v="2"/>
    <x v="0"/>
    <s v="USD"/>
    <n v="1428629242"/>
    <n v="1426037242"/>
    <b v="0"/>
    <n v="0"/>
    <b v="0"/>
    <s v="publishing/translations"/>
    <n v="-10000"/>
    <e v="#DIV/0!"/>
    <x v="3"/>
    <x v="22"/>
  </r>
  <r>
    <n v="1430"/>
    <s v="Esoteric Project Management"/>
    <s v="Profesional translation and publishing of the book on unique synthesis of project management and meditation"/>
    <n v="5000"/>
    <n v="403"/>
    <x v="2"/>
    <x v="0"/>
    <s v="USD"/>
    <n v="1419017488"/>
    <n v="1416339088"/>
    <b v="0"/>
    <n v="5"/>
    <b v="0"/>
    <s v="publishing/translations"/>
    <n v="-4597"/>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11569"/>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4000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1195"/>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738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4985"/>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992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193"/>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19400"/>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2545"/>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2999"/>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77980"/>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150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13000"/>
    <e v="#DIV/0!"/>
    <x v="3"/>
    <x v="22"/>
  </r>
  <r>
    <n v="1444"/>
    <s v="Expand the MillionairesLetter in the US Market!"/>
    <s v="We as a successfull german stock market newsletter publisher want expand in the US market!"/>
    <n v="4950"/>
    <n v="0"/>
    <x v="2"/>
    <x v="12"/>
    <s v="EUR"/>
    <n v="1442091462"/>
    <n v="1436907462"/>
    <b v="0"/>
    <n v="0"/>
    <b v="0"/>
    <s v="publishing/translations"/>
    <n v="-495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13000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900"/>
    <e v="#DIV/0!"/>
    <x v="3"/>
    <x v="22"/>
  </r>
  <r>
    <n v="1447"/>
    <s v="Indian Language Dictionary"/>
    <s v="I'm creating a dictionary of multiple Indian languages."/>
    <n v="500000"/>
    <n v="75"/>
    <x v="2"/>
    <x v="0"/>
    <s v="USD"/>
    <n v="1467999134"/>
    <n v="1465407134"/>
    <b v="0"/>
    <n v="3"/>
    <b v="0"/>
    <s v="publishing/translations"/>
    <n v="-499925"/>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20000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8888"/>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99999"/>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8948"/>
    <n v="1"/>
    <x v="3"/>
    <x v="22"/>
  </r>
  <r>
    <n v="1452"/>
    <s v="The Judo Preservation Project (Canceled)"/>
    <s v="I am gathering rare, out-of-print Judo books for preservation, translation and sharing."/>
    <n v="14000"/>
    <n v="0"/>
    <x v="1"/>
    <x v="0"/>
    <s v="USD"/>
    <n v="1406566363"/>
    <n v="1403974363"/>
    <b v="0"/>
    <n v="0"/>
    <b v="0"/>
    <s v="publishing/translations"/>
    <n v="-1400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2500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735"/>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3425"/>
    <n v="225"/>
    <x v="3"/>
    <x v="22"/>
  </r>
  <r>
    <n v="1456"/>
    <s v="Sometimes you don't need love (Canceled)"/>
    <s v="English Version of my auto-published novel"/>
    <n v="5000"/>
    <n v="145"/>
    <x v="1"/>
    <x v="13"/>
    <s v="EUR"/>
    <n v="1483459365"/>
    <n v="1480867365"/>
    <b v="0"/>
    <n v="3"/>
    <b v="0"/>
    <s v="publishing/translations"/>
    <n v="-4855"/>
    <n v="48.333333333333336"/>
    <x v="3"/>
    <x v="22"/>
  </r>
  <r>
    <n v="1457"/>
    <s v="Hey! I&quot;m not invisable, I am Just Old (Canceled)"/>
    <s v="Age is more than just a number, I hope your younger than you feel."/>
    <n v="6000"/>
    <n v="0"/>
    <x v="1"/>
    <x v="0"/>
    <s v="USD"/>
    <n v="1447281044"/>
    <n v="1444685444"/>
    <b v="0"/>
    <n v="0"/>
    <b v="0"/>
    <s v="publishing/translations"/>
    <n v="-600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500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37000"/>
    <e v="#DIV/0!"/>
    <x v="3"/>
    <x v="22"/>
  </r>
  <r>
    <n v="1460"/>
    <s v="KJV2015 (Canceled)"/>
    <s v="KJV2015 Easier to understand for our kids and family not leaving out one verse or changing a meaning one bit."/>
    <n v="25000000"/>
    <n v="0"/>
    <x v="1"/>
    <x v="0"/>
    <s v="USD"/>
    <n v="1417391100"/>
    <n v="1412371898"/>
    <b v="0"/>
    <n v="0"/>
    <b v="0"/>
    <s v="publishing/translations"/>
    <n v="-25000000"/>
    <e v="#DIV/0!"/>
    <x v="3"/>
    <x v="22"/>
  </r>
  <r>
    <n v="1461"/>
    <s v="Relatively Prime Series 2"/>
    <s v="Series 2 of Relatively Prime, a podcast of stories from the Mathematical Domain"/>
    <n v="15000"/>
    <n v="15186.69"/>
    <x v="0"/>
    <x v="0"/>
    <s v="USD"/>
    <n v="1413849600"/>
    <n v="1410967754"/>
    <b v="1"/>
    <n v="340"/>
    <b v="1"/>
    <s v="publishing/radio &amp; podcasts"/>
    <n v="186.69000000000051"/>
    <n v="44.66673529411765"/>
    <x v="3"/>
    <x v="23"/>
  </r>
  <r>
    <n v="1462"/>
    <s v="Unbound: Fiction on the Radio"/>
    <s v="A new radio show focused on short fiction produced by Louisville Public Media"/>
    <n v="4000"/>
    <n v="4340.7"/>
    <x v="0"/>
    <x v="0"/>
    <s v="USD"/>
    <n v="1365609271"/>
    <n v="1363017271"/>
    <b v="1"/>
    <n v="150"/>
    <b v="1"/>
    <s v="publishing/radio &amp; podcasts"/>
    <n v="340.69999999999982"/>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286"/>
    <n v="35.44"/>
    <x v="3"/>
    <x v="23"/>
  </r>
  <r>
    <n v="1464"/>
    <s v="Science Studio"/>
    <s v="The Best Science Media on the Web"/>
    <n v="5000"/>
    <n v="8160"/>
    <x v="0"/>
    <x v="0"/>
    <s v="USD"/>
    <n v="1361029958"/>
    <n v="1358437958"/>
    <b v="1"/>
    <n v="234"/>
    <b v="1"/>
    <s v="publishing/radio &amp; podcasts"/>
    <n v="3160"/>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106924.35"/>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260.369999999999"/>
    <n v="69.598266129032254"/>
    <x v="3"/>
    <x v="23"/>
  </r>
  <r>
    <n v="1467"/>
    <s v="Radio Ambulante"/>
    <s v="We are a new Spanish language podcast telling uniquely Latin American stories."/>
    <n v="40000"/>
    <n v="46032"/>
    <x v="0"/>
    <x v="0"/>
    <s v="USD"/>
    <n v="1332699285"/>
    <n v="1327518885"/>
    <b v="1"/>
    <n v="600"/>
    <b v="1"/>
    <s v="publishing/radio &amp; podcasts"/>
    <n v="6032"/>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225"/>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372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377"/>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229"/>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9676"/>
    <n v="103.20238095238095"/>
    <x v="3"/>
    <x v="23"/>
  </r>
  <r>
    <n v="1473"/>
    <s v="ONE LOVES ONLY FORM"/>
    <s v="Public Radio Project"/>
    <n v="1500"/>
    <n v="1807.74"/>
    <x v="0"/>
    <x v="0"/>
    <s v="USD"/>
    <n v="1330644639"/>
    <n v="1328052639"/>
    <b v="1"/>
    <n v="47"/>
    <b v="1"/>
    <s v="publishing/radio &amp; podcasts"/>
    <n v="307.74"/>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368"/>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3300.45"/>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33693.27999999999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3393"/>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540807.11"/>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598"/>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20.199999999997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895"/>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4995"/>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6950"/>
    <n v="25"/>
    <x v="3"/>
    <x v="10"/>
  </r>
  <r>
    <n v="1484"/>
    <s v="a book called filtered down thru the stars"/>
    <s v="The mussings of an old wizard"/>
    <n v="2000"/>
    <n v="0"/>
    <x v="2"/>
    <x v="0"/>
    <s v="USD"/>
    <n v="1342882260"/>
    <n v="1337834963"/>
    <b v="0"/>
    <n v="0"/>
    <b v="0"/>
    <s v="publishing/fiction"/>
    <n v="-200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6550"/>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19952"/>
    <n v="16"/>
    <x v="3"/>
    <x v="10"/>
  </r>
  <r>
    <n v="1487"/>
    <s v="You Killed Me First"/>
    <s v="A lover becomes an enemy when a line has been crossed. Torn between memories and reality, his mask of sanity is slipping."/>
    <n v="10000"/>
    <n v="0"/>
    <x v="2"/>
    <x v="0"/>
    <s v="USD"/>
    <n v="1470175271"/>
    <n v="1467583271"/>
    <b v="0"/>
    <n v="0"/>
    <b v="0"/>
    <s v="publishing/fiction"/>
    <n v="-10000"/>
    <e v="#DIV/0!"/>
    <x v="3"/>
    <x v="10"/>
  </r>
  <r>
    <n v="1488"/>
    <s v="Nanolution"/>
    <s v="A blockbuster sci-fi adventure. What would you do if one day your life changed to beyond the imaginable?"/>
    <n v="15000"/>
    <n v="360"/>
    <x v="2"/>
    <x v="2"/>
    <s v="AUD"/>
    <n v="1388928660"/>
    <n v="1386336660"/>
    <b v="0"/>
    <n v="6"/>
    <b v="0"/>
    <s v="publishing/fiction"/>
    <n v="-1464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500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2005"/>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1100"/>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3970"/>
    <n v="15"/>
    <x v="3"/>
    <x v="10"/>
  </r>
  <r>
    <n v="1493"/>
    <s v="The Great Grand Zeppelin Chase"/>
    <s v="Help illustrate the sequel to the bestselling _x000a_The Transylvania Flying Squad of Detectives"/>
    <n v="2400"/>
    <n v="0"/>
    <x v="2"/>
    <x v="0"/>
    <s v="USD"/>
    <n v="1371415675"/>
    <n v="1368823675"/>
    <b v="0"/>
    <n v="0"/>
    <b v="0"/>
    <s v="publishing/fiction"/>
    <n v="-240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4555"/>
    <n v="40.454545454545453"/>
    <x v="3"/>
    <x v="10"/>
  </r>
  <r>
    <n v="1495"/>
    <s v="A Magical Bildungsroman with a Female Heroine"/>
    <s v="The Adventures of Penelope Hawthorne. Part One: The Spellbook of Dracone."/>
    <n v="2000"/>
    <n v="0"/>
    <x v="2"/>
    <x v="0"/>
    <s v="USD"/>
    <n v="1314471431"/>
    <n v="1311879431"/>
    <b v="0"/>
    <n v="0"/>
    <b v="0"/>
    <s v="publishing/fiction"/>
    <n v="-200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1500"/>
    <e v="#DIV/0!"/>
    <x v="3"/>
    <x v="10"/>
  </r>
  <r>
    <n v="1497"/>
    <s v="Daddy"/>
    <s v="After 25 years apart, a father and son's reunion is less magical and more explosive as the revelations come out and the gloves come off"/>
    <n v="15000"/>
    <n v="1"/>
    <x v="2"/>
    <x v="0"/>
    <s v="USD"/>
    <n v="1375299780"/>
    <n v="1371655522"/>
    <b v="0"/>
    <n v="1"/>
    <b v="0"/>
    <s v="publishing/fiction"/>
    <n v="-14999"/>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943"/>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199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099"/>
    <n v="46.733333333333334"/>
    <x v="3"/>
    <x v="10"/>
  </r>
  <r>
    <n v="1501"/>
    <s v="This is Nowhere"/>
    <s v="A hardcover book of surf, outdoor and nature photos from the British Columbia coast."/>
    <n v="52000"/>
    <n v="86492"/>
    <x v="0"/>
    <x v="5"/>
    <s v="CAD"/>
    <n v="1436364023"/>
    <n v="1433772023"/>
    <b v="1"/>
    <n v="885"/>
    <b v="1"/>
    <s v="photography/photobooks"/>
    <n v="34492"/>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318"/>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295.92999999999984"/>
    <n v="56.98492957746479"/>
    <x v="8"/>
    <x v="20"/>
  </r>
  <r>
    <n v="1504"/>
    <s v="RYU X RIO"/>
    <s v="A football photography book like no other about the 2014 World Cup in Brazil, by Ryu Voelkel."/>
    <n v="6500"/>
    <n v="18066"/>
    <x v="0"/>
    <x v="1"/>
    <s v="GBP"/>
    <n v="1402389180"/>
    <n v="1399996024"/>
    <b v="1"/>
    <n v="269"/>
    <b v="1"/>
    <s v="photography/photobooks"/>
    <n v="1156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573"/>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7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1380"/>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99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4137.2200000000012"/>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65.60000000000036"/>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651"/>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6057"/>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4001.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61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7156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472"/>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9297"/>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158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302.75"/>
    <n v="64.156896551724131"/>
    <x v="8"/>
    <x v="20"/>
  </r>
  <r>
    <n v="1520"/>
    <s v="TULIPS"/>
    <s v="A self-published photography book by Andrew Miksys from his new series about Belarus"/>
    <n v="18000"/>
    <n v="18625"/>
    <x v="0"/>
    <x v="0"/>
    <s v="USD"/>
    <n v="1418961600"/>
    <n v="1415824513"/>
    <b v="1"/>
    <n v="167"/>
    <b v="1"/>
    <s v="photography/photobooks"/>
    <n v="625"/>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2555"/>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6950.09999999999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4596"/>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3210"/>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924.1499999999996"/>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4675"/>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365.55000000000018"/>
    <n v="55.222142857142863"/>
    <x v="8"/>
    <x v="20"/>
  </r>
  <r>
    <n v="1528"/>
    <s v="Don't Go Outside: Tokyo Street Photos"/>
    <s v="A book of street photos from around Shibuya that I've made between 2011-2016."/>
    <n v="3000"/>
    <n v="8447"/>
    <x v="0"/>
    <x v="0"/>
    <s v="USD"/>
    <n v="1485907200"/>
    <n v="1483292122"/>
    <b v="1"/>
    <n v="160"/>
    <b v="1"/>
    <s v="photography/photobooks"/>
    <n v="5447"/>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29"/>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2189"/>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85"/>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19201"/>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20313"/>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830"/>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297"/>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18037.009999999998"/>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9588"/>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84"/>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197.2200000000012"/>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2680"/>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1799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80"/>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2240"/>
    <n v="10"/>
    <x v="8"/>
    <x v="24"/>
  </r>
  <r>
    <n v="1544"/>
    <s v="LaFee Photography"/>
    <s v="My name is Travis LaFee, I live in beautiful McCall, Idaho. I wish to display the beauty of valley county by taking pics outdoors."/>
    <n v="1000"/>
    <n v="0"/>
    <x v="2"/>
    <x v="0"/>
    <s v="USD"/>
    <n v="1427847480"/>
    <n v="1424222024"/>
    <b v="0"/>
    <n v="0"/>
    <b v="0"/>
    <s v="photography/nature"/>
    <n v="-1000"/>
    <e v="#DIV/0!"/>
    <x v="8"/>
    <x v="24"/>
  </r>
  <r>
    <n v="1545"/>
    <s v="Nevada County Hearts"/>
    <s v="&quot;He will not be a wise man who does not study human hearts!&quot;_x000a_Hope in natural art, creation!"/>
    <n v="3000"/>
    <n v="1"/>
    <x v="2"/>
    <x v="0"/>
    <s v="USD"/>
    <n v="1425330960"/>
    <n v="1422393234"/>
    <b v="0"/>
    <n v="1"/>
    <b v="0"/>
    <s v="photography/nature"/>
    <n v="-2999"/>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711"/>
    <n v="26.272727272727273"/>
    <x v="8"/>
    <x v="24"/>
  </r>
  <r>
    <n v="1547"/>
    <s v="Sound Photography"/>
    <s v="I have produced a limited number (100) of five 8x10 prints of mixed photography I would like to share with you."/>
    <n v="20"/>
    <n v="0"/>
    <x v="2"/>
    <x v="0"/>
    <s v="USD"/>
    <n v="1487844882"/>
    <n v="1487240082"/>
    <b v="0"/>
    <n v="0"/>
    <b v="0"/>
    <s v="photography/nature"/>
    <n v="-20"/>
    <e v="#DIV/0!"/>
    <x v="8"/>
    <x v="24"/>
  </r>
  <r>
    <n v="1548"/>
    <s v="Change the World through Color"/>
    <s v="Beauty is in the eye of the beholder and I want to inspire conservation through color."/>
    <n v="700"/>
    <n v="60"/>
    <x v="2"/>
    <x v="0"/>
    <s v="USD"/>
    <n v="1447020620"/>
    <n v="1444425020"/>
    <b v="0"/>
    <n v="1"/>
    <b v="0"/>
    <s v="photography/nature"/>
    <n v="-640"/>
    <n v="60"/>
    <x v="8"/>
    <x v="24"/>
  </r>
  <r>
    <n v="1549"/>
    <s v="2016 Calendar:  Wonders of Nature"/>
    <s v="A 2016 calendar collection of landscape and wildlife photographs from award winning photographer, Steve Marler."/>
    <n v="500"/>
    <n v="170"/>
    <x v="2"/>
    <x v="0"/>
    <s v="USD"/>
    <n v="1446524159"/>
    <n v="1443928559"/>
    <b v="0"/>
    <n v="6"/>
    <b v="0"/>
    <s v="photography/nature"/>
    <n v="-330"/>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649"/>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350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185"/>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600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20000"/>
    <e v="#DIV/0!"/>
    <x v="8"/>
    <x v="24"/>
  </r>
  <r>
    <n v="1555"/>
    <s v="Coffee Table Book of Maine"/>
    <s v="I am traveling the coastline of Maine and will be taking pictures of all the scenery and lighthouses in the area."/>
    <n v="750"/>
    <n v="0"/>
    <x v="2"/>
    <x v="0"/>
    <s v="USD"/>
    <n v="1442509200"/>
    <n v="1440513832"/>
    <b v="0"/>
    <n v="0"/>
    <b v="0"/>
    <s v="photography/nature"/>
    <n v="-750"/>
    <e v="#DIV/0!"/>
    <x v="8"/>
    <x v="24"/>
  </r>
  <r>
    <n v="1556"/>
    <s v="West Canada - A Coffee Table Book"/>
    <s v="To gather a collection of photographs for a coffee table book that displays the beauty of Canada's west."/>
    <n v="1500"/>
    <n v="677"/>
    <x v="2"/>
    <x v="5"/>
    <s v="CAD"/>
    <n v="1467603624"/>
    <n v="1465011624"/>
    <b v="0"/>
    <n v="12"/>
    <b v="0"/>
    <s v="photography/nature"/>
    <n v="-82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2400"/>
    <n v="100"/>
    <x v="8"/>
    <x v="24"/>
  </r>
  <r>
    <n v="1558"/>
    <s v="Lucy Wood's Calendar - English Countryside 2016"/>
    <s v="A large 2016 wall-calendar (A3 when open) featuring 12 stunning photographs by Lucy Wood."/>
    <n v="750"/>
    <n v="35"/>
    <x v="2"/>
    <x v="1"/>
    <s v="GBP"/>
    <n v="1440763920"/>
    <n v="1435656759"/>
    <b v="0"/>
    <n v="3"/>
    <b v="0"/>
    <s v="photography/nature"/>
    <n v="-71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1495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240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993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400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591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999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900"/>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36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8150"/>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21590"/>
    <n v="155"/>
    <x v="3"/>
    <x v="25"/>
  </r>
  <r>
    <n v="1569"/>
    <s v="to be removed (Canceled)"/>
    <s v="to be removed"/>
    <n v="30000"/>
    <n v="0"/>
    <x v="1"/>
    <x v="0"/>
    <s v="USD"/>
    <n v="1369498714"/>
    <n v="1366906714"/>
    <b v="0"/>
    <n v="0"/>
    <b v="0"/>
    <s v="publishing/art books"/>
    <n v="-30000"/>
    <e v="#DIV/0!"/>
    <x v="3"/>
    <x v="25"/>
  </r>
  <r>
    <n v="1570"/>
    <s v="BEAUTIFUL DREAMERS: An Adult Coloring Book (Canceled)"/>
    <s v="A Coloring Book of Breathtaking Beauties_x000a_To Calm the Heart and Soul"/>
    <n v="6000"/>
    <n v="2484"/>
    <x v="1"/>
    <x v="0"/>
    <s v="USD"/>
    <n v="1460140282"/>
    <n v="1457551882"/>
    <b v="0"/>
    <n v="52"/>
    <b v="0"/>
    <s v="publishing/art books"/>
    <n v="-3516"/>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202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37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8777"/>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9494"/>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7709"/>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4350"/>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9945"/>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692"/>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3305"/>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1750"/>
    <e v="#DIV/0!"/>
    <x v="3"/>
    <x v="25"/>
  </r>
  <r>
    <n v="1581"/>
    <s v="The Sharper Image"/>
    <s v="Photographic canvas prints depicting different scenes from around the globe, including local images taken in Sussex England."/>
    <n v="1000"/>
    <n v="5"/>
    <x v="2"/>
    <x v="1"/>
    <s v="GBP"/>
    <n v="1450521990"/>
    <n v="1447757190"/>
    <b v="0"/>
    <n v="1"/>
    <b v="0"/>
    <s v="photography/places"/>
    <n v="-995"/>
    <n v="5"/>
    <x v="8"/>
    <x v="26"/>
  </r>
  <r>
    <n v="1582"/>
    <s v="Scenes from New Orleans"/>
    <s v="I create canvas prints of images from in and around New Orleans"/>
    <n v="1000"/>
    <n v="93"/>
    <x v="2"/>
    <x v="0"/>
    <s v="USD"/>
    <n v="1445894400"/>
    <n v="1440961053"/>
    <b v="0"/>
    <n v="3"/>
    <b v="0"/>
    <s v="photography/places"/>
    <n v="-9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9985"/>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120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420"/>
    <n v="131.66666666666666"/>
    <x v="8"/>
    <x v="26"/>
  </r>
  <r>
    <n v="1586"/>
    <s v="Missouri In Pictures"/>
    <s v="Show the world the beauty that is in all of our back yards!"/>
    <n v="1500"/>
    <n v="0"/>
    <x v="2"/>
    <x v="0"/>
    <s v="USD"/>
    <n v="1428197422"/>
    <n v="1425609022"/>
    <b v="0"/>
    <n v="0"/>
    <b v="0"/>
    <s v="photography/places"/>
    <n v="-150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499"/>
    <n v="1"/>
    <x v="8"/>
    <x v="26"/>
  </r>
  <r>
    <n v="1588"/>
    <s v="The Right Side of Texas"/>
    <s v="Southeast Texas as seen through the lens of a cell phone camera"/>
    <n v="516"/>
    <n v="0"/>
    <x v="2"/>
    <x v="0"/>
    <s v="USD"/>
    <n v="1422735120"/>
    <n v="1420091999"/>
    <b v="0"/>
    <n v="0"/>
    <b v="0"/>
    <s v="photography/places"/>
    <n v="-516"/>
    <e v="#DIV/0!"/>
    <x v="8"/>
    <x v="26"/>
  </r>
  <r>
    <n v="1589"/>
    <s v="A Side Of The World In Canvas"/>
    <s v="I want to be able to have my own photography inside a canvas and have it be displayed everywhere."/>
    <n v="1200"/>
    <n v="0"/>
    <x v="2"/>
    <x v="0"/>
    <s v="USD"/>
    <n v="1444433886"/>
    <n v="1441841886"/>
    <b v="0"/>
    <n v="0"/>
    <b v="0"/>
    <s v="photography/places"/>
    <n v="-1200"/>
    <e v="#DIV/0!"/>
    <x v="8"/>
    <x v="26"/>
  </r>
  <r>
    <n v="1590"/>
    <s v="An Italian Adventure"/>
    <s v="Discover Italy through photography."/>
    <n v="60000"/>
    <n v="1020"/>
    <x v="2"/>
    <x v="13"/>
    <s v="EUR"/>
    <n v="1443040464"/>
    <n v="1440448464"/>
    <b v="0"/>
    <n v="2"/>
    <b v="0"/>
    <s v="photography/places"/>
    <n v="-58980"/>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9908"/>
    <n v="44.478260869565219"/>
    <x v="8"/>
    <x v="26"/>
  </r>
  <r>
    <n v="1592"/>
    <s v="The Views of Pittsburgh"/>
    <s v="A portfolio collage of beautiful pictures of authentic Pittsburgh locations and scenery."/>
    <n v="25"/>
    <n v="0"/>
    <x v="2"/>
    <x v="0"/>
    <s v="USD"/>
    <n v="1427503485"/>
    <n v="1423619085"/>
    <b v="0"/>
    <n v="0"/>
    <b v="0"/>
    <s v="photography/places"/>
    <n v="-25"/>
    <e v="#DIV/0!"/>
    <x v="8"/>
    <x v="26"/>
  </r>
  <r>
    <n v="1593"/>
    <s v="Picturing Italy"/>
    <s v="A trip to fulfill a dream of capturing the wonders and history of ancient Italy in person."/>
    <n v="22000"/>
    <n v="3"/>
    <x v="2"/>
    <x v="0"/>
    <s v="USD"/>
    <n v="1425154655"/>
    <n v="1422562655"/>
    <b v="0"/>
    <n v="3"/>
    <b v="0"/>
    <s v="photography/places"/>
    <n v="-21997"/>
    <n v="1"/>
    <x v="8"/>
    <x v="26"/>
  </r>
  <r>
    <n v="1594"/>
    <s v="Scenes and Things from New Orleans"/>
    <s v="I photograph my love of New Orleans, create canvases and share those memories with you."/>
    <n v="1000"/>
    <n v="205"/>
    <x v="2"/>
    <x v="0"/>
    <s v="USD"/>
    <n v="1463329260"/>
    <n v="1458147982"/>
    <b v="0"/>
    <n v="10"/>
    <b v="0"/>
    <s v="photography/places"/>
    <n v="-79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99720"/>
    <n v="40"/>
    <x v="8"/>
    <x v="26"/>
  </r>
  <r>
    <n v="1596"/>
    <s v="The Town We Live In"/>
    <s v="London is beautiful. I want to create a book of stunning images from in and around our great city"/>
    <n v="3250"/>
    <n v="75"/>
    <x v="2"/>
    <x v="1"/>
    <s v="GBP"/>
    <n v="1418469569"/>
    <n v="1414577969"/>
    <b v="0"/>
    <n v="3"/>
    <b v="0"/>
    <s v="photography/places"/>
    <n v="-3175"/>
    <n v="25"/>
    <x v="8"/>
    <x v="26"/>
  </r>
  <r>
    <n v="1597"/>
    <s v="Vacation Days in Big Bear"/>
    <s v="We're starting up a new an improved way to do vacation rental management, but we need some funding to kick start it!"/>
    <n v="15000"/>
    <n v="0"/>
    <x v="2"/>
    <x v="0"/>
    <s v="USD"/>
    <n v="1474360197"/>
    <n v="1471768197"/>
    <b v="0"/>
    <n v="0"/>
    <b v="0"/>
    <s v="photography/places"/>
    <n v="-1500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799"/>
    <n v="1"/>
    <x v="8"/>
    <x v="26"/>
  </r>
  <r>
    <n v="1599"/>
    <s v="The Londoner: Prints &amp; Canvas"/>
    <s v="A London photographer trekking 5,895m up Africa's Mount Kilimanjaro to pursue and enrich a career."/>
    <n v="500"/>
    <n v="0"/>
    <x v="2"/>
    <x v="1"/>
    <s v="GBP"/>
    <n v="1460116576"/>
    <n v="1457528176"/>
    <b v="0"/>
    <n v="0"/>
    <b v="0"/>
    <s v="photography/places"/>
    <n v="-50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4633"/>
    <n v="40.777777777777779"/>
    <x v="8"/>
    <x v="26"/>
  </r>
  <r>
    <n v="1601"/>
    <s v="Release Soundzero's Debut Album!"/>
    <s v="We're so close to releasing our long-awaited debut album! A little help will go a long way... let's do this!"/>
    <n v="2500"/>
    <n v="2706.23"/>
    <x v="0"/>
    <x v="0"/>
    <s v="USD"/>
    <n v="1304561633"/>
    <n v="1301969633"/>
    <b v="0"/>
    <n v="56"/>
    <b v="1"/>
    <s v="music/rock"/>
    <n v="206.2300000000000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2.5"/>
    <n v="46.953125"/>
    <x v="4"/>
    <x v="11"/>
  </r>
  <r>
    <n v="1603"/>
    <s v="Max's First Solo Album!"/>
    <s v="An exercise in the wild and dangerous world of solo musicianship by Maxwell D Feinstein."/>
    <n v="2000"/>
    <n v="2000.66"/>
    <x v="0"/>
    <x v="0"/>
    <s v="USD"/>
    <n v="1327723459"/>
    <n v="1322539459"/>
    <b v="0"/>
    <n v="30"/>
    <b v="1"/>
    <s v="music/rock"/>
    <n v="0.66000000000008185"/>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619"/>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41.60000000000036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80.329999999999927"/>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451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275"/>
    <n v="443.75"/>
    <x v="4"/>
    <x v="11"/>
  </r>
  <r>
    <n v="1610"/>
    <s v="So The Story Goes: The New Album by &quot;Just Joe&quot; Altier"/>
    <s v="So The Story Goes is the upcoming album from &quot;Just Joe&quot; Altier."/>
    <n v="2000"/>
    <n v="5437"/>
    <x v="0"/>
    <x v="0"/>
    <s v="USD"/>
    <n v="1355609510"/>
    <n v="1353017510"/>
    <b v="0"/>
    <n v="112"/>
    <b v="1"/>
    <s v="music/rock"/>
    <n v="3437"/>
    <n v="48.544642857142854"/>
    <x v="4"/>
    <x v="11"/>
  </r>
  <r>
    <n v="1611"/>
    <s v="Skelton-Luns CD/7&quot;             No Big Deal."/>
    <s v="Skelton-Luns CD/7&quot; No Big Deal."/>
    <n v="800"/>
    <n v="1001"/>
    <x v="0"/>
    <x v="0"/>
    <s v="USD"/>
    <n v="1370390432"/>
    <n v="1368576032"/>
    <b v="0"/>
    <n v="27"/>
    <b v="1"/>
    <s v="music/rock"/>
    <n v="201"/>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5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35"/>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0"/>
    <n v="67.132352941176464"/>
    <x v="4"/>
    <x v="11"/>
  </r>
  <r>
    <n v="1616"/>
    <s v="Aly Jados: the New EP rOckNrOLLa"/>
    <s v="HELP! We don't have much time.....Join Aly Jados in making her new EP a reality before the world ends!!!!"/>
    <n v="10000"/>
    <n v="10420"/>
    <x v="0"/>
    <x v="0"/>
    <s v="USD"/>
    <n v="1353621600"/>
    <n v="1350061821"/>
    <b v="0"/>
    <n v="157"/>
    <b v="1"/>
    <s v="music/rock"/>
    <n v="420"/>
    <n v="66.369426751592357"/>
    <x v="4"/>
    <x v="11"/>
  </r>
  <r>
    <n v="1617"/>
    <s v="The Coffis Brothers 2nd Album!"/>
    <s v="The Coffis Brothers &amp;The Mountain Men are recording a brand new full length record."/>
    <n v="7000"/>
    <n v="10210"/>
    <x v="0"/>
    <x v="0"/>
    <s v="USD"/>
    <n v="1383332400"/>
    <n v="1380470188"/>
    <b v="0"/>
    <n v="158"/>
    <b v="1"/>
    <s v="music/rock"/>
    <n v="3210"/>
    <n v="64.620253164556956"/>
    <x v="4"/>
    <x v="11"/>
  </r>
  <r>
    <n v="1618"/>
    <s v="Janus Word Album"/>
    <s v="Janus Word combines hard rock with melodic acoustic music for a unique and awesome sound."/>
    <n v="1500"/>
    <n v="1576"/>
    <x v="0"/>
    <x v="0"/>
    <s v="USD"/>
    <n v="1362757335"/>
    <n v="1359301335"/>
    <b v="0"/>
    <n v="27"/>
    <b v="1"/>
    <s v="music/rock"/>
    <n v="7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500"/>
    <n v="86.956521739130437"/>
    <x v="4"/>
    <x v="11"/>
  </r>
  <r>
    <n v="1620"/>
    <s v="Kickstart my music career with 300 CDs"/>
    <s v="Kickstarting my music career with 300 hard copy CDs of my first release."/>
    <n v="1000"/>
    <n v="1130"/>
    <x v="0"/>
    <x v="0"/>
    <s v="USD"/>
    <n v="1361606940"/>
    <n v="1361002140"/>
    <b v="0"/>
    <n v="17"/>
    <b v="1"/>
    <s v="music/rock"/>
    <n v="130"/>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060"/>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19"/>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8"/>
    <n v="42.111111111111114"/>
    <x v="4"/>
    <x v="11"/>
  </r>
  <r>
    <n v="1624"/>
    <s v="Joey De Noble needs YOUR help!"/>
    <s v="Joey De Noble is raising money to help record his latest music, and he wants YOU to be a part of it!"/>
    <n v="1000"/>
    <n v="1180"/>
    <x v="0"/>
    <x v="0"/>
    <s v="USD"/>
    <n v="1357721335"/>
    <n v="1354265335"/>
    <b v="0"/>
    <n v="25"/>
    <b v="1"/>
    <s v="music/rock"/>
    <n v="18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4150"/>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9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340"/>
    <n v="61.578947368421055"/>
    <x v="4"/>
    <x v="11"/>
  </r>
  <r>
    <n v="1628"/>
    <s v="&quot;Songs for Tsippora&quot; Byronâ€™s DEBUT EP"/>
    <s v="Original Jewish rock music on human relationships and identity"/>
    <n v="4000"/>
    <n v="4037"/>
    <x v="0"/>
    <x v="0"/>
    <s v="USD"/>
    <n v="1403026882"/>
    <n v="1400175682"/>
    <b v="0"/>
    <n v="88"/>
    <b v="1"/>
    <s v="music/rock"/>
    <n v="37"/>
    <n v="45.875"/>
    <x v="4"/>
    <x v="11"/>
  </r>
  <r>
    <n v="1629"/>
    <s v="Off The Turnpike | A Loud New Way to Release Loud New Music"/>
    <s v="Help Off The Turnpike release new music, and set fire to everything!"/>
    <n v="6000"/>
    <n v="6220"/>
    <x v="0"/>
    <x v="0"/>
    <s v="USD"/>
    <n v="1392929333"/>
    <n v="1389041333"/>
    <b v="0"/>
    <n v="82"/>
    <b v="1"/>
    <s v="music/rock"/>
    <n v="220"/>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6610"/>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65"/>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0"/>
    <n v="172.41379310344828"/>
    <x v="4"/>
    <x v="11"/>
  </r>
  <r>
    <n v="1634"/>
    <s v="RUBEDO: Debut Full Length Album"/>
    <s v="Recording Debut  Album w/ Producer Ikey Owens from Free Moral Agents/ The Mars Volta"/>
    <n v="2000"/>
    <n v="2010"/>
    <x v="0"/>
    <x v="0"/>
    <s v="USD"/>
    <n v="1306994340"/>
    <n v="1303706001"/>
    <b v="0"/>
    <n v="32"/>
    <b v="1"/>
    <s v="music/rock"/>
    <n v="10"/>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506"/>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60"/>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9"/>
    <n v="34.6"/>
    <x v="4"/>
    <x v="11"/>
  </r>
  <r>
    <n v="1638"/>
    <s v="Avenues EP 2013"/>
    <s v="Avenues will be going in to the studio to record a new EP with Matt Allison!"/>
    <n v="1000"/>
    <n v="1050"/>
    <x v="0"/>
    <x v="0"/>
    <s v="USD"/>
    <n v="1362086700"/>
    <n v="1358180968"/>
    <b v="0"/>
    <n v="27"/>
    <b v="1"/>
    <s v="music/rock"/>
    <n v="50"/>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279.44000000000005"/>
    <n v="39.967058823529413"/>
    <x v="4"/>
    <x v="11"/>
  </r>
  <r>
    <n v="1641"/>
    <s v="Tanya Dartson- Run for Your Life music video"/>
    <s v="Music Video For Upbeat and Inspiring Song - Run For Your Life"/>
    <n v="2500"/>
    <n v="2535"/>
    <x v="0"/>
    <x v="0"/>
    <s v="USD"/>
    <n v="1418998744"/>
    <n v="1416406744"/>
    <b v="0"/>
    <n v="26"/>
    <b v="1"/>
    <s v="music/pop"/>
    <n v="35"/>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0"/>
    <n v="42.857142857142854"/>
    <x v="4"/>
    <x v="27"/>
  </r>
  <r>
    <n v="1643"/>
    <s v="This Is All Now's Brand New Album!!"/>
    <s v="This Is All Now is putting out a brand new record, and we need YOUR help to do it!"/>
    <n v="5000"/>
    <n v="6235"/>
    <x v="0"/>
    <x v="0"/>
    <s v="USD"/>
    <n v="1348516012"/>
    <n v="1345924012"/>
    <b v="0"/>
    <n v="37"/>
    <b v="1"/>
    <s v="music/pop"/>
    <n v="123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95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540"/>
    <n v="554"/>
    <x v="4"/>
    <x v="27"/>
  </r>
  <r>
    <n v="1646"/>
    <s v="MADAM Album"/>
    <s v="Album 3 funds.We have 13 amazing songs ready to go . a fantastic engineer to mix them, James Aparicio(Depeche Mode/Liars.We need you xx"/>
    <n v="2000"/>
    <n v="2204"/>
    <x v="0"/>
    <x v="1"/>
    <s v="GBP"/>
    <n v="1408039860"/>
    <n v="1405248503"/>
    <b v="0"/>
    <n v="83"/>
    <b v="1"/>
    <s v="music/pop"/>
    <n v="204"/>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236"/>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581"/>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22.329999999999927"/>
    <n v="47.189259259259259"/>
    <x v="4"/>
    <x v="27"/>
  </r>
  <r>
    <n v="1650"/>
    <s v="The Psalm Praise Project, Vol. 2"/>
    <s v="Help me record a CD that uses pop styling to give a fresh sound to ancient wisdom from scripture!"/>
    <n v="2000"/>
    <n v="2831"/>
    <x v="0"/>
    <x v="0"/>
    <s v="USD"/>
    <n v="1381314437"/>
    <n v="1378722437"/>
    <b v="0"/>
    <n v="32"/>
    <b v="1"/>
    <s v="music/pop"/>
    <n v="83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30"/>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3711.52000000000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219"/>
    <n v="38.794117647058826"/>
    <x v="4"/>
    <x v="27"/>
  </r>
  <r>
    <n v="1655"/>
    <s v="Meg Porter Debut EP!"/>
    <s v="Berklee College of Music student, Meg Porter needs YOUR help to fund her very first EP!"/>
    <n v="1500"/>
    <n v="2143"/>
    <x v="0"/>
    <x v="0"/>
    <s v="USD"/>
    <n v="1333648820"/>
    <n v="1331060420"/>
    <b v="0"/>
    <n v="48"/>
    <b v="1"/>
    <s v="music/pop"/>
    <n v="6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25.119999999999891"/>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233.4500000000007"/>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9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64"/>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923"/>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98"/>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211"/>
    <n v="132.43548387096774"/>
    <x v="4"/>
    <x v="27"/>
  </r>
  <r>
    <n v="1663"/>
    <s v="ghost -- a music video"/>
    <s v="music is as important to the eyes as it is to the ears. help bring ghost to life in front of your eyes."/>
    <n v="1000"/>
    <n v="1080"/>
    <x v="0"/>
    <x v="0"/>
    <s v="USD"/>
    <n v="1422750707"/>
    <n v="1420158707"/>
    <b v="0"/>
    <n v="32"/>
    <b v="1"/>
    <s v="music/pop"/>
    <n v="80"/>
    <n v="33.75"/>
    <x v="4"/>
    <x v="27"/>
  </r>
  <r>
    <n v="1664"/>
    <s v="Grace Sings Grace"/>
    <s v="Korean-American Soprano Grace's Debut Album - coming up in June 2012. Come and be part of this exciting project!"/>
    <n v="2500"/>
    <n v="3060.22"/>
    <x v="0"/>
    <x v="0"/>
    <s v="USD"/>
    <n v="1331870340"/>
    <n v="1328033818"/>
    <b v="0"/>
    <n v="89"/>
    <b v="1"/>
    <s v="music/pop"/>
    <n v="560.219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681"/>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522"/>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913"/>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211"/>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79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26"/>
    <n v="44.608695652173914"/>
    <x v="4"/>
    <x v="27"/>
  </r>
  <r>
    <n v="1671"/>
    <s v="Luke O'Brien's Kickstarter"/>
    <s v="I am seeking funding in order to help take my music from a hobby to a career."/>
    <n v="2000"/>
    <n v="2013.47"/>
    <x v="0"/>
    <x v="0"/>
    <s v="USD"/>
    <n v="1470056614"/>
    <n v="1467464614"/>
    <b v="0"/>
    <n v="77"/>
    <b v="1"/>
    <s v="music/pop"/>
    <n v="13.470000000000027"/>
    <n v="26.148961038961041"/>
    <x v="4"/>
    <x v="27"/>
  </r>
  <r>
    <n v="1672"/>
    <s v="High Altotude Debut Album"/>
    <s v="Sweet, sweet harmonies from Portland Oregon's premiere high school women's a cappella group."/>
    <n v="1700"/>
    <n v="1920"/>
    <x v="0"/>
    <x v="0"/>
    <s v="USD"/>
    <n v="1338824730"/>
    <n v="1336232730"/>
    <b v="0"/>
    <n v="49"/>
    <b v="1"/>
    <s v="music/pop"/>
    <n v="220"/>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590"/>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5085"/>
    <n v="89.247787610619469"/>
    <x v="4"/>
    <x v="27"/>
  </r>
  <r>
    <n v="1675"/>
    <s v="The Great Party's Debut Album!"/>
    <s v="The Great Party is releasing their debut album. Here's your chance to be a part of it!"/>
    <n v="1000"/>
    <n v="1374.16"/>
    <x v="0"/>
    <x v="0"/>
    <s v="USD"/>
    <n v="1318802580"/>
    <n v="1316194540"/>
    <b v="0"/>
    <n v="34"/>
    <b v="1"/>
    <s v="music/pop"/>
    <n v="374.16000000000008"/>
    <n v="40.416470588235299"/>
    <x v="4"/>
    <x v="27"/>
  </r>
  <r>
    <n v="1676"/>
    <s v="Bridge 19 CD Release Tour"/>
    <s v="Help fund Bridge 19's tour in support of their first duo record, to be released in May 2012."/>
    <n v="3000"/>
    <n v="3460"/>
    <x v="0"/>
    <x v="0"/>
    <s v="USD"/>
    <n v="1334980740"/>
    <n v="1330968347"/>
    <b v="0"/>
    <n v="42"/>
    <b v="1"/>
    <s v="music/pop"/>
    <n v="460"/>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700"/>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276"/>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500"/>
    <n v="62.5"/>
    <x v="4"/>
    <x v="27"/>
  </r>
  <r>
    <n v="1680"/>
    <s v="Kick Out a Record"/>
    <s v="Working Musician dilemma #164: how the taxman put Kick the Record 2.0 on hold"/>
    <n v="1000"/>
    <n v="1175"/>
    <x v="0"/>
    <x v="0"/>
    <s v="USD"/>
    <n v="1405188667"/>
    <n v="1402596667"/>
    <b v="0"/>
    <n v="25"/>
    <b v="1"/>
    <s v="music/pop"/>
    <n v="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24.38000000000466"/>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6000"/>
    <e v="#DIV/0!"/>
    <x v="4"/>
    <x v="28"/>
  </r>
  <r>
    <n v="1683"/>
    <s v="Manman doudou tÃ©moignage d'une mÃ¨re Album"/>
    <s v="Rendre tÃ©moignage de ce que Dieu fait chaque jour pour moi et venir en  aide  aux autres, c'est  mon but."/>
    <n v="3500"/>
    <n v="760"/>
    <x v="3"/>
    <x v="6"/>
    <s v="EUR"/>
    <n v="1491590738"/>
    <n v="1489517138"/>
    <b v="0"/>
    <n v="10"/>
    <b v="0"/>
    <s v="music/faith"/>
    <n v="-2740"/>
    <n v="76"/>
    <x v="4"/>
    <x v="28"/>
  </r>
  <r>
    <n v="1684"/>
    <s v="Goodness &amp; Mercy EP - Marty Mikles"/>
    <s v="New Music from Marty Mikles!  A new EP all about God's Goodness &amp; Mercy."/>
    <n v="8000"/>
    <n v="8730"/>
    <x v="3"/>
    <x v="0"/>
    <s v="USD"/>
    <n v="1489775641"/>
    <n v="1487360041"/>
    <b v="0"/>
    <n v="101"/>
    <b v="0"/>
    <s v="music/faith"/>
    <n v="730"/>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4982"/>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687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2228"/>
    <n v="253.14285714285714"/>
    <x v="4"/>
    <x v="28"/>
  </r>
  <r>
    <n v="1689"/>
    <s v="Fly Away"/>
    <s v="Praising the Living God in the second half of life."/>
    <n v="2400"/>
    <n v="2400"/>
    <x v="3"/>
    <x v="0"/>
    <s v="USD"/>
    <n v="1489700230"/>
    <n v="1487111830"/>
    <b v="0"/>
    <n v="14"/>
    <b v="0"/>
    <s v="music/faith"/>
    <n v="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186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19958"/>
    <n v="264.26315789473682"/>
    <x v="4"/>
    <x v="28"/>
  </r>
  <r>
    <n v="1692"/>
    <s v="Get Your Hopes Up"/>
    <s v="After 3 years.....It's time for some new music! Album #2 is in motion and I can't wait to share it with all of you!"/>
    <n v="5000"/>
    <n v="2390"/>
    <x v="3"/>
    <x v="0"/>
    <s v="USD"/>
    <n v="1490572740"/>
    <n v="1487734667"/>
    <b v="0"/>
    <n v="15"/>
    <b v="0"/>
    <s v="music/faith"/>
    <n v="-2610"/>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2720"/>
    <n v="35"/>
    <x v="4"/>
    <x v="28"/>
  </r>
  <r>
    <n v="1694"/>
    <s v="Thundercreek Studios"/>
    <s v="Hey all I'm building out my Christian Recording studio in a new building. I have the building but lack the funds to build it out!!!"/>
    <n v="10000"/>
    <n v="5"/>
    <x v="3"/>
    <x v="0"/>
    <s v="USD"/>
    <n v="1490589360"/>
    <n v="1488038674"/>
    <b v="0"/>
    <n v="1"/>
    <b v="0"/>
    <s v="music/faith"/>
    <n v="-999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0595"/>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30000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9974"/>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125000"/>
    <e v="#DIV/0!"/>
    <x v="4"/>
    <x v="28"/>
  </r>
  <r>
    <n v="1699"/>
    <s v="THE WORSHIP ALBUM!"/>
    <s v="Friends! Will you help me create a new worship album??! I want this album to give God the worship he deserves and draw people to Him."/>
    <n v="5105"/>
    <n v="216"/>
    <x v="3"/>
    <x v="0"/>
    <s v="USD"/>
    <n v="1491943445"/>
    <n v="1489351445"/>
    <b v="0"/>
    <n v="4"/>
    <b v="0"/>
    <s v="music/faith"/>
    <n v="-4889"/>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14788"/>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40"/>
    <n v="5"/>
    <x v="4"/>
    <x v="28"/>
  </r>
  <r>
    <n v="1702"/>
    <s v="lyndale lewis and new vision prosper cd release"/>
    <s v="I can do all things through christ jesus"/>
    <n v="16500"/>
    <n v="1"/>
    <x v="2"/>
    <x v="0"/>
    <s v="USD"/>
    <n v="1427745150"/>
    <n v="1425156750"/>
    <b v="0"/>
    <n v="1"/>
    <b v="0"/>
    <s v="music/faith"/>
    <n v="-16499"/>
    <n v="1"/>
    <x v="4"/>
    <x v="28"/>
  </r>
  <r>
    <n v="1703"/>
    <s v="Joy Full Noise!"/>
    <s v="I would love for you to be a part of helping me raise money for music and video production to launch my first Worship album!"/>
    <n v="5000"/>
    <n v="51"/>
    <x v="2"/>
    <x v="0"/>
    <s v="USD"/>
    <n v="1441003537"/>
    <n v="1435819537"/>
    <b v="0"/>
    <n v="2"/>
    <b v="0"/>
    <s v="music/faith"/>
    <n v="-4949"/>
    <n v="25.5"/>
    <x v="4"/>
    <x v="28"/>
  </r>
  <r>
    <n v="1704"/>
    <s v="Jericho Down Worship Album"/>
    <s v="We want to record an album of popular praise &amp; worship songs with our own influence and style."/>
    <n v="2000"/>
    <n v="1302"/>
    <x v="2"/>
    <x v="0"/>
    <s v="USD"/>
    <n v="1424056873"/>
    <n v="1421464873"/>
    <b v="0"/>
    <n v="11"/>
    <b v="0"/>
    <s v="music/faith"/>
    <n v="-698"/>
    <n v="118.36363636363636"/>
    <x v="4"/>
    <x v="28"/>
  </r>
  <r>
    <n v="1705"/>
    <s v="Piano Prayer Album - Russ James"/>
    <s v="An instrumental album that ranges from hymns to contemporary music. All the music is recorded by myself."/>
    <n v="2000"/>
    <n v="0"/>
    <x v="2"/>
    <x v="0"/>
    <s v="USD"/>
    <n v="1441814400"/>
    <n v="1440807846"/>
    <b v="0"/>
    <n v="0"/>
    <b v="0"/>
    <s v="music/faith"/>
    <n v="-2000"/>
    <e v="#DIV/0!"/>
    <x v="4"/>
    <x v="28"/>
  </r>
  <r>
    <n v="1706"/>
    <s v="Gemeinde in Bremen"/>
    <s v="Unsere &quot;Aufgabe&quot; ist es, fÃ¼r Christen da zu sein die keiner Gemeinde angehÃ¶ren. Zudem spielt Lobpreis eine Zentrale Rolle."/>
    <n v="5500"/>
    <n v="0"/>
    <x v="2"/>
    <x v="12"/>
    <s v="EUR"/>
    <n v="1440314472"/>
    <n v="1435130472"/>
    <b v="0"/>
    <n v="0"/>
    <b v="0"/>
    <s v="music/faith"/>
    <n v="-550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4513"/>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7000"/>
    <e v="#DIV/0!"/>
    <x v="4"/>
    <x v="28"/>
  </r>
  <r>
    <n v="1709"/>
    <s v="Psalms"/>
    <s v="A project to set psalms to music. The psalms are taken from the English Standard Version (ESV) of the Bible."/>
    <n v="1750"/>
    <n v="85"/>
    <x v="2"/>
    <x v="0"/>
    <s v="USD"/>
    <n v="1409513940"/>
    <n v="1405949514"/>
    <b v="0"/>
    <n v="4"/>
    <b v="0"/>
    <s v="music/faith"/>
    <n v="-1665"/>
    <n v="21.25"/>
    <x v="4"/>
    <x v="28"/>
  </r>
  <r>
    <n v="1710"/>
    <s v="Producing a live album of our upcoming Europe tour"/>
    <s v="We want to create a gospel live album which has never been produced before."/>
    <n v="5000"/>
    <n v="34"/>
    <x v="2"/>
    <x v="12"/>
    <s v="EUR"/>
    <n v="1453122000"/>
    <n v="1449151888"/>
    <b v="0"/>
    <n v="1"/>
    <b v="0"/>
    <s v="music/faith"/>
    <n v="-4966"/>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8950"/>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500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95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2303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4989"/>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850"/>
    <n v="50"/>
    <x v="4"/>
    <x v="28"/>
  </r>
  <r>
    <n v="1717"/>
    <s v="Shift Records A New EP!"/>
    <s v="Our first record created to reach, inspire, and ultimately express the love of Jesus to our generation."/>
    <n v="3265"/>
    <n v="1395"/>
    <x v="2"/>
    <x v="0"/>
    <s v="USD"/>
    <n v="1461211200"/>
    <n v="1459467238"/>
    <b v="0"/>
    <n v="41"/>
    <b v="0"/>
    <s v="music/faith"/>
    <n v="-1870"/>
    <n v="34.024390243902438"/>
    <x v="4"/>
    <x v="28"/>
  </r>
  <r>
    <n v="1718"/>
    <s v="The Prodigal Son"/>
    <s v="A melody for the galaxy."/>
    <n v="35000"/>
    <n v="75"/>
    <x v="2"/>
    <x v="0"/>
    <s v="USD"/>
    <n v="1463201940"/>
    <n v="1459435149"/>
    <b v="0"/>
    <n v="2"/>
    <b v="0"/>
    <s v="music/faith"/>
    <n v="-3492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396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377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5000"/>
    <e v="#DIV/0!"/>
    <x v="4"/>
    <x v="28"/>
  </r>
  <r>
    <n v="1722"/>
    <s v="Preserving the DC Gospel Stars"/>
    <s v="I am raising money to leave a legacy for the DC Gospel Stars and preserve this art form for music lovers of this style."/>
    <n v="2880"/>
    <n v="1"/>
    <x v="2"/>
    <x v="0"/>
    <s v="USD"/>
    <n v="1459642200"/>
    <n v="1456441429"/>
    <b v="0"/>
    <n v="1"/>
    <b v="0"/>
    <s v="music/faith"/>
    <n v="-2879"/>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9350"/>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965"/>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4940"/>
    <n v="62.222222222222221"/>
    <x v="4"/>
    <x v="28"/>
  </r>
  <r>
    <n v="1726"/>
    <s v="&quot;Every Day&quot; CD by Amanda Joy Hall"/>
    <s v="Amanda Joy Hall's sophomore album, &quot;Every Day&quot;. Release expected July 2014"/>
    <n v="6500"/>
    <n v="2196"/>
    <x v="2"/>
    <x v="0"/>
    <s v="USD"/>
    <n v="1403906664"/>
    <n v="1401401064"/>
    <b v="0"/>
    <n v="16"/>
    <b v="0"/>
    <s v="music/faith"/>
    <n v="-430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2999"/>
    <n v="1"/>
    <x v="4"/>
    <x v="28"/>
  </r>
  <r>
    <n v="1728"/>
    <s v="With His Presence"/>
    <s v="Be in God's presence through instrumental covers of hymns. Help me build a home studio to freely distribute this album."/>
    <n v="1250"/>
    <n v="855"/>
    <x v="2"/>
    <x v="0"/>
    <s v="USD"/>
    <n v="1445439674"/>
    <n v="1442847674"/>
    <b v="0"/>
    <n v="7"/>
    <b v="0"/>
    <s v="music/faith"/>
    <n v="-39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1000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3000"/>
    <e v="#DIV/0!"/>
    <x v="4"/>
    <x v="28"/>
  </r>
  <r>
    <n v="1731"/>
    <s v="Sam Cox Band First Christian Tour"/>
    <s v="We are a Christin Worship band looking to midwest tour. God Bless!"/>
    <n v="1000"/>
    <n v="0"/>
    <x v="2"/>
    <x v="0"/>
    <s v="USD"/>
    <n v="1434034800"/>
    <n v="1432849552"/>
    <b v="0"/>
    <n v="0"/>
    <b v="0"/>
    <s v="music/faith"/>
    <n v="-100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4000"/>
    <e v="#DIV/0!"/>
    <x v="4"/>
    <x v="28"/>
  </r>
  <r>
    <n v="1733"/>
    <s v="What Faith Is EP/Album"/>
    <s v="I am trying to share the music I am blessed to have written. https://www.johncox4.com or https://reverbnation.com/johncox4"/>
    <n v="10000"/>
    <n v="0"/>
    <x v="2"/>
    <x v="0"/>
    <s v="USD"/>
    <n v="1473802200"/>
    <n v="1472746374"/>
    <b v="0"/>
    <n v="0"/>
    <b v="0"/>
    <s v="music/faith"/>
    <n v="-1000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4499"/>
    <n v="1"/>
    <x v="4"/>
    <x v="28"/>
  </r>
  <r>
    <n v="1735"/>
    <s v="Leo's RainSong Artist program"/>
    <s v="RainSong is letting my buy a discounted guitar. I will use this to offer my talents to the ministry programs I'm a part of."/>
    <n v="1000"/>
    <n v="110"/>
    <x v="2"/>
    <x v="0"/>
    <s v="USD"/>
    <n v="1470598345"/>
    <n v="1468006345"/>
    <b v="0"/>
    <n v="2"/>
    <b v="0"/>
    <s v="music/faith"/>
    <n v="-890"/>
    <n v="55"/>
    <x v="4"/>
    <x v="28"/>
  </r>
  <r>
    <n v="1736"/>
    <s v="In His Presence"/>
    <s v="A unique meditative album reflecting on the life of Christ, inviting Him into your presence"/>
    <n v="3000"/>
    <n v="22"/>
    <x v="2"/>
    <x v="0"/>
    <s v="USD"/>
    <n v="1447018833"/>
    <n v="1444423233"/>
    <b v="0"/>
    <n v="1"/>
    <b v="0"/>
    <s v="music/faith"/>
    <n v="-2978"/>
    <n v="22"/>
    <x v="4"/>
    <x v="28"/>
  </r>
  <r>
    <n v="1737"/>
    <s v="Healing"/>
    <s v="An instrumental project in which all songs are incorporated around the healing power of our God. Used for times of prayer &amp; devotion"/>
    <n v="4000"/>
    <n v="850"/>
    <x v="2"/>
    <x v="0"/>
    <s v="USD"/>
    <n v="1437432392"/>
    <n v="1434840392"/>
    <b v="0"/>
    <n v="15"/>
    <b v="0"/>
    <s v="music/faith"/>
    <n v="-3150"/>
    <n v="56.666666666666664"/>
    <x v="4"/>
    <x v="28"/>
  </r>
  <r>
    <n v="1738"/>
    <s v="The Flashing Lights"/>
    <s v="Music that inspires and gives hope for overcoming and change. And it is good music."/>
    <n v="5000"/>
    <n v="20"/>
    <x v="2"/>
    <x v="0"/>
    <s v="USD"/>
    <n v="1412283542"/>
    <n v="1409691542"/>
    <b v="0"/>
    <n v="1"/>
    <b v="0"/>
    <s v="music/faith"/>
    <n v="-498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999"/>
    <n v="1"/>
    <x v="4"/>
    <x v="28"/>
  </r>
  <r>
    <n v="1740"/>
    <s v="Recording Studio Time"/>
    <s v="I recently recorded a new single. With your help I can return to the studio. Would you like to be part of my next worship project?"/>
    <n v="3000"/>
    <n v="0"/>
    <x v="2"/>
    <x v="0"/>
    <s v="USD"/>
    <n v="1437075422"/>
    <n v="1434483422"/>
    <b v="0"/>
    <n v="0"/>
    <b v="0"/>
    <s v="music/faith"/>
    <n v="-3000"/>
    <e v="#DIV/0!"/>
    <x v="4"/>
    <x v="28"/>
  </r>
  <r>
    <n v="1741"/>
    <s v="Caught off Guard"/>
    <s v="A photo journal documenting my experiences and travels across New Zealand"/>
    <n v="1200"/>
    <n v="1330"/>
    <x v="0"/>
    <x v="1"/>
    <s v="GBP"/>
    <n v="1433948671"/>
    <n v="1430060671"/>
    <b v="0"/>
    <n v="52"/>
    <b v="1"/>
    <s v="photography/photobooks"/>
    <n v="130"/>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25"/>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01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98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7215"/>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446"/>
    <n v="59.408805031446541"/>
    <x v="8"/>
    <x v="20"/>
  </r>
  <r>
    <n v="1748"/>
    <s v="So It Is: Vancouver"/>
    <s v="Telling the story of the city through remarkable people who live in Vancouver today."/>
    <n v="50000"/>
    <n v="64974"/>
    <x v="0"/>
    <x v="5"/>
    <s v="CAD"/>
    <n v="1441234143"/>
    <n v="1438642143"/>
    <b v="0"/>
    <n v="181"/>
    <b v="1"/>
    <s v="photography/photobooks"/>
    <n v="14974"/>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2360.5"/>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5081"/>
    <n v="80.647999999999996"/>
    <x v="8"/>
    <x v="20"/>
  </r>
  <r>
    <n v="1751"/>
    <s v="Daily Bread: Stories from Rural Greece"/>
    <s v="Photographs and stories culled from 10 years of road trips through rural Greece"/>
    <n v="10000"/>
    <n v="10290"/>
    <x v="0"/>
    <x v="0"/>
    <s v="USD"/>
    <n v="1426787123"/>
    <n v="1424198723"/>
    <b v="0"/>
    <n v="61"/>
    <b v="1"/>
    <s v="photography/photobooks"/>
    <n v="290"/>
    <n v="168.68852459016392"/>
    <x v="8"/>
    <x v="20"/>
  </r>
  <r>
    <n v="1752"/>
    <s v="Adfectus Book"/>
    <s v="A little book of calm, in picture form, that will soothe the soul and un-furrow the brow."/>
    <n v="1200"/>
    <n v="3122"/>
    <x v="0"/>
    <x v="1"/>
    <s v="GBP"/>
    <n v="1476425082"/>
    <n v="1473833082"/>
    <b v="0"/>
    <n v="90"/>
    <b v="1"/>
    <s v="photography/photobooks"/>
    <n v="1922"/>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200"/>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895"/>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5"/>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55.60000000000036"/>
    <n v="47.13"/>
    <x v="8"/>
    <x v="20"/>
  </r>
  <r>
    <n v="1757"/>
    <s v="The Resurgence of Femininity Photo Thesis"/>
    <s v="I want to create a self published photo art book on the topic of the resurgence of femininity."/>
    <n v="5000"/>
    <n v="5800"/>
    <x v="0"/>
    <x v="0"/>
    <s v="USD"/>
    <n v="1485631740"/>
    <n v="1483041083"/>
    <b v="0"/>
    <n v="14"/>
    <b v="1"/>
    <s v="photography/photobooks"/>
    <n v="800"/>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47"/>
    <n v="42.481481481481481"/>
    <x v="8"/>
    <x v="20"/>
  </r>
  <r>
    <n v="1759"/>
    <s v="Death Valley"/>
    <s v="Death Valley will be the first photo book of Andi State"/>
    <n v="5000"/>
    <n v="5330"/>
    <x v="0"/>
    <x v="0"/>
    <s v="USD"/>
    <n v="1427309629"/>
    <n v="1425585229"/>
    <b v="0"/>
    <n v="49"/>
    <b v="1"/>
    <s v="photography/photobooks"/>
    <n v="330"/>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3272"/>
    <n v="81.098039215686271"/>
    <x v="8"/>
    <x v="20"/>
  </r>
  <r>
    <n v="1761"/>
    <s v="I Wanted To See Boobs"/>
    <s v="A hardcover photobook telling the naked truth of a young photographers journey."/>
    <n v="100"/>
    <n v="155"/>
    <x v="0"/>
    <x v="1"/>
    <s v="GBP"/>
    <n v="1442065060"/>
    <n v="1437745060"/>
    <b v="0"/>
    <n v="3"/>
    <b v="1"/>
    <s v="photography/photobooks"/>
    <n v="55"/>
    <n v="51.666666666666664"/>
    <x v="8"/>
    <x v="20"/>
  </r>
  <r>
    <n v="1762"/>
    <s v="&quot;The Naked Pixel&quot; Ali Pakele"/>
    <s v="Project rewards $25 gets you 190+ digital images"/>
    <n v="100"/>
    <n v="885"/>
    <x v="0"/>
    <x v="0"/>
    <s v="USD"/>
    <n v="1457739245"/>
    <n v="1455147245"/>
    <b v="0"/>
    <n v="25"/>
    <b v="1"/>
    <s v="photography/photobooks"/>
    <n v="7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229"/>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8844"/>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066.5200000000004"/>
    <n v="72.16970873786407"/>
    <x v="8"/>
    <x v="20"/>
  </r>
  <r>
    <n v="1766"/>
    <s v="Photographic book on Melbourne's music scene"/>
    <s v="I want to create a beautiful book which documents the Melbourne music scene."/>
    <n v="1500"/>
    <n v="0"/>
    <x v="2"/>
    <x v="2"/>
    <s v="AUD"/>
    <n v="1408999088"/>
    <n v="1407184688"/>
    <b v="1"/>
    <n v="0"/>
    <b v="0"/>
    <s v="photography/photobooks"/>
    <n v="-150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2714"/>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813"/>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8919"/>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0654"/>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3305"/>
    <n v="35.799999999999997"/>
    <x v="8"/>
    <x v="20"/>
  </r>
  <r>
    <n v="1772"/>
    <s v="White Mountain"/>
    <s v="A photobook and a short documentary film telling the story of Holocaust in Northwestern Lithuania"/>
    <n v="5500"/>
    <n v="858"/>
    <x v="2"/>
    <x v="1"/>
    <s v="GBP"/>
    <n v="1404666836"/>
    <n v="1399482836"/>
    <b v="1"/>
    <n v="19"/>
    <b v="0"/>
    <s v="photography/photobooks"/>
    <n v="-4642"/>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28123"/>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135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11342"/>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466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4149"/>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49005"/>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7014"/>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18077"/>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4083"/>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29578"/>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30523"/>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012"/>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19147"/>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995"/>
    <n v="31.206896551724139"/>
    <x v="8"/>
    <x v="20"/>
  </r>
  <r>
    <n v="1787"/>
    <s v="Alpamayo to Yerupaja"/>
    <s v="Raising awareness to the effects of global warming through photographs of the high mountains of Peru."/>
    <n v="10000"/>
    <n v="1533"/>
    <x v="2"/>
    <x v="0"/>
    <s v="USD"/>
    <n v="1428158637"/>
    <n v="1425570237"/>
    <b v="1"/>
    <n v="24"/>
    <b v="0"/>
    <s v="photography/photobooks"/>
    <n v="-8467"/>
    <n v="63.875"/>
    <x v="8"/>
    <x v="20"/>
  </r>
  <r>
    <n v="1788"/>
    <s v="Beyond the Pale"/>
    <s v="A photo book celebrating Goths, exploring their lives and giving an insight into what Goth is for them."/>
    <n v="5500"/>
    <n v="76"/>
    <x v="2"/>
    <x v="1"/>
    <s v="GBP"/>
    <n v="1414795542"/>
    <n v="1412203542"/>
    <b v="1"/>
    <n v="4"/>
    <b v="0"/>
    <s v="photography/photobooks"/>
    <n v="-5424"/>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7960"/>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31364"/>
    <n v="109.06666666666666"/>
    <x v="8"/>
    <x v="20"/>
  </r>
  <r>
    <n v="1791"/>
    <s v="disCover: Napoli"/>
    <s v="For the love of street photography and the beauty of traditional cultures in southern Italy."/>
    <n v="3000"/>
    <n v="107"/>
    <x v="2"/>
    <x v="1"/>
    <s v="GBP"/>
    <n v="1422553565"/>
    <n v="1417369565"/>
    <b v="1"/>
    <n v="4"/>
    <b v="0"/>
    <s v="photography/photobooks"/>
    <n v="-2893"/>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9719"/>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2960"/>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8003"/>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1715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14810"/>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324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818"/>
    <n v="58.972972972972975"/>
    <x v="8"/>
    <x v="20"/>
  </r>
  <r>
    <n v="1799"/>
    <s v="The UnDiscovered Image"/>
    <s v="The UnDiscovered Image, a monthly publication dedicated to photographers."/>
    <n v="4000"/>
    <n v="69.83"/>
    <x v="2"/>
    <x v="1"/>
    <s v="GBP"/>
    <n v="1415740408"/>
    <n v="1414008808"/>
    <b v="1"/>
    <n v="6"/>
    <b v="0"/>
    <s v="photography/photobooks"/>
    <n v="-3930.17"/>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3680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645"/>
    <n v="63.648648648648646"/>
    <x v="8"/>
    <x v="20"/>
  </r>
  <r>
    <n v="1802"/>
    <s v="Out Of The Dark"/>
    <s v="Inner Darkness turned into a photobook. Personal work i shot during my recovery...in Berlin."/>
    <n v="3500"/>
    <n v="1697"/>
    <x v="2"/>
    <x v="12"/>
    <s v="EUR"/>
    <n v="1435442340"/>
    <n v="1433416830"/>
    <b v="1"/>
    <n v="18"/>
    <b v="0"/>
    <s v="photography/photobooks"/>
    <n v="-1803"/>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12110"/>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10048"/>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14309"/>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19409"/>
    <n v="73.875"/>
    <x v="8"/>
    <x v="20"/>
  </r>
  <r>
    <n v="1807"/>
    <s v="Anywhere but Here"/>
    <s v="I want to explore alternative cultures and lifestyles in America."/>
    <n v="5000"/>
    <n v="553"/>
    <x v="2"/>
    <x v="0"/>
    <s v="USD"/>
    <n v="1411868313"/>
    <n v="1409276313"/>
    <b v="1"/>
    <n v="8"/>
    <b v="0"/>
    <s v="photography/photobooks"/>
    <n v="-4447"/>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16406"/>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3120"/>
    <n v="42.222222222222221"/>
    <x v="8"/>
    <x v="20"/>
  </r>
  <r>
    <n v="1810"/>
    <s v="Film Speed"/>
    <s v="Film Speed is a series of Zines focusing on architecture shot completely on 35 and 120mm film."/>
    <n v="450"/>
    <n v="15"/>
    <x v="2"/>
    <x v="0"/>
    <s v="USD"/>
    <n v="1408657826"/>
    <n v="1407621026"/>
    <b v="0"/>
    <n v="2"/>
    <b v="0"/>
    <s v="photography/photobooks"/>
    <n v="-435"/>
    <n v="7.5"/>
    <x v="8"/>
    <x v="20"/>
  </r>
  <r>
    <n v="1811"/>
    <s v="The Year of Sunsets"/>
    <s v="A collection of 365 color photographs of sunsets in 2014, beautifully presented in a hardcover book."/>
    <n v="54000"/>
    <n v="40"/>
    <x v="2"/>
    <x v="0"/>
    <s v="USD"/>
    <n v="1414123200"/>
    <n v="1408962270"/>
    <b v="0"/>
    <n v="26"/>
    <b v="0"/>
    <s v="photography/photobooks"/>
    <n v="-5396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5635"/>
    <n v="37.608695652173914"/>
    <x v="8"/>
    <x v="20"/>
  </r>
  <r>
    <n v="1813"/>
    <s v="Libya : The Lost Days"/>
    <s v="This project aims to document, Libyan photographic history; through both print and artisan mediums ."/>
    <n v="8750"/>
    <n v="0"/>
    <x v="2"/>
    <x v="1"/>
    <s v="GBP"/>
    <n v="1407532812"/>
    <n v="1404940812"/>
    <b v="0"/>
    <n v="0"/>
    <b v="0"/>
    <s v="photography/photobooks"/>
    <n v="-875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609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3000"/>
    <e v="#DIV/0!"/>
    <x v="8"/>
    <x v="20"/>
  </r>
  <r>
    <n v="1816"/>
    <s v="Moments of Passion"/>
    <s v="A unique Photographic Book Project about the Passionate Moments and Strong Emotions that lie within Karate"/>
    <n v="25000"/>
    <n v="509"/>
    <x v="2"/>
    <x v="16"/>
    <s v="CHF"/>
    <n v="1469473200"/>
    <n v="1467061303"/>
    <b v="0"/>
    <n v="6"/>
    <b v="0"/>
    <s v="photography/photobooks"/>
    <n v="-24491"/>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8581"/>
    <n v="94.19"/>
    <x v="8"/>
    <x v="20"/>
  </r>
  <r>
    <n v="1818"/>
    <s v="Give Me Your Goofy-ist"/>
    <s v="We are all different, this is a way to honor and celebrate the authenticity in being different."/>
    <n v="15000"/>
    <n v="0"/>
    <x v="2"/>
    <x v="0"/>
    <s v="USD"/>
    <n v="1428035850"/>
    <n v="1425447450"/>
    <b v="0"/>
    <n v="0"/>
    <b v="0"/>
    <s v="photography/photobooks"/>
    <n v="-1500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117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24293"/>
    <n v="213.375"/>
    <x v="8"/>
    <x v="20"/>
  </r>
  <r>
    <n v="1821"/>
    <s v="Glass Cloud on the road!"/>
    <s v="Glass Cloud tour dates are already beginning to pile up. They are turning to YOU to help get them from town to town."/>
    <n v="2500"/>
    <n v="3372.25"/>
    <x v="0"/>
    <x v="0"/>
    <s v="USD"/>
    <n v="1330760367"/>
    <n v="1326872367"/>
    <b v="0"/>
    <n v="57"/>
    <b v="1"/>
    <s v="music/rock"/>
    <n v="872.25"/>
    <n v="59.162280701754383"/>
    <x v="4"/>
    <x v="11"/>
  </r>
  <r>
    <n v="1822"/>
    <s v="Wood Butcher's new music video- I Don't Wanna Party"/>
    <s v="Wood Butcher needs your help to make this happen. Buy a CD, support local music!"/>
    <n v="300"/>
    <n v="300"/>
    <x v="0"/>
    <x v="5"/>
    <s v="CAD"/>
    <n v="1391194860"/>
    <n v="1388084862"/>
    <b v="0"/>
    <n v="11"/>
    <b v="1"/>
    <s v="music/rock"/>
    <n v="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1"/>
    <n v="24.575757575757574"/>
    <x v="4"/>
    <x v="11"/>
  </r>
  <r>
    <n v="1824"/>
    <s v="Tin Man's Broken Wisdom Fund"/>
    <s v="cd fund raiser"/>
    <n v="3000"/>
    <n v="3002"/>
    <x v="0"/>
    <x v="0"/>
    <s v="USD"/>
    <n v="1389146880"/>
    <n v="1387403967"/>
    <b v="0"/>
    <n v="40"/>
    <b v="1"/>
    <s v="music/rock"/>
    <n v="2"/>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1"/>
    <n v="42.02"/>
    <x v="4"/>
    <x v="11"/>
  </r>
  <r>
    <n v="1826"/>
    <s v="BEAR GHOST! Professional Recording! Yay!"/>
    <s v="Hear your favorite Bear Ghost in eargasmic quality!"/>
    <n v="2000"/>
    <n v="2020"/>
    <x v="0"/>
    <x v="0"/>
    <s v="USD"/>
    <n v="1392675017"/>
    <n v="1390083017"/>
    <b v="0"/>
    <n v="38"/>
    <b v="1"/>
    <s v="music/rock"/>
    <n v="20"/>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53"/>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32"/>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000.25"/>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230"/>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30"/>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50"/>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650"/>
    <n v="42"/>
    <x v="4"/>
    <x v="11"/>
  </r>
  <r>
    <n v="1834"/>
    <s v="TDJ - All Part of the Plan EP/Tour"/>
    <s v="Help us fund our first tour and promote our new EP!"/>
    <n v="10000"/>
    <n v="11805"/>
    <x v="0"/>
    <x v="0"/>
    <s v="USD"/>
    <n v="1422140895"/>
    <n v="1418684895"/>
    <b v="0"/>
    <n v="90"/>
    <b v="1"/>
    <s v="music/rock"/>
    <n v="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20"/>
    <n v="47.272727272727273"/>
    <x v="4"/>
    <x v="11"/>
  </r>
  <r>
    <n v="1836"/>
    <s v="KICKSTART OUR &lt;+3"/>
    <s v="Help fund our 2013 Sound &amp; Lighting Touring rig!"/>
    <n v="5000"/>
    <n v="10017"/>
    <x v="0"/>
    <x v="0"/>
    <s v="USD"/>
    <n v="1361129129"/>
    <n v="1359660329"/>
    <b v="0"/>
    <n v="55"/>
    <b v="1"/>
    <s v="music/rock"/>
    <n v="5017"/>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124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4900000000000091"/>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1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80"/>
    <n v="75.384615384615387"/>
    <x v="4"/>
    <x v="11"/>
  </r>
  <r>
    <n v="1841"/>
    <s v="Hydra Effect Debut EP"/>
    <s v="Hard Rock with a Positive Message. Help us fund, release and promote our debut EP!"/>
    <n v="2000"/>
    <n v="2035"/>
    <x v="0"/>
    <x v="0"/>
    <s v="USD"/>
    <n v="1400561940"/>
    <n v="1397679445"/>
    <b v="0"/>
    <n v="40"/>
    <b v="1"/>
    <s v="music/rock"/>
    <n v="3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50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2400.6100000000006"/>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2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5689"/>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522"/>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221"/>
    <n v="134.20833333333334"/>
    <x v="4"/>
    <x v="11"/>
  </r>
  <r>
    <n v="1849"/>
    <s v="Release the Skyline Album"/>
    <s v="Release the Skylines is a small, local Cleveland metal band looking to record an album."/>
    <n v="300"/>
    <n v="301"/>
    <x v="0"/>
    <x v="0"/>
    <s v="USD"/>
    <n v="1350505059"/>
    <n v="1347913059"/>
    <b v="0"/>
    <n v="8"/>
    <b v="1"/>
    <s v="music/rock"/>
    <n v="1"/>
    <n v="37.625"/>
    <x v="4"/>
    <x v="11"/>
  </r>
  <r>
    <n v="1850"/>
    <s v="WILKES EP"/>
    <s v="WILKES is the solo venture of HighFlightSociety singer / Disciple bassist, Jason Wilkes. This project is to fund the debut 6 song EP."/>
    <n v="9000"/>
    <n v="9137"/>
    <x v="0"/>
    <x v="0"/>
    <s v="USD"/>
    <n v="1405033300"/>
    <n v="1402441300"/>
    <b v="0"/>
    <n v="179"/>
    <b v="1"/>
    <s v="music/rock"/>
    <n v="137"/>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2545"/>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318.54999999999927"/>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4730.16"/>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486"/>
    <n v="40.547315436241611"/>
    <x v="4"/>
    <x v="11"/>
  </r>
  <r>
    <n v="1859"/>
    <s v="Queen Kwong Tour to London and Paris"/>
    <s v="Queen Kwong is going ON TOUR to London and Paris!"/>
    <n v="3000"/>
    <n v="3955"/>
    <x v="0"/>
    <x v="0"/>
    <s v="USD"/>
    <n v="1316716129"/>
    <n v="1314124129"/>
    <b v="0"/>
    <n v="56"/>
    <b v="1"/>
    <s v="music/rock"/>
    <n v="955"/>
    <n v="70.625"/>
    <x v="4"/>
    <x v="11"/>
  </r>
  <r>
    <n v="1860"/>
    <s v="A Simple Complex's 2013 CD Release Party DVD"/>
    <s v="ASC had a one-of-a-kind CD release party in 2013, and we want to share it with the world - in DVD format!"/>
    <n v="750"/>
    <n v="1001"/>
    <x v="0"/>
    <x v="0"/>
    <s v="USD"/>
    <n v="1391706084"/>
    <n v="1389891684"/>
    <b v="0"/>
    <n v="19"/>
    <b v="1"/>
    <s v="music/rock"/>
    <n v="251"/>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25000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6545"/>
    <n v="90.9375"/>
    <x v="6"/>
    <x v="18"/>
  </r>
  <r>
    <n v="1863"/>
    <s v="Project: 20M813"/>
    <s v="This is an Android game where you take control of the zombies and try to eat your way to world domination!"/>
    <n v="2500"/>
    <n v="10"/>
    <x v="2"/>
    <x v="0"/>
    <s v="USD"/>
    <n v="1402600085"/>
    <n v="1400008085"/>
    <b v="0"/>
    <n v="2"/>
    <b v="0"/>
    <s v="games/mobile games"/>
    <n v="-249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3712"/>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109996"/>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487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1999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378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1000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3139"/>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834"/>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9788"/>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7964"/>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59974"/>
    <n v="13"/>
    <x v="6"/>
    <x v="18"/>
  </r>
  <r>
    <n v="1875"/>
    <s v="Claws &amp; Fins"/>
    <s v="Sea opposition of Crab's family and angry fishes. Who is going to win, and who is going to loose ?!"/>
    <n v="10000"/>
    <n v="51"/>
    <x v="2"/>
    <x v="0"/>
    <s v="USD"/>
    <n v="1470519308"/>
    <n v="1465335308"/>
    <b v="0"/>
    <n v="3"/>
    <b v="0"/>
    <s v="games/mobile games"/>
    <n v="-9949"/>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280"/>
    <e v="#DIV/0!"/>
    <x v="6"/>
    <x v="18"/>
  </r>
  <r>
    <n v="1877"/>
    <s v="Chip Dip II: Son of Chip Dip! - A Terrible, Terrible Game"/>
    <s v="It's obvious you won't survive by your wits alone. Unfortunately that's all you've got, Chip. Run!"/>
    <n v="60"/>
    <n v="0"/>
    <x v="2"/>
    <x v="0"/>
    <s v="USD"/>
    <n v="1425170525"/>
    <n v="1422664925"/>
    <b v="0"/>
    <n v="0"/>
    <b v="0"/>
    <s v="games/mobile games"/>
    <n v="-6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800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4994"/>
    <n v="3"/>
    <x v="6"/>
    <x v="18"/>
  </r>
  <r>
    <n v="1880"/>
    <s v="Sim Betting Football"/>
    <s v="Sim Betting Football is the only football (soccer) betting simulation  game."/>
    <n v="5000"/>
    <n v="1004"/>
    <x v="2"/>
    <x v="1"/>
    <s v="GBP"/>
    <n v="1459341380"/>
    <n v="1456839380"/>
    <b v="0"/>
    <n v="24"/>
    <b v="0"/>
    <s v="games/mobile games"/>
    <n v="-3996"/>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453.6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30"/>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747"/>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25"/>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335"/>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52"/>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32"/>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5350.13000000000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83"/>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0"/>
    <n v="57.777777777777779"/>
    <x v="4"/>
    <x v="14"/>
  </r>
  <r>
    <n v="1894"/>
    <s v="Help me release my first 3 song EP!!"/>
    <s v="Im trying to raise $1000 for a 3 song EP in a studio!"/>
    <n v="1000"/>
    <n v="1145"/>
    <x v="0"/>
    <x v="0"/>
    <s v="USD"/>
    <n v="1329082983"/>
    <n v="1326404583"/>
    <b v="0"/>
    <n v="20"/>
    <b v="1"/>
    <s v="music/indie rock"/>
    <n v="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56"/>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0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56"/>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300"/>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234.11000000000013"/>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96330"/>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988"/>
    <n v="4"/>
    <x v="2"/>
    <x v="29"/>
  </r>
  <r>
    <n v="1903"/>
    <s v="MiPointer"/>
    <s v="A cool smart laser pointer for presenting professionals. Unique by design, widest functional coverage for both IOS and Android."/>
    <n v="3000"/>
    <n v="1398"/>
    <x v="2"/>
    <x v="0"/>
    <s v="USD"/>
    <n v="1485541791"/>
    <n v="1480357791"/>
    <b v="0"/>
    <n v="41"/>
    <b v="0"/>
    <s v="technology/gadgets"/>
    <n v="-1602"/>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4995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24958"/>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8620"/>
    <n v="215.95959595959596"/>
    <x v="2"/>
    <x v="29"/>
  </r>
  <r>
    <n v="1907"/>
    <s v="Litter-Buddy"/>
    <s v="Litter-Buddy is great economical alternative to leading pet waste disposal systems with cartridge bag elements."/>
    <n v="30000"/>
    <n v="85"/>
    <x v="2"/>
    <x v="0"/>
    <s v="USD"/>
    <n v="1400853925"/>
    <n v="1399557925"/>
    <b v="0"/>
    <n v="4"/>
    <b v="0"/>
    <s v="technology/gadgets"/>
    <n v="-2991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4567"/>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30061"/>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51514"/>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4249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2035"/>
    <n v="70.595238095238102"/>
    <x v="2"/>
    <x v="29"/>
  </r>
  <r>
    <n v="1913"/>
    <s v="Tibio - Spreading warmth in everyones home"/>
    <s v="Tibio is a revolutionary new product designed to solve an age old problem."/>
    <n v="48000"/>
    <n v="637"/>
    <x v="2"/>
    <x v="1"/>
    <s v="GBP"/>
    <n v="1412770578"/>
    <n v="1410178578"/>
    <b v="0"/>
    <n v="26"/>
    <b v="0"/>
    <s v="technology/gadgets"/>
    <n v="-4736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606"/>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492"/>
    <n v="2"/>
    <x v="2"/>
    <x v="29"/>
  </r>
  <r>
    <n v="1916"/>
    <s v="The Paint Can Holder by U.S. Green Products"/>
    <s v="The Paint Can Holder Makes Painting Easier and Safer on Extension Ladders."/>
    <n v="20000"/>
    <n v="102"/>
    <x v="2"/>
    <x v="0"/>
    <s v="USD"/>
    <n v="1478542375"/>
    <n v="1476378775"/>
    <b v="0"/>
    <n v="6"/>
    <b v="0"/>
    <s v="technology/gadgets"/>
    <n v="-19898"/>
    <n v="17"/>
    <x v="2"/>
    <x v="29"/>
  </r>
  <r>
    <n v="1917"/>
    <s v="Chronovisor:The MOST innovative watch for night time reading"/>
    <s v="Let's build a legendary brand altogether"/>
    <n v="390000"/>
    <n v="205025"/>
    <x v="2"/>
    <x v="7"/>
    <s v="HKD"/>
    <n v="1486708133"/>
    <n v="1484116133"/>
    <b v="0"/>
    <n v="70"/>
    <b v="0"/>
    <s v="technology/gadgets"/>
    <n v="-184975"/>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24740"/>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63"/>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5697"/>
    <n v="40.980952380952381"/>
    <x v="2"/>
    <x v="29"/>
  </r>
  <r>
    <n v="1921"/>
    <s v="The Fine Spirits are making an album!"/>
    <s v="The Fine Spirits are making an album, but we need your help!"/>
    <n v="1500"/>
    <n v="2052"/>
    <x v="0"/>
    <x v="0"/>
    <s v="USD"/>
    <n v="1342243143"/>
    <n v="1339651143"/>
    <b v="0"/>
    <n v="38"/>
    <b v="1"/>
    <s v="music/indie rock"/>
    <n v="552"/>
    <n v="54"/>
    <x v="4"/>
    <x v="14"/>
  </r>
  <r>
    <n v="1922"/>
    <s v="Low Weather // Debut Album"/>
    <s v="Low Weather's debut album is halfway finished.  With your help and your help alone we can record the rest!"/>
    <n v="2000"/>
    <n v="2311"/>
    <x v="0"/>
    <x v="0"/>
    <s v="USD"/>
    <n v="1386828507"/>
    <n v="1384236507"/>
    <b v="0"/>
    <n v="64"/>
    <b v="1"/>
    <s v="music/indie rock"/>
    <n v="311"/>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176"/>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432"/>
    <n v="104"/>
    <x v="4"/>
    <x v="14"/>
  </r>
  <r>
    <n v="1925"/>
    <s v="The Freakniks Debut Album: Infinite Love"/>
    <s v="The Freakniks are making their psychedelic freak-folk debut studio album and they need your help."/>
    <n v="1500"/>
    <n v="1655"/>
    <x v="0"/>
    <x v="0"/>
    <s v="USD"/>
    <n v="1381449600"/>
    <n v="1379540288"/>
    <b v="0"/>
    <n v="52"/>
    <b v="1"/>
    <s v="music/indie rock"/>
    <n v="155"/>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430.69"/>
    <n v="27.3896261682243"/>
    <x v="4"/>
    <x v="14"/>
  </r>
  <r>
    <n v="1927"/>
    <s v="GBS Detroit Presents Hampshire"/>
    <s v="Hampshire is headed to GBS Detroit."/>
    <n v="600"/>
    <n v="620"/>
    <x v="0"/>
    <x v="0"/>
    <s v="USD"/>
    <n v="1331182740"/>
    <n v="1329856839"/>
    <b v="0"/>
    <n v="11"/>
    <b v="1"/>
    <s v="music/indie rock"/>
    <n v="20"/>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80"/>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
    <n v="42.8"/>
    <x v="4"/>
    <x v="14"/>
  </r>
  <r>
    <n v="1930"/>
    <s v="Magnetic Flowers Presents: Old, Cold. Losing It."/>
    <s v="We're nearly done recording, but we're out of money! Help us release the record!!!"/>
    <n v="1000"/>
    <n v="1270"/>
    <x v="0"/>
    <x v="0"/>
    <s v="USD"/>
    <n v="1373203482"/>
    <n v="1368019482"/>
    <b v="0"/>
    <n v="26"/>
    <b v="1"/>
    <s v="music/indie rock"/>
    <n v="270"/>
    <n v="48.846153846153847"/>
    <x v="4"/>
    <x v="14"/>
  </r>
  <r>
    <n v="1931"/>
    <s v="New Lions After Dark EP!"/>
    <s v="We're an indie rock band from Clearwater, FL headed back into the studio to finish our latest EP."/>
    <n v="2000"/>
    <n v="2412.02"/>
    <x v="0"/>
    <x v="0"/>
    <s v="USD"/>
    <n v="1337657400"/>
    <n v="1336512309"/>
    <b v="0"/>
    <n v="50"/>
    <b v="1"/>
    <s v="music/indie rock"/>
    <n v="412.02"/>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36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4346"/>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181"/>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210"/>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239.0100000000002"/>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523.4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2390"/>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070"/>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46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65295.890000000014"/>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2306.42"/>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6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275222.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24801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3731"/>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5.07000000000005"/>
    <n v="35.003043478260871"/>
    <x v="2"/>
    <x v="30"/>
  </r>
  <r>
    <n v="1948"/>
    <s v="UDOO X86: The Most Powerful Maker Board Ever"/>
    <s v="10 times more powerful than Raspberry Pi 3, x86 64-bit architecture"/>
    <n v="100000"/>
    <n v="800211"/>
    <x v="0"/>
    <x v="0"/>
    <s v="USD"/>
    <n v="1465232520"/>
    <n v="1460557809"/>
    <b v="1"/>
    <n v="4245"/>
    <b v="1"/>
    <s v="technology/hardware"/>
    <n v="70021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3001.3000000000029"/>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8248.96000000000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5622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34465.33"/>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18892"/>
    <n v="230.55782312925169"/>
    <x v="2"/>
    <x v="30"/>
  </r>
  <r>
    <n v="1954"/>
    <s v="Orison â€“ Rethink the Power of Energy"/>
    <s v="The First Home Battery System You Simply Plug in to Install"/>
    <n v="50000"/>
    <n v="349474"/>
    <x v="0"/>
    <x v="0"/>
    <s v="USD"/>
    <n v="1457758800"/>
    <n v="1453730176"/>
    <b v="1"/>
    <n v="415"/>
    <b v="1"/>
    <s v="technology/hardware"/>
    <n v="29947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125410.019999999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116420"/>
    <n v="483.34246575342468"/>
    <x v="2"/>
    <x v="30"/>
  </r>
  <r>
    <n v="1957"/>
    <s v="freeSoC and freeSoC Mini"/>
    <s v="An open hardware platform for the best microcontroller in the world."/>
    <n v="30000"/>
    <n v="50251.41"/>
    <x v="0"/>
    <x v="0"/>
    <s v="USD"/>
    <n v="1351304513"/>
    <n v="1348712513"/>
    <b v="1"/>
    <n v="660"/>
    <b v="1"/>
    <s v="technology/hardware"/>
    <n v="20251.410000000003"/>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93490.02"/>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5673.4400000000005"/>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2532"/>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0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9292.5"/>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510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142343.12"/>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8114"/>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1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54026"/>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92483"/>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95816"/>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51590"/>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652110.87000000011"/>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362"/>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10525.0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55099.199999999997"/>
    <n v="186.81393034825871"/>
    <x v="2"/>
    <x v="30"/>
  </r>
  <r>
    <n v="1975"/>
    <s v="Bugle2: A DIY Phono Preamp"/>
    <s v="The Bugle2 is a second generation DIY kit phono preamplifier for vinyl playback."/>
    <n v="16000"/>
    <n v="33393.339999999997"/>
    <x v="0"/>
    <x v="0"/>
    <s v="USD"/>
    <n v="1362938851"/>
    <n v="1360346851"/>
    <b v="1"/>
    <n v="253"/>
    <b v="1"/>
    <s v="technology/hardware"/>
    <n v="17393.339999999997"/>
    <n v="131.98948616600788"/>
    <x v="2"/>
    <x v="30"/>
  </r>
  <r>
    <n v="1976"/>
    <s v="Pi Lite white - Bright white LED display for Raspberry Pi"/>
    <s v="Can you help us make an ultra bright white one a reality?"/>
    <n v="4000"/>
    <n v="13864"/>
    <x v="0"/>
    <x v="1"/>
    <s v="GBP"/>
    <n v="1373751325"/>
    <n v="1371159325"/>
    <b v="1"/>
    <n v="473"/>
    <b v="1"/>
    <s v="technology/hardware"/>
    <n v="9864"/>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151165"/>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463422.5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29802.309999999998"/>
    <n v="282.65966789667897"/>
    <x v="2"/>
    <x v="30"/>
  </r>
  <r>
    <n v="1980"/>
    <s v="YOUMO - Your Smart Modular Power Strip"/>
    <s v="Multi-power charging that is smarter, stylish and designed for you."/>
    <n v="50000"/>
    <n v="177412.01"/>
    <x v="0"/>
    <x v="12"/>
    <s v="EUR"/>
    <n v="1459684862"/>
    <n v="1456232462"/>
    <b v="1"/>
    <n v="1945"/>
    <b v="1"/>
    <s v="technology/hardware"/>
    <n v="127412.01000000001"/>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7119"/>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18000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31581"/>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1182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1549"/>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1999"/>
    <n v="1"/>
    <x v="8"/>
    <x v="31"/>
  </r>
  <r>
    <n v="1987"/>
    <s v="Ethiopia: Beheld"/>
    <s v="A collection of images that depicts the beauty and diversity within Ethiopia"/>
    <n v="5500"/>
    <n v="2336"/>
    <x v="2"/>
    <x v="1"/>
    <s v="GBP"/>
    <n v="1425223276"/>
    <n v="1422631276"/>
    <b v="0"/>
    <n v="28"/>
    <b v="0"/>
    <s v="photography/people"/>
    <n v="-3164"/>
    <n v="83.428571428571431"/>
    <x v="8"/>
    <x v="31"/>
  </r>
  <r>
    <n v="1988"/>
    <s v="Phillip Michael Photography"/>
    <s v="Expressing art in an image!"/>
    <n v="6000"/>
    <n v="25"/>
    <x v="2"/>
    <x v="0"/>
    <s v="USD"/>
    <n v="1440094742"/>
    <n v="1437502742"/>
    <b v="0"/>
    <n v="1"/>
    <b v="0"/>
    <s v="photography/people"/>
    <n v="-5975"/>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4950"/>
    <n v="50"/>
    <x v="8"/>
    <x v="31"/>
  </r>
  <r>
    <n v="1990"/>
    <s v="The Virgin of the Path"/>
    <s v="An art nude photography book that includes traditional black and white sepia nudes as well as experimiental color nudes."/>
    <n v="3000"/>
    <n v="509"/>
    <x v="2"/>
    <x v="0"/>
    <s v="USD"/>
    <n v="1455338532"/>
    <n v="1454042532"/>
    <b v="0"/>
    <n v="5"/>
    <b v="0"/>
    <s v="photography/people"/>
    <n v="-2491"/>
    <n v="101.8"/>
    <x v="8"/>
    <x v="31"/>
  </r>
  <r>
    <n v="1991"/>
    <s v="Portraits of Resilience"/>
    <s v="Taking (and giving) professional portraits of survivors of human trafficking in Myanmar."/>
    <n v="2000"/>
    <n v="140"/>
    <x v="2"/>
    <x v="0"/>
    <s v="USD"/>
    <n v="1435958786"/>
    <n v="1434144386"/>
    <b v="0"/>
    <n v="3"/>
    <b v="0"/>
    <s v="photography/people"/>
    <n v="-1860"/>
    <n v="46.666666666666664"/>
    <x v="8"/>
    <x v="31"/>
  </r>
  <r>
    <n v="1992"/>
    <s v="The Wonderful World of Princes &amp; Princesses"/>
    <s v="A complete revamp of all the Disney Princes &amp; Princesses!"/>
    <n v="1500"/>
    <n v="2"/>
    <x v="2"/>
    <x v="0"/>
    <s v="USD"/>
    <n v="1424229991"/>
    <n v="1421637991"/>
    <b v="0"/>
    <n v="2"/>
    <b v="0"/>
    <s v="photography/people"/>
    <n v="-1498"/>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200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320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92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13380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650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1845"/>
    <n v="218.33333333333334"/>
    <x v="8"/>
    <x v="31"/>
  </r>
  <r>
    <n v="1999"/>
    <s v="Planet Venus"/>
    <s v="This is a portrait photo project aiming to inspire women to explore themselves and live their passion"/>
    <n v="31000"/>
    <n v="236"/>
    <x v="2"/>
    <x v="1"/>
    <s v="GBP"/>
    <n v="1415882108"/>
    <n v="1413286508"/>
    <b v="0"/>
    <n v="7"/>
    <b v="0"/>
    <s v="photography/people"/>
    <n v="-30764"/>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437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15517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58397.11"/>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1060"/>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67210.240000000005"/>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7104.0299999999988"/>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73920"/>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268.21000000000004"/>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102579"/>
    <n v="383.3643216080402"/>
    <x v="2"/>
    <x v="30"/>
  </r>
  <r>
    <n v="2010"/>
    <s v="Weighitz: Weigh Smarter"/>
    <s v="Weighitz are miniature smart scales designed to weigh anything in the home."/>
    <n v="30000"/>
    <n v="96015.9"/>
    <x v="0"/>
    <x v="0"/>
    <s v="USD"/>
    <n v="1471564491"/>
    <n v="1468972491"/>
    <b v="1"/>
    <n v="1737"/>
    <b v="1"/>
    <s v="technology/hardware"/>
    <n v="66015.8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359782"/>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674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631862"/>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2314134.67"/>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936.01000000000022"/>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82154.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6275.599999999998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458.2299999999959"/>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153963.9"/>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385"/>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9055"/>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941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80920"/>
    <n v="220.74074074074073"/>
    <x v="2"/>
    <x v="30"/>
  </r>
  <r>
    <n v="2026"/>
    <s v="MIDI Sprout - Biodata Sonification Device"/>
    <s v="MIDI Sprout enables plants to play synthesizers in real time."/>
    <n v="25000"/>
    <n v="33370.769999999997"/>
    <x v="0"/>
    <x v="0"/>
    <s v="USD"/>
    <n v="1398052740"/>
    <n v="1394127585"/>
    <b v="1"/>
    <n v="454"/>
    <b v="1"/>
    <s v="technology/hardware"/>
    <n v="8370.769999999996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20249"/>
    <n v="223.09647495361781"/>
    <x v="2"/>
    <x v="30"/>
  </r>
  <r>
    <n v="2028"/>
    <s v="Building the Open Source Bussard Fusion Reactor "/>
    <s v="Building an open source Bussard fusion reactor, aka the Polywell."/>
    <n v="3000"/>
    <n v="3785"/>
    <x v="0"/>
    <x v="0"/>
    <s v="USD"/>
    <n v="1268690100"/>
    <n v="1265493806"/>
    <b v="1"/>
    <n v="79"/>
    <b v="1"/>
    <s v="technology/hardware"/>
    <n v="785"/>
    <n v="47.911392405063289"/>
    <x v="2"/>
    <x v="30"/>
  </r>
  <r>
    <n v="2029"/>
    <s v="Lumin8 Pro"/>
    <s v="Lumin8 Pro is a fun and easy to use light controller that makes light dance to your favorite music."/>
    <n v="2500"/>
    <n v="9030"/>
    <x v="0"/>
    <x v="0"/>
    <s v="USD"/>
    <n v="1409099481"/>
    <n v="1406507481"/>
    <b v="1"/>
    <n v="94"/>
    <b v="1"/>
    <s v="technology/hardware"/>
    <n v="6530"/>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136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017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51047"/>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966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23719.59000000003"/>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88829.14000000001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9500.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20047.64"/>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2564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45271"/>
    <n v="449.26385224274406"/>
    <x v="2"/>
    <x v="30"/>
  </r>
  <r>
    <n v="2040"/>
    <s v="Programmable Capacitor"/>
    <s v="4.29 Billion+ Capacitor Combinations._x000a_No Coding Required."/>
    <n v="3000"/>
    <n v="7445.14"/>
    <x v="0"/>
    <x v="0"/>
    <s v="USD"/>
    <n v="1384557303"/>
    <n v="1383257703"/>
    <b v="1"/>
    <n v="271"/>
    <b v="1"/>
    <s v="technology/hardware"/>
    <n v="4445.1400000000003"/>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7777"/>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62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232"/>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35240.01"/>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2110"/>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2939"/>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41082.449999999997"/>
    <n v="91.82989803350327"/>
    <x v="2"/>
    <x v="30"/>
  </r>
  <r>
    <n v="2049"/>
    <s v="LOCK8 - the World's First Smart Bike Lock"/>
    <s v="Keyless. Alarm secured. GPS tracking."/>
    <n v="50000"/>
    <n v="60095.35"/>
    <x v="0"/>
    <x v="1"/>
    <s v="GBP"/>
    <n v="1386025140"/>
    <n v="1382963963"/>
    <b v="0"/>
    <n v="742"/>
    <b v="1"/>
    <s v="technology/hardware"/>
    <n v="10095.349999999999"/>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3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2429"/>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126524"/>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5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47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4045"/>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26726"/>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15334.830000000002"/>
    <n v="45.547792792792798"/>
    <x v="2"/>
    <x v="30"/>
  </r>
  <r>
    <n v="2058"/>
    <s v="Raspberry Pi Debug Clip"/>
    <s v="Making using the serial terminal on the Raspberry Pi as easy as Pi!"/>
    <n v="2560"/>
    <n v="4308"/>
    <x v="0"/>
    <x v="1"/>
    <s v="GBP"/>
    <n v="1425326400"/>
    <n v="1421916830"/>
    <b v="0"/>
    <n v="410"/>
    <b v="1"/>
    <s v="technology/hardware"/>
    <n v="174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3037"/>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24100"/>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396"/>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922"/>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238822.27000000002"/>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39686.050000000003"/>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372"/>
    <n v="67.261538461538464"/>
    <x v="2"/>
    <x v="30"/>
  </r>
  <r>
    <n v="2067"/>
    <s v="Luminite (LED lighting)"/>
    <s v="The next generation of premium quality LED lighting. Extreme power efficiency in a small package."/>
    <n v="495"/>
    <n v="628"/>
    <x v="0"/>
    <x v="1"/>
    <s v="GBP"/>
    <n v="1432499376"/>
    <n v="1429648176"/>
    <b v="0"/>
    <n v="10"/>
    <b v="1"/>
    <s v="technology/hardware"/>
    <n v="133"/>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305.970000000001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4203.330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27165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6146"/>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767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52604.299999999988"/>
    <n v="324.69"/>
    <x v="2"/>
    <x v="30"/>
  </r>
  <r>
    <n v="2074"/>
    <s v="Advanced Simulation Products - PC Gaming Controllers"/>
    <s v="Creating PC gaming controllers to bring your gaming experience to a new level."/>
    <n v="600"/>
    <n v="615"/>
    <x v="0"/>
    <x v="0"/>
    <s v="USD"/>
    <n v="1462564182"/>
    <n v="1459972182"/>
    <b v="0"/>
    <n v="3"/>
    <b v="1"/>
    <s v="technology/hardware"/>
    <n v="1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57821.6"/>
    <n v="20.465926829268295"/>
    <x v="2"/>
    <x v="30"/>
  </r>
  <r>
    <n v="2076"/>
    <s v="Earin - The Worlds Smallest Wireless Earbuds"/>
    <s v="Wireless earbuds filled with sound, yet so small they are almost invisible!"/>
    <n v="179000"/>
    <n v="972594.99"/>
    <x v="0"/>
    <x v="1"/>
    <s v="GBP"/>
    <n v="1406149689"/>
    <n v="1402693689"/>
    <b v="0"/>
    <n v="8359"/>
    <b v="1"/>
    <s v="technology/hardware"/>
    <n v="793594.99"/>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7754"/>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624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1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4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510"/>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6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00"/>
    <n v="34"/>
    <x v="4"/>
    <x v="14"/>
  </r>
  <r>
    <n v="2084"/>
    <s v="Project: Ballerina Black UK Tour"/>
    <s v="Los Angeles based Ballerina Black are on their way to tour the UK in May. Join our club &amp; help make it happen."/>
    <n v="3000"/>
    <n v="3250"/>
    <x v="0"/>
    <x v="0"/>
    <s v="USD"/>
    <n v="1399186740"/>
    <n v="1396468782"/>
    <b v="0"/>
    <n v="46"/>
    <b v="1"/>
    <s v="music/indie rock"/>
    <n v="250"/>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412"/>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28"/>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5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465.32000000000016"/>
    <n v="46.204266666666669"/>
    <x v="4"/>
    <x v="14"/>
  </r>
  <r>
    <n v="2089"/>
    <s v="Little Moses EP"/>
    <s v="Little Moses is trying to record their first EP, and we can't do it without your help!"/>
    <n v="2500"/>
    <n v="3010.01"/>
    <x v="0"/>
    <x v="0"/>
    <s v="USD"/>
    <n v="1375408194"/>
    <n v="1372384194"/>
    <b v="0"/>
    <n v="62"/>
    <b v="1"/>
    <s v="music/indie rock"/>
    <n v="510.01000000000022"/>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203.2299999999996"/>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3684.200000000000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77"/>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3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719"/>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20"/>
    <n v="188.125"/>
    <x v="4"/>
    <x v="14"/>
  </r>
  <r>
    <n v="2099"/>
    <s v="Roosevelt Died."/>
    <s v="Our tour van died, we need help!"/>
    <n v="3000"/>
    <n v="3971"/>
    <x v="0"/>
    <x v="0"/>
    <s v="USD"/>
    <n v="1435808400"/>
    <n v="1434650084"/>
    <b v="0"/>
    <n v="63"/>
    <b v="1"/>
    <s v="music/indie rock"/>
    <n v="971"/>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220"/>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26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360"/>
    <n v="35.789473684210527"/>
    <x v="4"/>
    <x v="14"/>
  </r>
  <r>
    <n v="2103"/>
    <s v="Matthew Moon's New Album"/>
    <s v="Indie rocker, Matthew Moon, has something to share with you..."/>
    <n v="7777"/>
    <n v="11364"/>
    <x v="0"/>
    <x v="0"/>
    <s v="USD"/>
    <n v="1352488027"/>
    <n v="1349892427"/>
    <b v="0"/>
    <n v="115"/>
    <b v="1"/>
    <s v="music/indie rock"/>
    <n v="3587"/>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236"/>
    <n v="28"/>
    <x v="4"/>
    <x v="14"/>
  </r>
  <r>
    <n v="2105"/>
    <s v="Layla The Wolf Debut E.P. &quot;Sugar&quot;"/>
    <s v="Help Layla the Wolf fund the printing and releasing of our first E.P. Release called &quot;Sugar&quot;."/>
    <n v="2000"/>
    <n v="5080"/>
    <x v="0"/>
    <x v="0"/>
    <s v="USD"/>
    <n v="1416542400"/>
    <n v="1415472953"/>
    <b v="0"/>
    <n v="99"/>
    <b v="1"/>
    <s v="music/indie rock"/>
    <n v="3080"/>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54.65999999999985"/>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170"/>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261"/>
    <n v="106.52500000000001"/>
    <x v="4"/>
    <x v="14"/>
  </r>
  <r>
    <n v="2110"/>
    <s v="&quot;Vision&quot; - New Album - Brent Brown"/>
    <s v="Brent Brown's breakout new album! Requires help from the record label... You!"/>
    <n v="2000"/>
    <n v="2007"/>
    <x v="0"/>
    <x v="0"/>
    <s v="USD"/>
    <n v="1401253140"/>
    <n v="1398873969"/>
    <b v="0"/>
    <n v="38"/>
    <b v="1"/>
    <s v="music/indie rock"/>
    <n v="7"/>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30"/>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0"/>
    <n v="27.272727272727273"/>
    <x v="4"/>
    <x v="14"/>
  </r>
  <r>
    <n v="2113"/>
    <s v="Summer Underground // Honeycomb LP"/>
    <s v="Help us fund our second full-length album Honeycomb!"/>
    <n v="7000"/>
    <n v="7340"/>
    <x v="0"/>
    <x v="0"/>
    <s v="USD"/>
    <n v="1411505176"/>
    <n v="1408481176"/>
    <b v="0"/>
    <n v="107"/>
    <b v="1"/>
    <s v="music/indie rock"/>
    <n v="340"/>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23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1885"/>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434"/>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573"/>
    <n v="50.657142857142858"/>
    <x v="4"/>
    <x v="14"/>
  </r>
  <r>
    <n v="2118"/>
    <s v="PORCHES. vs. THE U.S.A."/>
    <s v="PORCHES.  and Documentarians tour from New York to San Francisco and back."/>
    <n v="1000"/>
    <n v="1346.11"/>
    <x v="0"/>
    <x v="0"/>
    <s v="USD"/>
    <n v="1311538136"/>
    <n v="1308946136"/>
    <b v="0"/>
    <n v="17"/>
    <b v="1"/>
    <s v="music/indie rock"/>
    <n v="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5"/>
    <n v="91.590909090909093"/>
    <x v="4"/>
    <x v="14"/>
  </r>
  <r>
    <n v="2120"/>
    <s v="Hearty Har Full Length Album"/>
    <s v="&lt;3_x000a_Coming in from outer space. Help Hearty Har record their 1st album!!"/>
    <n v="8000"/>
    <n v="8070.43"/>
    <x v="0"/>
    <x v="0"/>
    <s v="USD"/>
    <n v="1388617736"/>
    <n v="1384384136"/>
    <b v="0"/>
    <n v="69"/>
    <b v="1"/>
    <s v="music/indie rock"/>
    <n v="70.430000000000291"/>
    <n v="116.96275362318841"/>
    <x v="4"/>
    <x v="14"/>
  </r>
  <r>
    <n v="2121"/>
    <s v="Legend of Decay"/>
    <s v="Join us on an epic journey to discover a millennia old secret which will change the world forever."/>
    <n v="50000"/>
    <n v="284"/>
    <x v="2"/>
    <x v="16"/>
    <s v="CHF"/>
    <n v="1484156948"/>
    <n v="1481564948"/>
    <b v="0"/>
    <n v="10"/>
    <b v="0"/>
    <s v="games/video games"/>
    <n v="-4971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7969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450"/>
    <n v="10"/>
    <x v="6"/>
    <x v="17"/>
  </r>
  <r>
    <n v="2124"/>
    <s v="AZAMAR"/>
    <s v="AZAMAR is a Role Playing Game world involving fantasy and high magic, based on the popular OpenD6 OGL using the Cinema6 RPG Framework."/>
    <n v="1100"/>
    <n v="115"/>
    <x v="2"/>
    <x v="0"/>
    <s v="USD"/>
    <n v="1291093200"/>
    <n v="1286930435"/>
    <b v="0"/>
    <n v="5"/>
    <b v="0"/>
    <s v="games/video games"/>
    <n v="-98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59148"/>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19990"/>
    <n v="5"/>
    <x v="6"/>
    <x v="17"/>
  </r>
  <r>
    <n v="2127"/>
    <s v="Three Monkeys - Part 1: Into the Abyss"/>
    <s v="Three Monkeys is an audio adventure game for PC."/>
    <n v="28000"/>
    <n v="8076"/>
    <x v="2"/>
    <x v="1"/>
    <s v="GBP"/>
    <n v="1426158463"/>
    <n v="1423570063"/>
    <b v="0"/>
    <n v="236"/>
    <b v="0"/>
    <s v="games/video games"/>
    <n v="-19924"/>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4975"/>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764"/>
    <n v="19.666666666666668"/>
    <x v="6"/>
    <x v="17"/>
  </r>
  <r>
    <n v="2130"/>
    <s v="Wondrous Adventures: A Kid's Game"/>
    <s v="You are the hero tasked to save your home from the villainous Sanword."/>
    <n v="42000"/>
    <n v="85"/>
    <x v="2"/>
    <x v="0"/>
    <s v="USD"/>
    <n v="1408154663"/>
    <n v="1405130663"/>
    <b v="0"/>
    <n v="4"/>
    <b v="0"/>
    <s v="games/video games"/>
    <n v="-41915"/>
    <n v="21.25"/>
    <x v="6"/>
    <x v="17"/>
  </r>
  <r>
    <n v="2131"/>
    <s v="Scout's Honor"/>
    <s v="From frightened girl to empowered woman, Scout's Honor is a tale about facing your fears and overcoming odds."/>
    <n v="500"/>
    <n v="25"/>
    <x v="2"/>
    <x v="0"/>
    <s v="USD"/>
    <n v="1436677091"/>
    <n v="1434085091"/>
    <b v="0"/>
    <n v="3"/>
    <b v="0"/>
    <s v="games/video games"/>
    <n v="-47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97887.01"/>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984"/>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5896"/>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4522"/>
    <n v="21.727272727272727"/>
    <x v="6"/>
    <x v="17"/>
  </r>
  <r>
    <n v="2136"/>
    <s v="Dark Paradise"/>
    <s v="A dark and twisted game with physiological madness and corruption as a man becomes the ultimate bio weapon."/>
    <n v="80000"/>
    <n v="47.69"/>
    <x v="2"/>
    <x v="0"/>
    <s v="USD"/>
    <n v="1382184786"/>
    <n v="1379592786"/>
    <b v="0"/>
    <n v="4"/>
    <b v="0"/>
    <s v="games/video games"/>
    <n v="-79952.31"/>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797"/>
    <n v="26.59737827715356"/>
    <x v="6"/>
    <x v="17"/>
  </r>
  <r>
    <n v="2138"/>
    <s v="Tales Of Tameria - Dawning Light"/>
    <s v="A game with a mixture of a few genres from RPG, Simulation and to adventure elements."/>
    <n v="1000"/>
    <n v="128"/>
    <x v="2"/>
    <x v="1"/>
    <s v="GBP"/>
    <n v="1383959939"/>
    <n v="1381364339"/>
    <b v="0"/>
    <n v="12"/>
    <b v="0"/>
    <s v="games/video games"/>
    <n v="-872"/>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28374"/>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49944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1500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989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775"/>
    <n v="45"/>
    <x v="6"/>
    <x v="17"/>
  </r>
  <r>
    <n v="2144"/>
    <s v="Project Starborn"/>
    <s v="A thousand community-built sandbox games (and more!) with a fully-customizable game engine."/>
    <n v="35500"/>
    <n v="607"/>
    <x v="2"/>
    <x v="0"/>
    <s v="USD"/>
    <n v="1379164040"/>
    <n v="1376399240"/>
    <b v="0"/>
    <n v="24"/>
    <b v="0"/>
    <s v="games/video games"/>
    <n v="-34893"/>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10435"/>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4999"/>
    <n v="1"/>
    <x v="6"/>
    <x v="17"/>
  </r>
  <r>
    <n v="2147"/>
    <s v="Johnny Rocketfingers 3"/>
    <s v="A Point and Click Adventure on Steroids."/>
    <n v="390000"/>
    <n v="2716"/>
    <x v="2"/>
    <x v="0"/>
    <s v="USD"/>
    <n v="1416125148"/>
    <n v="1413356748"/>
    <b v="0"/>
    <n v="55"/>
    <b v="0"/>
    <s v="games/video games"/>
    <n v="-387284"/>
    <n v="49.381818181818183"/>
    <x v="6"/>
    <x v="17"/>
  </r>
  <r>
    <n v="2148"/>
    <s v="ZomBlock's"/>
    <s v="zomblock's is a online zombie survival game where you can craft new weapons,find food and water to keep yourself alive."/>
    <n v="100"/>
    <n v="2"/>
    <x v="2"/>
    <x v="1"/>
    <s v="GBP"/>
    <n v="1427992582"/>
    <n v="1425404182"/>
    <b v="0"/>
    <n v="2"/>
    <b v="0"/>
    <s v="games/video games"/>
    <n v="-98"/>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2000"/>
    <e v="#DIV/0!"/>
    <x v="6"/>
    <x v="17"/>
  </r>
  <r>
    <n v="2150"/>
    <s v="The Unknown Door"/>
    <s v="A pixel styled open world detective game."/>
    <n v="50000"/>
    <n v="405"/>
    <x v="2"/>
    <x v="10"/>
    <s v="NOK"/>
    <n v="1468392599"/>
    <n v="1465800599"/>
    <b v="0"/>
    <n v="4"/>
    <b v="0"/>
    <s v="games/video games"/>
    <n v="-49595"/>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44882"/>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29950"/>
    <n v="12.5"/>
    <x v="6"/>
    <x v="17"/>
  </r>
  <r>
    <n v="2153"/>
    <s v="It's The GOD Complex"/>
    <s v="Crowdfunding the Gamers Way. An online game with real world consequences.Do you dare to play? Can you turn the world around?"/>
    <n v="372625"/>
    <n v="34"/>
    <x v="2"/>
    <x v="0"/>
    <s v="USD"/>
    <n v="1420876740"/>
    <n v="1417470718"/>
    <b v="0"/>
    <n v="4"/>
    <b v="0"/>
    <s v="games/video games"/>
    <n v="-372591"/>
    <n v="8.5"/>
    <x v="6"/>
    <x v="17"/>
  </r>
  <r>
    <n v="2154"/>
    <s v="Demigods - Rise of the Children - Part 1 (Design)"/>
    <s v="A Real Time Strategy game based on Greek mythology in a fictional world."/>
    <n v="250"/>
    <n v="2"/>
    <x v="2"/>
    <x v="0"/>
    <s v="USD"/>
    <n v="1390921827"/>
    <n v="1389193827"/>
    <b v="0"/>
    <n v="2"/>
    <b v="0"/>
    <s v="games/video games"/>
    <n v="-248"/>
    <n v="1"/>
    <x v="6"/>
    <x v="17"/>
  </r>
  <r>
    <n v="2155"/>
    <s v="VoxelMaze"/>
    <s v="A Level Editor, Turned up to eleven. Infinite creativity in one package, solo or with up to 16 of your friends."/>
    <n v="5000"/>
    <n v="115"/>
    <x v="2"/>
    <x v="1"/>
    <s v="GBP"/>
    <n v="1459443385"/>
    <n v="1456854985"/>
    <b v="0"/>
    <n v="5"/>
    <b v="0"/>
    <s v="games/video games"/>
    <n v="-4885"/>
    <n v="23"/>
    <x v="6"/>
    <x v="17"/>
  </r>
  <r>
    <n v="2156"/>
    <s v="Beyond Black Space"/>
    <s v="Captain and manage your ship along with your crew in this deep space adventure! (PC/Linux/Mac)"/>
    <n v="56000"/>
    <n v="1493"/>
    <x v="2"/>
    <x v="0"/>
    <s v="USD"/>
    <n v="1379363406"/>
    <n v="1375475406"/>
    <b v="0"/>
    <n v="83"/>
    <b v="0"/>
    <s v="games/video games"/>
    <n v="-54507"/>
    <n v="17.987951807228917"/>
    <x v="6"/>
    <x v="17"/>
  </r>
  <r>
    <n v="2157"/>
    <s v="Nin"/>
    <s v="Gamers and 90's fans unite in this small tale of epic proportions!"/>
    <n v="75000"/>
    <n v="21144"/>
    <x v="2"/>
    <x v="0"/>
    <s v="USD"/>
    <n v="1482479940"/>
    <n v="1479684783"/>
    <b v="0"/>
    <n v="57"/>
    <b v="0"/>
    <s v="games/video games"/>
    <n v="-53856"/>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280229.8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3574"/>
    <n v="13"/>
    <x v="6"/>
    <x v="17"/>
  </r>
  <r>
    <n v="2160"/>
    <s v="Army vs Aliens - Currently in Alpha"/>
    <s v="An awesome side-scroller tower defense game.  Think &quot;Plants vs Zombies&quot; but from a side-on perspective."/>
    <n v="10000"/>
    <n v="85"/>
    <x v="2"/>
    <x v="0"/>
    <s v="USD"/>
    <n v="1337447105"/>
    <n v="1334855105"/>
    <b v="0"/>
    <n v="16"/>
    <b v="0"/>
    <s v="games/video games"/>
    <n v="-9915"/>
    <n v="5.3125"/>
    <x v="6"/>
    <x v="17"/>
  </r>
  <r>
    <n v="2161"/>
    <s v="CallMeGhost DEBUT ALBUM preorder!"/>
    <s v="We're trying to fund hard copies of our debut album!"/>
    <n v="400"/>
    <n v="463"/>
    <x v="0"/>
    <x v="0"/>
    <s v="USD"/>
    <n v="1443040059"/>
    <n v="1440448059"/>
    <b v="0"/>
    <n v="13"/>
    <b v="1"/>
    <s v="music/rock"/>
    <n v="63"/>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55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805"/>
    <n v="75.11363636363636"/>
    <x v="4"/>
    <x v="11"/>
  </r>
  <r>
    <n v="2164"/>
    <s v="Rosaline debut record"/>
    <s v="South Florida roots country/rock outfit's long awaited debut record"/>
    <n v="5500"/>
    <n v="5645"/>
    <x v="0"/>
    <x v="0"/>
    <s v="USD"/>
    <n v="1466827140"/>
    <n v="1464196414"/>
    <b v="0"/>
    <n v="83"/>
    <b v="1"/>
    <s v="music/rock"/>
    <n v="145"/>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966"/>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932"/>
    <n v="91.625"/>
    <x v="4"/>
    <x v="11"/>
  </r>
  <r>
    <n v="2167"/>
    <s v="Planes and Planets needs to get their EP finished!!"/>
    <s v="We need YOUR HELP to take one more step to this make release sound amazing!"/>
    <n v="150"/>
    <n v="180"/>
    <x v="0"/>
    <x v="0"/>
    <s v="USD"/>
    <n v="1347672937"/>
    <n v="1346463337"/>
    <b v="0"/>
    <n v="8"/>
    <b v="1"/>
    <s v="music/rock"/>
    <n v="30"/>
    <n v="22.5"/>
    <x v="4"/>
    <x v="11"/>
  </r>
  <r>
    <n v="2168"/>
    <s v="PIZAZZ: Pigeons Playing Ping Pong's New Album"/>
    <s v="We're hitting the studio to record our next album, &quot;Pizazz&quot;!! Help us put the FUN in FUNK!!"/>
    <n v="18000"/>
    <n v="21884.69"/>
    <x v="0"/>
    <x v="0"/>
    <s v="USD"/>
    <n v="1486702800"/>
    <n v="1484058261"/>
    <b v="0"/>
    <n v="340"/>
    <b v="1"/>
    <s v="music/rock"/>
    <n v="3884.689999999998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0"/>
    <n v="21.857142857142858"/>
    <x v="4"/>
    <x v="11"/>
  </r>
  <r>
    <n v="2170"/>
    <s v="STETSON'S NEW EP"/>
    <s v="We are a hard rock band from Northern California trying to raise $350 for our next EP. Be a part of our journey!"/>
    <n v="350"/>
    <n v="633"/>
    <x v="0"/>
    <x v="0"/>
    <s v="USD"/>
    <n v="1440266422"/>
    <n v="1436810422"/>
    <b v="0"/>
    <n v="19"/>
    <b v="1"/>
    <s v="music/rock"/>
    <n v="283"/>
    <n v="33.315789473684212"/>
    <x v="4"/>
    <x v="11"/>
  </r>
  <r>
    <n v="2171"/>
    <s v="Brainspoonâ€™s New Record"/>
    <s v="Like records? We do, too! Help this Los Angeles based rock 'n' roll band get their new album out on vinyl!"/>
    <n v="4000"/>
    <n v="4243"/>
    <x v="0"/>
    <x v="0"/>
    <s v="USD"/>
    <n v="1434949200"/>
    <n v="1431903495"/>
    <b v="0"/>
    <n v="47"/>
    <b v="1"/>
    <s v="music/rock"/>
    <n v="243"/>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131"/>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1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10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301"/>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3"/>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9660"/>
    <n v="40.349243306169967"/>
    <x v="4"/>
    <x v="11"/>
  </r>
  <r>
    <n v="2179"/>
    <s v="Woodhouse EP"/>
    <s v="Woodhouse is making an EP!  If you are a fan of whiskey and loud guitars, contribute to the cause!"/>
    <n v="1000"/>
    <n v="1614"/>
    <x v="0"/>
    <x v="0"/>
    <s v="USD"/>
    <n v="1428725192"/>
    <n v="1426133192"/>
    <b v="0"/>
    <n v="21"/>
    <b v="1"/>
    <s v="music/rock"/>
    <n v="614"/>
    <n v="76.857142857142861"/>
    <x v="4"/>
    <x v="11"/>
  </r>
  <r>
    <n v="2180"/>
    <s v="FOUR STAR MARY &quot;PIECES&quot;"/>
    <s v="Help fund the new record by independent alternative rockers FOUR STAR MARY &quot;PIECES&quot;"/>
    <n v="5000"/>
    <n v="5359.21"/>
    <x v="0"/>
    <x v="0"/>
    <s v="USD"/>
    <n v="1447434268"/>
    <n v="1443801868"/>
    <b v="0"/>
    <n v="78"/>
    <b v="1"/>
    <s v="music/rock"/>
    <n v="359.21000000000004"/>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062"/>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12725"/>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700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1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87848.5"/>
    <n v="149.03451043338683"/>
    <x v="6"/>
    <x v="32"/>
  </r>
  <r>
    <n v="2186"/>
    <s v="Latitude 90Â° : The Origin"/>
    <s v="The real-time digital social deduction game where there's no moderator, no sleeping, and no dying."/>
    <n v="20000"/>
    <n v="21935"/>
    <x v="0"/>
    <x v="0"/>
    <s v="USD"/>
    <n v="1473213600"/>
    <n v="1470062743"/>
    <b v="0"/>
    <n v="392"/>
    <b v="1"/>
    <s v="games/tabletop games"/>
    <n v="193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82928.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17151"/>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4839"/>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607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48"/>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17748.82"/>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52856"/>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43737"/>
    <n v="61.203872437357631"/>
    <x v="6"/>
    <x v="32"/>
  </r>
  <r>
    <n v="2195"/>
    <s v="Purgatoria: City of Angels"/>
    <s v="A gritty, noir tabletop RPG with a fast-paced combo-based battle system."/>
    <n v="4600"/>
    <n v="5535"/>
    <x v="0"/>
    <x v="0"/>
    <s v="USD"/>
    <n v="1439317900"/>
    <n v="1436725900"/>
    <b v="0"/>
    <n v="115"/>
    <b v="1"/>
    <s v="games/tabletop games"/>
    <n v="935"/>
    <n v="48.130434782608695"/>
    <x v="6"/>
    <x v="32"/>
  </r>
  <r>
    <n v="2196"/>
    <s v="LACORSA Grand Prix Game (relaunch)"/>
    <s v="Race your friends in style with this classic Grand Prix game."/>
    <n v="14000"/>
    <n v="15937"/>
    <x v="0"/>
    <x v="0"/>
    <s v="USD"/>
    <n v="1480662000"/>
    <n v="1478000502"/>
    <b v="0"/>
    <n v="234"/>
    <b v="1"/>
    <s v="games/tabletop games"/>
    <n v="1937"/>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255309.3300000000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157"/>
    <n v="81.654377880184327"/>
    <x v="6"/>
    <x v="32"/>
  </r>
  <r>
    <n v="2199"/>
    <s v="Decadolo. Flip it!"/>
    <s v="A new strategic board game designed to flip out your opponent."/>
    <n v="9000"/>
    <n v="13228"/>
    <x v="0"/>
    <x v="17"/>
    <s v="EUR"/>
    <n v="1444903198"/>
    <n v="1442311198"/>
    <b v="1"/>
    <n v="251"/>
    <b v="1"/>
    <s v="games/tabletop games"/>
    <n v="422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8843"/>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10.99"/>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24167.25"/>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9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49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390"/>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30"/>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254"/>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457"/>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2390"/>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6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1155.01"/>
    <n v="73.125416666666666"/>
    <x v="4"/>
    <x v="15"/>
  </r>
  <r>
    <n v="2215"/>
    <s v="&quot;Something to See, Not to Say&quot; - Anemometer's First EP Album"/>
    <s v="Ambient Electro Grind-fest!"/>
    <n v="550"/>
    <n v="860"/>
    <x v="0"/>
    <x v="0"/>
    <s v="USD"/>
    <n v="1331621940"/>
    <n v="1329671572"/>
    <b v="0"/>
    <n v="33"/>
    <b v="1"/>
    <s v="music/electronic music"/>
    <n v="310"/>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5"/>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456.65999999999985"/>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40"/>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60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31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13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1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77415.01"/>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523.310000000001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7459"/>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0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692.33"/>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220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27803.24"/>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19790"/>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5801"/>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0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693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1223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45527"/>
    <n v="64.625635808748726"/>
    <x v="6"/>
    <x v="32"/>
  </r>
  <r>
    <n v="2238"/>
    <s v="28mm Fantasy Miniature range Feral Orcs!"/>
    <s v="28mm Fantasy Miniature Range in leadfree white metal: Orcs, wolves and more."/>
    <n v="4000"/>
    <n v="5496"/>
    <x v="0"/>
    <x v="12"/>
    <s v="EUR"/>
    <n v="1489157716"/>
    <n v="1486565716"/>
    <b v="0"/>
    <n v="79"/>
    <b v="1"/>
    <s v="games/tabletop games"/>
    <n v="1496"/>
    <n v="69.569620253164558"/>
    <x v="6"/>
    <x v="32"/>
  </r>
  <r>
    <n v="2239"/>
    <s v="Pro Tabletop Gaming Audio Collection"/>
    <s v="Next stretch goal unlocks at $33,000 and/or 500 backers unlocks 2 bonus stretch goals."/>
    <n v="25000"/>
    <n v="32006.67"/>
    <x v="0"/>
    <x v="0"/>
    <s v="USD"/>
    <n v="1385870520"/>
    <n v="1382742014"/>
    <b v="0"/>
    <n v="426"/>
    <b v="1"/>
    <s v="games/tabletop games"/>
    <n v="7006.669999999998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8534"/>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7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2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1.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13851"/>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10188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3"/>
    <n v="43.912280701754383"/>
    <x v="6"/>
    <x v="32"/>
  </r>
  <r>
    <n v="2247"/>
    <s v="Foragers"/>
    <s v="Take on the role of an ancient forager in this fun strategy game from the designer of Biblios."/>
    <n v="18500"/>
    <n v="19324"/>
    <x v="0"/>
    <x v="0"/>
    <s v="USD"/>
    <n v="1438185565"/>
    <n v="1436975965"/>
    <b v="0"/>
    <n v="380"/>
    <b v="1"/>
    <s v="games/tabletop games"/>
    <n v="82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505"/>
    <n v="58.6328125"/>
    <x v="6"/>
    <x v="32"/>
  </r>
  <r>
    <n v="2249"/>
    <s v="Centurion: Legionaries of Rome"/>
    <s v="March with the legions against the enemies of Rome in this role-playing game of military adventures."/>
    <n v="3500"/>
    <n v="5907"/>
    <x v="0"/>
    <x v="0"/>
    <s v="USD"/>
    <n v="1364917965"/>
    <n v="1362329565"/>
    <b v="0"/>
    <n v="180"/>
    <b v="1"/>
    <s v="games/tabletop games"/>
    <n v="240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21877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2928.1900000000005"/>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15505"/>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015"/>
    <n v="107.32142857142857"/>
    <x v="6"/>
    <x v="32"/>
  </r>
  <r>
    <n v="2254"/>
    <s v="Green Couch Games Limited: FrogFlip!"/>
    <s v="A dexterity microgame by father/daughter team, Jason and Claire Kotarski. Make 100 project."/>
    <n v="500"/>
    <n v="2299"/>
    <x v="0"/>
    <x v="0"/>
    <s v="USD"/>
    <n v="1485271968"/>
    <n v="1484667168"/>
    <b v="0"/>
    <n v="197"/>
    <b v="1"/>
    <s v="games/tabletop games"/>
    <n v="1799"/>
    <n v="11.67005076142132"/>
    <x v="6"/>
    <x v="32"/>
  </r>
  <r>
    <n v="2255"/>
    <s v="Jumbo Jets - Jet Set Expansion Set #2"/>
    <s v="This is the second set of 5 expansions for our route-building game, Jet Set!"/>
    <n v="3950"/>
    <n v="11323"/>
    <x v="0"/>
    <x v="0"/>
    <s v="USD"/>
    <n v="1462661451"/>
    <n v="1460069451"/>
    <b v="0"/>
    <n v="271"/>
    <b v="1"/>
    <s v="games/tabletop games"/>
    <n v="7373"/>
    <n v="41.782287822878232"/>
    <x v="6"/>
    <x v="32"/>
  </r>
  <r>
    <n v="2256"/>
    <s v="Bitcoin Empire"/>
    <s v="Build your crypto-currency empire and sabotage your opponents. A deck building, card game. 2-4 players. 15 minutes."/>
    <n v="480"/>
    <n v="1069"/>
    <x v="0"/>
    <x v="1"/>
    <s v="GBP"/>
    <n v="1479811846"/>
    <n v="1478602246"/>
    <b v="0"/>
    <n v="50"/>
    <b v="1"/>
    <s v="games/tabletop games"/>
    <n v="589"/>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3403.5"/>
    <n v="94.103550295857985"/>
    <x v="6"/>
    <x v="32"/>
  </r>
  <r>
    <n v="2258"/>
    <s v="A Sundered World"/>
    <s v="A Dungeon World campaign setting that takes place after the end of the worlds."/>
    <n v="2200"/>
    <n v="3223"/>
    <x v="0"/>
    <x v="0"/>
    <s v="USD"/>
    <n v="1434045687"/>
    <n v="1431453687"/>
    <b v="0"/>
    <n v="205"/>
    <b v="1"/>
    <s v="games/tabletop games"/>
    <n v="1023"/>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7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5673"/>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6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787"/>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4802"/>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97"/>
    <n v="35.117647058823529"/>
    <x v="6"/>
    <x v="32"/>
  </r>
  <r>
    <n v="2266"/>
    <s v="GOAT LORDS."/>
    <s v="Want to be LORD OF THE GOATS? Start building your herd using thievery, magic, bombs and mostly goats."/>
    <n v="1500"/>
    <n v="4804"/>
    <x v="0"/>
    <x v="0"/>
    <s v="USD"/>
    <n v="1461722400"/>
    <n v="1460235592"/>
    <b v="0"/>
    <n v="194"/>
    <b v="1"/>
    <s v="games/tabletop games"/>
    <n v="3304"/>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5610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728"/>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4254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55062"/>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6618"/>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2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300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49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2000.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26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3492"/>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3414"/>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9750.5"/>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255"/>
    <n v="50.454545454545453"/>
    <x v="4"/>
    <x v="11"/>
  </r>
  <r>
    <n v="2282"/>
    <s v="Sage King's Debut Album"/>
    <s v="Sage King is recording his debut album and wants YOU to be a part of the creation process"/>
    <n v="750"/>
    <n v="1390"/>
    <x v="0"/>
    <x v="0"/>
    <s v="USD"/>
    <n v="1452744686"/>
    <n v="1447560686"/>
    <b v="0"/>
    <n v="12"/>
    <b v="1"/>
    <s v="music/rock"/>
    <n v="640"/>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25.659999999999854"/>
    <n v="63.03458333333333"/>
    <x v="4"/>
    <x v="11"/>
  </r>
  <r>
    <n v="2284"/>
    <s v="Make a record, write a song, take the Vinyl Skyway. "/>
    <s v="The Vinyl Skyway reunite to make a third album. "/>
    <n v="6000"/>
    <n v="6373.27"/>
    <x v="0"/>
    <x v="0"/>
    <s v="USD"/>
    <n v="1299902400"/>
    <n v="1297451245"/>
    <b v="0"/>
    <n v="59"/>
    <b v="1"/>
    <s v="music/rock"/>
    <n v="373.2700000000004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64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98.9899999999997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1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61"/>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820"/>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45.01000000000022"/>
    <n v="46.630652173913049"/>
    <x v="4"/>
    <x v="11"/>
  </r>
  <r>
    <n v="2293"/>
    <s v="&quot;Hurt N' Wrong&quot; New Album Fundraiser!"/>
    <s v="Donate here to be a part of the upcoming album. Every little bit helps!"/>
    <n v="850"/>
    <n v="920"/>
    <x v="0"/>
    <x v="0"/>
    <s v="USD"/>
    <n v="1348545540"/>
    <n v="1346345999"/>
    <b v="0"/>
    <n v="27"/>
    <b v="1"/>
    <s v="music/rock"/>
    <n v="70"/>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2304.04"/>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303"/>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3435"/>
    <n v="71.965517241379317"/>
    <x v="4"/>
    <x v="11"/>
  </r>
  <r>
    <n v="2297"/>
    <s v="Company Company: Debut EP"/>
    <s v="New Jersey Alternative Rock band COCO needs YOUR help self-releasing debut EP!"/>
    <n v="1000"/>
    <n v="1006"/>
    <x v="0"/>
    <x v="0"/>
    <s v="USD"/>
    <n v="1331697540"/>
    <n v="1328749249"/>
    <b v="0"/>
    <n v="19"/>
    <b v="1"/>
    <s v="music/rock"/>
    <n v="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52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750.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
    <n v="115.71428571428571"/>
    <x v="4"/>
    <x v="11"/>
  </r>
  <r>
    <n v="2301"/>
    <s v="Time Crash"/>
    <s v="We are America's first trock band, and we're ready to bring you our first album!"/>
    <n v="5000"/>
    <n v="6680.22"/>
    <x v="0"/>
    <x v="0"/>
    <s v="USD"/>
    <n v="1371785496"/>
    <n v="1369193496"/>
    <b v="1"/>
    <n v="211"/>
    <b v="1"/>
    <s v="music/indie rock"/>
    <n v="1680.2200000000003"/>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625"/>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603.60999999999967"/>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42.020000000000437"/>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22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236.55000000000018"/>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30.79000000000019"/>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653.11000000000058"/>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400.47000000000025"/>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60835.360000000001"/>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370"/>
    <n v="90.09615384615384"/>
    <x v="4"/>
    <x v="14"/>
  </r>
  <r>
    <n v="2312"/>
    <s v="DINOWALRUS: 3RD RECORD ON VINYL"/>
    <s v="Help Brooklyn psychedelic synth rockers DINOWALRUS release their 3rd Record, COMPLEXION, on vinyl!"/>
    <n v="3000"/>
    <n v="3236"/>
    <x v="0"/>
    <x v="0"/>
    <s v="USD"/>
    <n v="1397862000"/>
    <n v="1395155478"/>
    <b v="1"/>
    <n v="79"/>
    <b v="1"/>
    <s v="music/indie rock"/>
    <n v="236"/>
    <n v="40.962025316455694"/>
    <x v="4"/>
    <x v="14"/>
  </r>
  <r>
    <n v="2313"/>
    <s v="A SUNNY DAY IN GLASGOW"/>
    <s v="A Sunny Day in Glasgow are recording a new album and we need your help!"/>
    <n v="5000"/>
    <n v="8792.02"/>
    <x v="0"/>
    <x v="0"/>
    <s v="USD"/>
    <n v="1336086026"/>
    <n v="1333494026"/>
    <b v="1"/>
    <n v="157"/>
    <b v="1"/>
    <s v="music/indie rock"/>
    <n v="3792.0200000000004"/>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83.64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65"/>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606.3999999999996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6"/>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053"/>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231"/>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433"/>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6427"/>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261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130"/>
    <n v="30"/>
    <x v="7"/>
    <x v="33"/>
  </r>
  <r>
    <n v="2324"/>
    <s v="Pies not Lies"/>
    <s v="A city centre shop selling great locally made food with room to chat and learn about eachother."/>
    <n v="7500"/>
    <n v="1555"/>
    <x v="3"/>
    <x v="1"/>
    <s v="GBP"/>
    <n v="1490559285"/>
    <n v="1487970885"/>
    <b v="0"/>
    <n v="61"/>
    <b v="0"/>
    <s v="food/small batch"/>
    <n v="-5945"/>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920"/>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4892"/>
    <n v="108"/>
    <x v="7"/>
    <x v="33"/>
  </r>
  <r>
    <n v="2327"/>
    <s v="Kraut Source - Fermentation Made Simple"/>
    <s v="Gourmet Fermentation in a Mason Jar. Create delicious, nutritious fermented foods at home."/>
    <n v="35000"/>
    <n v="184133.01"/>
    <x v="0"/>
    <x v="0"/>
    <s v="USD"/>
    <n v="1409090440"/>
    <n v="1406066440"/>
    <b v="1"/>
    <n v="3355"/>
    <b v="1"/>
    <s v="food/small batch"/>
    <n v="149133.01"/>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1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480"/>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848"/>
    <n v="219.92638036809817"/>
    <x v="7"/>
    <x v="33"/>
  </r>
  <r>
    <n v="2331"/>
    <s v="Meadowlands Chocolate"/>
    <s v="Handcrafted, organic, single-origin, bean-to-bar, dark chocolate. Like fine wine, the secret is in the terroir."/>
    <n v="8000"/>
    <n v="11545.1"/>
    <x v="0"/>
    <x v="0"/>
    <s v="USD"/>
    <n v="1408320490"/>
    <n v="1405728490"/>
    <b v="1"/>
    <n v="283"/>
    <b v="1"/>
    <s v="food/small batch"/>
    <n v="3545.100000000000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577"/>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673"/>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78"/>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568"/>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84146.51"/>
    <n v="48.104623556581984"/>
    <x v="7"/>
    <x v="33"/>
  </r>
  <r>
    <n v="2337"/>
    <s v="The Hudson Standard Bitters and Shrubs"/>
    <s v="We make small batch, locally sourced bitters and shrubs for cocktails and cooking."/>
    <n v="12000"/>
    <n v="13279"/>
    <x v="0"/>
    <x v="0"/>
    <s v="USD"/>
    <n v="1403796143"/>
    <n v="1401204143"/>
    <b v="1"/>
    <n v="179"/>
    <b v="1"/>
    <s v="food/small batch"/>
    <n v="1279"/>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71.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48552"/>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2311"/>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500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550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9700"/>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999"/>
    <n v="1"/>
    <x v="2"/>
    <x v="7"/>
  </r>
  <r>
    <n v="2345"/>
    <s v="Social Media Website (Canceled)"/>
    <s v="My team and I are creating a social media website for pet lovers across the world! Fashion, animal shows, adoptions, and more."/>
    <n v="3000"/>
    <n v="0"/>
    <x v="1"/>
    <x v="0"/>
    <s v="USD"/>
    <n v="1427845140"/>
    <n v="1424822556"/>
    <b v="0"/>
    <n v="0"/>
    <b v="0"/>
    <s v="technology/web"/>
    <n v="-3000"/>
    <e v="#DIV/0!"/>
    <x v="2"/>
    <x v="7"/>
  </r>
  <r>
    <n v="2346"/>
    <s v="Ez 2c 3D Viewers (Canceled)"/>
    <s v="Watch and Make FREE 3D Videos &amp; Pics - No Viewer needed. To Help Learn we have Training and Instant 3D viewers."/>
    <n v="60000"/>
    <n v="39"/>
    <x v="1"/>
    <x v="0"/>
    <s v="USD"/>
    <n v="1476731431"/>
    <n v="1472843431"/>
    <b v="0"/>
    <n v="3"/>
    <b v="0"/>
    <s v="technology/web"/>
    <n v="-59961"/>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98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6973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47490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50000"/>
    <e v="#DIV/0!"/>
    <x v="2"/>
    <x v="7"/>
  </r>
  <r>
    <n v="2351"/>
    <s v="NZ Auction site.  No listing or success fees. Only $2 p/m"/>
    <s v="Donate $30 or more and receive a free selfie stick."/>
    <n v="18900"/>
    <n v="108"/>
    <x v="1"/>
    <x v="4"/>
    <s v="NZD"/>
    <n v="1430360739"/>
    <n v="1427768739"/>
    <b v="0"/>
    <n v="7"/>
    <b v="0"/>
    <s v="technology/web"/>
    <n v="-18792"/>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200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1000"/>
    <e v="#DIV/0!"/>
    <x v="2"/>
    <x v="7"/>
  </r>
  <r>
    <n v="2354"/>
    <s v="Dissertation (Canceled)"/>
    <s v="Almost done with doctorate degree but need funding of $35,000 to complete research of project."/>
    <n v="35000"/>
    <n v="25"/>
    <x v="1"/>
    <x v="0"/>
    <s v="USD"/>
    <n v="1420910460"/>
    <n v="1415726460"/>
    <b v="0"/>
    <n v="1"/>
    <b v="0"/>
    <s v="technology/web"/>
    <n v="-34975"/>
    <n v="25"/>
    <x v="2"/>
    <x v="7"/>
  </r>
  <r>
    <n v="2355"/>
    <s v="PriceItUpPlease (Canceled)"/>
    <s v="PriceItUpPlease will be an easy to use website that estimates the amount of your startup costs for that great idea you have!"/>
    <n v="8000"/>
    <n v="55"/>
    <x v="1"/>
    <x v="2"/>
    <s v="AUD"/>
    <n v="1430604136"/>
    <n v="1428012136"/>
    <b v="0"/>
    <n v="2"/>
    <b v="0"/>
    <s v="technology/web"/>
    <n v="-7945"/>
    <n v="27.5"/>
    <x v="2"/>
    <x v="7"/>
  </r>
  <r>
    <n v="2356"/>
    <s v="HardstyleUnited.com (Canceled)"/>
    <s v="HardstyleUnited.com The Global Hardstyle community. Your Hardstyle community."/>
    <n v="10000"/>
    <n v="0"/>
    <x v="1"/>
    <x v="9"/>
    <s v="EUR"/>
    <n v="1433530104"/>
    <n v="1430938104"/>
    <b v="0"/>
    <n v="0"/>
    <b v="0"/>
    <s v="technology/web"/>
    <n v="-1000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2700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150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6399"/>
    <n v="367"/>
    <x v="2"/>
    <x v="7"/>
  </r>
  <r>
    <n v="2360"/>
    <s v="Bee Bay Microjobs (Canceled)"/>
    <s v="Welcome to Bee Bay Canada, your commission free microjobs website.  Sell at any price and keep 100% of what you earn!"/>
    <n v="5000"/>
    <n v="2"/>
    <x v="1"/>
    <x v="5"/>
    <s v="CAD"/>
    <n v="1454864280"/>
    <n v="1452272280"/>
    <b v="0"/>
    <n v="1"/>
    <b v="0"/>
    <s v="technology/web"/>
    <n v="-4998"/>
    <n v="2"/>
    <x v="2"/>
    <x v="7"/>
  </r>
  <r>
    <n v="2361"/>
    <s v="Lemme Grab it (Canceled)"/>
    <s v="A website for email/sms alerts of your personal selection, comparison of prices,consolidated database, best deals around for clothing."/>
    <n v="200"/>
    <n v="0"/>
    <x v="1"/>
    <x v="5"/>
    <s v="CAD"/>
    <n v="1462053600"/>
    <n v="1459975008"/>
    <b v="0"/>
    <n v="0"/>
    <b v="0"/>
    <s v="technology/web"/>
    <n v="-200"/>
    <e v="#DIV/0!"/>
    <x v="2"/>
    <x v="7"/>
  </r>
  <r>
    <n v="2362"/>
    <s v="Help CRB obtain 501(c)(3) status! (Canceled)"/>
    <s v="The Columbus Ruby Brigade has brought monthly ruby goodness and camaraderie to all participants."/>
    <n v="420"/>
    <n v="120"/>
    <x v="1"/>
    <x v="0"/>
    <s v="USD"/>
    <n v="1418315470"/>
    <n v="1415723470"/>
    <b v="0"/>
    <n v="2"/>
    <b v="0"/>
    <s v="technology/web"/>
    <n v="-30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175000"/>
    <e v="#DIV/0!"/>
    <x v="2"/>
    <x v="7"/>
  </r>
  <r>
    <n v="2364"/>
    <s v="Minecraft Server and Website Help (Name: Forge Realms)"/>
    <s v="Making a Minecraft server and Website and I need your help to fund it. Thanks in Advance!"/>
    <n v="128"/>
    <n v="0"/>
    <x v="1"/>
    <x v="0"/>
    <s v="USD"/>
    <n v="1445898356"/>
    <n v="1441146356"/>
    <b v="0"/>
    <n v="0"/>
    <b v="0"/>
    <s v="technology/web"/>
    <n v="-128"/>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100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22370"/>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49330"/>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3990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2500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24918"/>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200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5320"/>
    <n v="30"/>
    <x v="2"/>
    <x v="7"/>
  </r>
  <r>
    <n v="2373"/>
    <s v="Cykelauktion.com (Canceled)"/>
    <s v="We want to create a safe marketplace for buying and selling bicycles."/>
    <n v="850000"/>
    <n v="50"/>
    <x v="1"/>
    <x v="11"/>
    <s v="SEK"/>
    <n v="1440863624"/>
    <n v="1438271624"/>
    <b v="0"/>
    <n v="1"/>
    <b v="0"/>
    <s v="technology/web"/>
    <n v="-84995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2199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1000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2673.67"/>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2500"/>
    <e v="#DIV/0!"/>
    <x v="2"/>
    <x v="7"/>
  </r>
  <r>
    <n v="2378"/>
    <s v="KEEPUP INC (Canceled)"/>
    <s v="KEEPUP allows you to extend your social circle by introducing you to new people via your friends."/>
    <n v="110000"/>
    <n v="0"/>
    <x v="1"/>
    <x v="0"/>
    <s v="USD"/>
    <n v="1440548330"/>
    <n v="1438042730"/>
    <b v="0"/>
    <n v="0"/>
    <b v="0"/>
    <s v="technology/web"/>
    <n v="-110000"/>
    <e v="#DIV/0!"/>
    <x v="2"/>
    <x v="7"/>
  </r>
  <r>
    <n v="2379"/>
    <s v="SelectCooks.com (Canceled)"/>
    <s v="Selectcooks.com is a community marketplace for people to list, find and hire chefs."/>
    <n v="30000"/>
    <n v="0"/>
    <x v="1"/>
    <x v="0"/>
    <s v="USD"/>
    <n v="1444004616"/>
    <n v="1440116616"/>
    <b v="0"/>
    <n v="0"/>
    <b v="0"/>
    <s v="technology/web"/>
    <n v="-3000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14945"/>
    <n v="18.333333333333332"/>
    <x v="2"/>
    <x v="7"/>
  </r>
  <r>
    <n v="2381"/>
    <s v="Cannabis Connection (Canceled)"/>
    <s v="Social Media Platform for the Marijuana Industry to create professionalism and a stable lasting market."/>
    <n v="86350"/>
    <n v="1571"/>
    <x v="1"/>
    <x v="0"/>
    <s v="USD"/>
    <n v="1428704848"/>
    <n v="1426112848"/>
    <b v="0"/>
    <n v="7"/>
    <b v="0"/>
    <s v="technology/web"/>
    <n v="-8477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9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956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992"/>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6421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3000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897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36537"/>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597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510000"/>
    <e v="#DIV/0!"/>
    <x v="2"/>
    <x v="7"/>
  </r>
  <r>
    <n v="2391"/>
    <s v="oToBOTS.com - Freedom from high cost auto repairs (Canceled)"/>
    <s v="Using the power of internet to help people save hundreds in car repair."/>
    <n v="20000"/>
    <n v="25"/>
    <x v="1"/>
    <x v="0"/>
    <s v="USD"/>
    <n v="1427825044"/>
    <n v="1425236644"/>
    <b v="0"/>
    <n v="1"/>
    <b v="0"/>
    <s v="technology/web"/>
    <n v="-1997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420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9995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4997"/>
    <n v="1.5"/>
    <x v="2"/>
    <x v="7"/>
  </r>
  <r>
    <n v="2395"/>
    <s v="VENT it out (Canceled)"/>
    <s v="I am making a social website where people can anonymously or openly vent, All walks of life all over the world"/>
    <n v="33000"/>
    <n v="0"/>
    <x v="1"/>
    <x v="0"/>
    <s v="USD"/>
    <n v="1484038620"/>
    <n v="1481597687"/>
    <b v="0"/>
    <n v="0"/>
    <b v="0"/>
    <s v="technology/web"/>
    <n v="-3300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499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124000"/>
    <e v="#DIV/0!"/>
    <x v="2"/>
    <x v="7"/>
  </r>
  <r>
    <n v="2398"/>
    <s v="Roekee.com (Canceled)"/>
    <s v="The internets new search engine. Looking for funding to develop our backend web indexing software with an emphasis on automation."/>
    <n v="4000"/>
    <n v="0"/>
    <x v="1"/>
    <x v="0"/>
    <s v="USD"/>
    <n v="1435874384"/>
    <n v="1433282384"/>
    <b v="0"/>
    <n v="0"/>
    <b v="0"/>
    <s v="technology/web"/>
    <n v="-400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1300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5000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27799"/>
    <n v="22.333333333333332"/>
    <x v="7"/>
    <x v="19"/>
  </r>
  <r>
    <n v="2402"/>
    <s v="Cupcake Truck Unite"/>
    <s v="Small town, delicious treats, and a mobile truck"/>
    <n v="12000"/>
    <n v="52"/>
    <x v="2"/>
    <x v="0"/>
    <s v="USD"/>
    <n v="1431533931"/>
    <n v="1428941931"/>
    <b v="0"/>
    <n v="1"/>
    <b v="0"/>
    <s v="food/food trucks"/>
    <n v="-11948"/>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998"/>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15000"/>
    <e v="#DIV/0!"/>
    <x v="7"/>
    <x v="19"/>
  </r>
  <r>
    <n v="2405"/>
    <s v="JoyShtick Food Truck"/>
    <s v="We are the first gaming-themed food truck, bringing gourmet pub fare to the Jacksonville area."/>
    <n v="5000"/>
    <n v="1126"/>
    <x v="2"/>
    <x v="0"/>
    <s v="USD"/>
    <n v="1472911375"/>
    <n v="1471096975"/>
    <b v="0"/>
    <n v="20"/>
    <b v="0"/>
    <s v="food/food trucks"/>
    <n v="-3874"/>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1905"/>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16443"/>
    <n v="168.39393939393941"/>
    <x v="7"/>
    <x v="19"/>
  </r>
  <r>
    <n v="2408"/>
    <s v="Sabroso On Wheels"/>
    <s v="A US Army Vet trying to get a Peruvian food truck going! Really good Peruvian food now mobile!"/>
    <n v="15000"/>
    <n v="30"/>
    <x v="2"/>
    <x v="0"/>
    <s v="USD"/>
    <n v="1415247757"/>
    <n v="1412652157"/>
    <b v="0"/>
    <n v="2"/>
    <b v="0"/>
    <s v="food/food trucks"/>
    <n v="-1497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4540"/>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1500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24849"/>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8000"/>
    <e v="#DIV/0!"/>
    <x v="7"/>
    <x v="19"/>
  </r>
  <r>
    <n v="2413"/>
    <s v="Lone Pine Coffee Brewery"/>
    <s v="Lone Pine Coffee Brewery will be a portable third-wave coffee shop available for wedding receptions and other events!"/>
    <n v="3000"/>
    <n v="25"/>
    <x v="2"/>
    <x v="0"/>
    <s v="USD"/>
    <n v="1401579000"/>
    <n v="1398911882"/>
    <b v="0"/>
    <n v="3"/>
    <b v="0"/>
    <s v="food/food trucks"/>
    <n v="-2975"/>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14540"/>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966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19995"/>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1000"/>
    <e v="#DIV/0!"/>
    <x v="7"/>
    <x v="19"/>
  </r>
  <r>
    <n v="2418"/>
    <s v="Mexican food truck"/>
    <s v="I want to start my food truck business."/>
    <n v="25000"/>
    <n v="5"/>
    <x v="2"/>
    <x v="0"/>
    <s v="USD"/>
    <n v="1427225644"/>
    <n v="1422045244"/>
    <b v="0"/>
    <n v="5"/>
    <b v="0"/>
    <s v="food/food trucks"/>
    <n v="-24995"/>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300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369"/>
    <n v="69.472222222222229"/>
    <x v="7"/>
    <x v="19"/>
  </r>
  <r>
    <n v="2421"/>
    <s v="hot dog cart"/>
    <s v="help me start Merrill's first hot dog cart in this empty lot"/>
    <n v="6000"/>
    <n v="1"/>
    <x v="2"/>
    <x v="0"/>
    <s v="USD"/>
    <n v="1424536196"/>
    <n v="1421944196"/>
    <b v="0"/>
    <n v="1"/>
    <b v="0"/>
    <s v="food/food trucks"/>
    <n v="-5999"/>
    <n v="1"/>
    <x v="7"/>
    <x v="19"/>
  </r>
  <r>
    <n v="2422"/>
    <s v="Help starting a family owned food truck"/>
    <s v="Family owned business serving BBQ and seafood to the public"/>
    <n v="500"/>
    <n v="1"/>
    <x v="2"/>
    <x v="0"/>
    <s v="USD"/>
    <n v="1426091036"/>
    <n v="1423502636"/>
    <b v="0"/>
    <n v="1"/>
    <b v="0"/>
    <s v="food/food trucks"/>
    <n v="-499"/>
    <n v="1"/>
    <x v="7"/>
    <x v="19"/>
  </r>
  <r>
    <n v="2423"/>
    <s v="FBTR BBQ"/>
    <s v="FBTR is a Texas-style, North Carolina based, homemade BBQ company looking to bring good meat to the masses."/>
    <n v="60000"/>
    <n v="8"/>
    <x v="2"/>
    <x v="0"/>
    <s v="USD"/>
    <n v="1420044890"/>
    <n v="1417452890"/>
    <b v="0"/>
    <n v="1"/>
    <b v="0"/>
    <s v="food/food trucks"/>
    <n v="-59992"/>
    <n v="8"/>
    <x v="7"/>
    <x v="19"/>
  </r>
  <r>
    <n v="2424"/>
    <s v="Lily and Memphs"/>
    <s v="Great and creative food from the heart in the form of a sweet food truck!"/>
    <n v="25000"/>
    <n v="310"/>
    <x v="2"/>
    <x v="0"/>
    <s v="USD"/>
    <n v="1414445108"/>
    <n v="1411853108"/>
    <b v="0"/>
    <n v="9"/>
    <b v="0"/>
    <s v="food/food trucks"/>
    <n v="-24690"/>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499"/>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20000"/>
    <e v="#DIV/0!"/>
    <x v="7"/>
    <x v="19"/>
  </r>
  <r>
    <n v="2427"/>
    <s v="Wraps in a snap. Fast lunch with a gourmet punch!"/>
    <s v="Fast and simple lunches for those on the go.  All (lunch) deals $10 or less."/>
    <n v="50000"/>
    <n v="1"/>
    <x v="2"/>
    <x v="0"/>
    <s v="USD"/>
    <n v="1458715133"/>
    <n v="1455262733"/>
    <b v="0"/>
    <n v="1"/>
    <b v="0"/>
    <s v="food/food trucks"/>
    <n v="-49999"/>
    <n v="1"/>
    <x v="7"/>
    <x v="19"/>
  </r>
  <r>
    <n v="2428"/>
    <s v="Premium Burgers"/>
    <s v="From Moo 2 You! We want to offer premium burgers to a taco flooded environment."/>
    <n v="35000"/>
    <n v="1"/>
    <x v="2"/>
    <x v="0"/>
    <s v="USD"/>
    <n v="1426182551"/>
    <n v="1423594151"/>
    <b v="0"/>
    <n v="1"/>
    <b v="0"/>
    <s v="food/food trucks"/>
    <n v="-34999"/>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37995"/>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2979"/>
    <n v="10.5"/>
    <x v="7"/>
    <x v="19"/>
  </r>
  <r>
    <n v="2431"/>
    <s v="Murphy's good eatin'"/>
    <s v="Go to Colorado and run a food truck with homemade food of all kinds."/>
    <n v="100000"/>
    <n v="2"/>
    <x v="2"/>
    <x v="0"/>
    <s v="USD"/>
    <n v="1467080613"/>
    <n v="1461896613"/>
    <b v="0"/>
    <n v="2"/>
    <b v="0"/>
    <s v="food/food trucks"/>
    <n v="-99998"/>
    <n v="1"/>
    <x v="7"/>
    <x v="19"/>
  </r>
  <r>
    <n v="2432"/>
    <s v="funding for bbq trailer"/>
    <s v="Looking to start competition cooking and need start-up help.  Offering brisket tasting to all contributors."/>
    <n v="14000"/>
    <n v="2"/>
    <x v="2"/>
    <x v="0"/>
    <s v="USD"/>
    <n v="1425791697"/>
    <n v="1423199697"/>
    <b v="0"/>
    <n v="2"/>
    <b v="0"/>
    <s v="food/food trucks"/>
    <n v="-13998"/>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1000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9974"/>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48776"/>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116955"/>
    <n v="22.5"/>
    <x v="7"/>
    <x v="19"/>
  </r>
  <r>
    <n v="2437"/>
    <s v="Cuppa Gumbos"/>
    <s v="Homemade Gumbo, Stews and Curry to be served hot and fresh everyday at any festival or concert we can attend."/>
    <n v="8000"/>
    <n v="0"/>
    <x v="2"/>
    <x v="0"/>
    <s v="USD"/>
    <n v="1426615200"/>
    <n v="1422400188"/>
    <b v="0"/>
    <n v="0"/>
    <b v="0"/>
    <s v="food/food trucks"/>
    <n v="-8000"/>
    <e v="#DIV/0!"/>
    <x v="7"/>
    <x v="19"/>
  </r>
  <r>
    <n v="2438"/>
    <s v="FOOD|Art"/>
    <s v="I'm starting a catering and food truck business of southern comfort food. My FOOD is my Art!  _x000a_Thanks for you help!"/>
    <n v="15000"/>
    <n v="50"/>
    <x v="2"/>
    <x v="0"/>
    <s v="USD"/>
    <n v="1449529062"/>
    <n v="1444341462"/>
    <b v="0"/>
    <n v="1"/>
    <b v="0"/>
    <s v="food/food trucks"/>
    <n v="-1495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10000"/>
    <e v="#DIV/0!"/>
    <x v="7"/>
    <x v="19"/>
  </r>
  <r>
    <n v="2440"/>
    <s v="The first green Food Truck in Phnom Penh"/>
    <s v="Starting a entire clean energy food truck and set a new standard for Cambodia"/>
    <n v="5000"/>
    <n v="10"/>
    <x v="2"/>
    <x v="18"/>
    <s v="EUR"/>
    <n v="1455399313"/>
    <n v="1452807313"/>
    <b v="0"/>
    <n v="2"/>
    <b v="0"/>
    <s v="food/food trucks"/>
    <n v="-4990"/>
    <n v="5"/>
    <x v="7"/>
    <x v="19"/>
  </r>
  <r>
    <n v="2441"/>
    <s v="Bring Alchemy Pops to the People!"/>
    <s v="YOU can help Alchemy Pops POP up on a street near you!"/>
    <n v="7500"/>
    <n v="8091"/>
    <x v="0"/>
    <x v="0"/>
    <s v="USD"/>
    <n v="1437627540"/>
    <n v="1435806054"/>
    <b v="0"/>
    <n v="109"/>
    <b v="1"/>
    <s v="food/small batch"/>
    <n v="591"/>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62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502.989999999998"/>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25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3640"/>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3399"/>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8180"/>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30"/>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800"/>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230.0300000000006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201"/>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641"/>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296"/>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246"/>
    <n v="34.125"/>
    <x v="7"/>
    <x v="33"/>
  </r>
  <r>
    <n v="2456"/>
    <s v="Beef Sticks to Chomp On!!"/>
    <s v="These beef sticks will make your taste buds dance with happiness. Plus they are healthier than most available today!"/>
    <n v="1500"/>
    <n v="2713"/>
    <x v="0"/>
    <x v="0"/>
    <s v="USD"/>
    <n v="1488063839"/>
    <n v="1485471839"/>
    <b v="0"/>
    <n v="67"/>
    <b v="1"/>
    <s v="food/small batch"/>
    <n v="1213"/>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530"/>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50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67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67"/>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285"/>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321.25"/>
    <n v="28.880434782608695"/>
    <x v="4"/>
    <x v="14"/>
  </r>
  <r>
    <n v="2463"/>
    <s v="Emma Ate the Lion &quot;Songs Two Count Too&quot;"/>
    <s v="Emma Ate The Lion's debut full length album"/>
    <n v="2000"/>
    <n v="2325"/>
    <x v="0"/>
    <x v="0"/>
    <s v="USD"/>
    <n v="1366138800"/>
    <n v="1362710425"/>
    <b v="0"/>
    <n v="75"/>
    <b v="1"/>
    <s v="music/indie rock"/>
    <n v="325"/>
    <n v="31"/>
    <x v="4"/>
    <x v="14"/>
  </r>
  <r>
    <n v="2464"/>
    <s v="The Enemy Feathers NEW EP"/>
    <s v="The Enemy Feathers are passing the proverbial hat to see if we can raise enough money to complete Our NEW EP"/>
    <n v="2000"/>
    <n v="2222"/>
    <x v="0"/>
    <x v="5"/>
    <s v="CAD"/>
    <n v="1443641340"/>
    <n v="1441143397"/>
    <b v="0"/>
    <n v="43"/>
    <b v="1"/>
    <s v="music/indie rock"/>
    <n v="222"/>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561"/>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0"/>
    <n v="48.07692307692308"/>
    <x v="4"/>
    <x v="14"/>
  </r>
  <r>
    <n v="2467"/>
    <s v="Nature Boy Explorer EP"/>
    <s v="We've finished our first EP and we're taking it on the road in three weeks! Help us fund manufacturing?"/>
    <n v="1000"/>
    <n v="1185"/>
    <x v="0"/>
    <x v="0"/>
    <s v="USD"/>
    <n v="1336669200"/>
    <n v="1335473931"/>
    <b v="0"/>
    <n v="43"/>
    <b v="1"/>
    <s v="music/indie rock"/>
    <n v="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44.34000000000015"/>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6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40"/>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2682.0200000000004"/>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0.18000000000029104"/>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18"/>
    <n v="32.320987654320987"/>
    <x v="4"/>
    <x v="14"/>
  </r>
  <r>
    <n v="2476"/>
    <s v="Arts &amp; Crafts"/>
    <s v="Eleven songs, the accumulation of several memorable occurrences in a sleepy town; stories of fiction &amp; fact."/>
    <n v="3200"/>
    <n v="3360.72"/>
    <x v="0"/>
    <x v="0"/>
    <s v="USD"/>
    <n v="1415004770"/>
    <n v="1412149970"/>
    <b v="0"/>
    <n v="55"/>
    <b v="1"/>
    <s v="music/indie rock"/>
    <n v="160.7199999999998"/>
    <n v="61.103999999999999"/>
    <x v="4"/>
    <x v="14"/>
  </r>
  <r>
    <n v="2477"/>
    <s v="Debut Album"/>
    <s v="Releasing my first album in August, and I need your help in order to get it done!"/>
    <n v="750"/>
    <n v="1285"/>
    <x v="0"/>
    <x v="0"/>
    <s v="USD"/>
    <n v="1344789345"/>
    <n v="1340901345"/>
    <b v="0"/>
    <n v="41"/>
    <b v="1"/>
    <s v="music/indie rock"/>
    <n v="535"/>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2200"/>
    <n v="129.1139240506329"/>
    <x v="4"/>
    <x v="14"/>
  </r>
  <r>
    <n v="2479"/>
    <s v="FUEL FAKE NATIVES"/>
    <s v="Fake Natives is headed on tour this summer. Help them fill their tank with fossil fuels."/>
    <n v="300"/>
    <n v="400.33"/>
    <x v="0"/>
    <x v="0"/>
    <s v="USD"/>
    <n v="1343440800"/>
    <n v="1342545994"/>
    <b v="0"/>
    <n v="16"/>
    <b v="1"/>
    <s v="music/indie rock"/>
    <n v="100.32999999999998"/>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516.4399999999996"/>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51"/>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676.10999999999967"/>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6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49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0.75999999999999091"/>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201"/>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178.5"/>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07"/>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6"/>
    <n v="51.6"/>
    <x v="4"/>
    <x v="14"/>
  </r>
  <r>
    <n v="2492"/>
    <s v="SUPER NICE EP 2012"/>
    <s v="We're a band from Hawaii trying to produce our first EP and we need help!"/>
    <n v="600"/>
    <n v="750"/>
    <x v="0"/>
    <x v="0"/>
    <s v="USD"/>
    <n v="1339840740"/>
    <n v="1335397188"/>
    <b v="0"/>
    <n v="27"/>
    <b v="1"/>
    <s v="music/indie rock"/>
    <n v="150"/>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5740"/>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5.079999999999927"/>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413.0499999999999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510.85999999999967"/>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10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80"/>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10719"/>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10991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10000"/>
    <e v="#DIV/0!"/>
    <x v="7"/>
    <x v="34"/>
  </r>
  <r>
    <n v="2504"/>
    <s v="Halal Restaurant and Internet Cafe"/>
    <s v="Halal Restaurant and Internet Cafe 20 percent of profits will go to building masjids."/>
    <n v="35000"/>
    <n v="0"/>
    <x v="2"/>
    <x v="0"/>
    <s v="USD"/>
    <n v="1416014534"/>
    <n v="1413418934"/>
    <b v="0"/>
    <n v="0"/>
    <b v="0"/>
    <s v="food/restaurants"/>
    <n v="-35000"/>
    <e v="#DIV/0!"/>
    <x v="7"/>
    <x v="34"/>
  </r>
  <r>
    <n v="2505"/>
    <s v="PASTATUTION"/>
    <s v="PASTATUTION- The act or practice of engaging in Pasta Making for money.  _x000a__x000a_Help us get the Arcobaleno Pasta Extruder!"/>
    <n v="7000"/>
    <n v="0"/>
    <x v="2"/>
    <x v="0"/>
    <s v="USD"/>
    <n v="1426292416"/>
    <n v="1423704016"/>
    <b v="0"/>
    <n v="0"/>
    <b v="0"/>
    <s v="food/restaurants"/>
    <n v="-7000"/>
    <e v="#DIV/0!"/>
    <x v="7"/>
    <x v="34"/>
  </r>
  <r>
    <n v="2506"/>
    <s v="Bowlz Cafe, Hull"/>
    <s v="Love cereal as much as we do? Then we need your help! We are opening a worldwide cereal cafe, serving the best in imported cereals!"/>
    <n v="5000"/>
    <n v="30"/>
    <x v="2"/>
    <x v="1"/>
    <s v="GBP"/>
    <n v="1443906000"/>
    <n v="1441955269"/>
    <b v="0"/>
    <n v="2"/>
    <b v="0"/>
    <s v="food/restaurants"/>
    <n v="-4970"/>
    <n v="15"/>
    <x v="7"/>
    <x v="34"/>
  </r>
  <r>
    <n v="2507"/>
    <s v="Help Cafe Talavera get a New Kitchen!"/>
    <s v="Unique dishes for a unique city!."/>
    <n v="42850"/>
    <n v="0"/>
    <x v="2"/>
    <x v="0"/>
    <s v="USD"/>
    <n v="1431308704"/>
    <n v="1428716704"/>
    <b v="0"/>
    <n v="0"/>
    <b v="0"/>
    <s v="food/restaurants"/>
    <n v="-4285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2000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94000"/>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49925"/>
    <n v="37.5"/>
    <x v="7"/>
    <x v="34"/>
  </r>
  <r>
    <n v="2511"/>
    <s v="loluli's"/>
    <s v="Fresh Fast Food. A bbq ramen bar thats healthy, tasty and made to order right in front of your eyes....... From flame to bowl"/>
    <n v="100000"/>
    <n v="0"/>
    <x v="2"/>
    <x v="1"/>
    <s v="GBP"/>
    <n v="1454323413"/>
    <n v="1451731413"/>
    <b v="0"/>
    <n v="0"/>
    <b v="0"/>
    <s v="food/restaurants"/>
    <n v="-100000"/>
    <e v="#DIV/0!"/>
    <x v="7"/>
    <x v="34"/>
  </r>
  <r>
    <n v="2512"/>
    <s v="Somethin' Tasty"/>
    <s v="Somethin' Tasty is a unique coffee, pastry &amp; retail store. We consign from all local sources: pottery, glass &amp; art."/>
    <n v="1150"/>
    <n v="0"/>
    <x v="2"/>
    <x v="0"/>
    <s v="USD"/>
    <n v="1418504561"/>
    <n v="1417208561"/>
    <b v="0"/>
    <n v="0"/>
    <b v="0"/>
    <s v="food/restaurants"/>
    <n v="-115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18000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1790"/>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4070"/>
    <n v="77.5"/>
    <x v="7"/>
    <x v="34"/>
  </r>
  <r>
    <n v="2516"/>
    <s v="Morning Glory"/>
    <s v="Hi, everyone my name is Alex, and i want to create not just a cafe spot, but a place that gives everyone a nice warm homey feeling."/>
    <n v="22000"/>
    <n v="0"/>
    <x v="2"/>
    <x v="0"/>
    <s v="USD"/>
    <n v="1417279252"/>
    <n v="1414683652"/>
    <b v="0"/>
    <n v="0"/>
    <b v="0"/>
    <s v="food/restaurants"/>
    <n v="-2200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6233"/>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5000"/>
    <e v="#DIV/0!"/>
    <x v="7"/>
    <x v="34"/>
  </r>
  <r>
    <n v="2519"/>
    <s v="Kelli's Kitchen"/>
    <s v="Better than your mom's, better than Cracker Barrel, only at Kelli's Kitchen (all from scratch)."/>
    <n v="150000"/>
    <n v="65"/>
    <x v="2"/>
    <x v="0"/>
    <s v="USD"/>
    <n v="1405741404"/>
    <n v="1403149404"/>
    <b v="0"/>
    <n v="4"/>
    <b v="0"/>
    <s v="food/restaurants"/>
    <n v="-14993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10000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185.9899999999998"/>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508"/>
    <n v="54.153846153846153"/>
    <x v="4"/>
    <x v="35"/>
  </r>
  <r>
    <n v="2524"/>
    <s v="Les Bostonades' First CD"/>
    <s v="We're bringing some of our favorite music from the past 10 years to disc for the first time ever."/>
    <n v="7500"/>
    <n v="7620"/>
    <x v="0"/>
    <x v="0"/>
    <s v="USD"/>
    <n v="1419136200"/>
    <n v="1416338557"/>
    <b v="0"/>
    <n v="43"/>
    <b v="1"/>
    <s v="music/classical music"/>
    <n v="120"/>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26"/>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518"/>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8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289.98999999999978"/>
    <n v="52.962839506172834"/>
    <x v="4"/>
    <x v="35"/>
  </r>
  <r>
    <n v="2529"/>
    <s v="UrbanArias is DC's Contemporary Opera Company"/>
    <s v="Opera. Short. New."/>
    <n v="6000"/>
    <n v="6257"/>
    <x v="0"/>
    <x v="0"/>
    <s v="USD"/>
    <n v="1332636975"/>
    <n v="1328752575"/>
    <b v="0"/>
    <n v="76"/>
    <b v="1"/>
    <s v="music/classical music"/>
    <n v="257"/>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8"/>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04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800"/>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0"/>
    <n v="150"/>
    <x v="4"/>
    <x v="35"/>
  </r>
  <r>
    <n v="2535"/>
    <s v="Mark Hayes Requiem Recording"/>
    <s v="Mark Hayes: Requiem Recording"/>
    <n v="20000"/>
    <n v="20755"/>
    <x v="0"/>
    <x v="0"/>
    <s v="USD"/>
    <n v="1417463945"/>
    <n v="1414781945"/>
    <b v="0"/>
    <n v="78"/>
    <b v="1"/>
    <s v="music/classical music"/>
    <n v="75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4"/>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00"/>
    <n v="100"/>
    <x v="4"/>
    <x v="35"/>
  </r>
  <r>
    <n v="2538"/>
    <s v="Me, Myself and Albinoni"/>
    <s v="I will record 2 of Tomaso Albinoni's concertos for 2 oboes playing both parts myself."/>
    <n v="18000"/>
    <n v="20343.169999999998"/>
    <x v="0"/>
    <x v="0"/>
    <s v="USD"/>
    <n v="1361681940"/>
    <n v="1359029661"/>
    <b v="0"/>
    <n v="185"/>
    <b v="1"/>
    <s v="music/classical music"/>
    <n v="2343.169999999998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85"/>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246"/>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25"/>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41"/>
    <n v="30.076923076923077"/>
    <x v="4"/>
    <x v="35"/>
  </r>
  <r>
    <n v="2544"/>
    <s v="Singing City Children's Choir"/>
    <s v="Bringing choral music and performance opportunities to under-served youth in West Philadelphia"/>
    <n v="5000"/>
    <n v="5041"/>
    <x v="0"/>
    <x v="0"/>
    <s v="USD"/>
    <n v="1341750569"/>
    <n v="1339158569"/>
    <b v="0"/>
    <n v="57"/>
    <b v="1"/>
    <s v="music/classical music"/>
    <n v="4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06"/>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410"/>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092"/>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11"/>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4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5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0.5"/>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9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8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684"/>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4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41"/>
    <n v="23.117647058823529"/>
    <x v="4"/>
    <x v="35"/>
  </r>
  <r>
    <n v="2557"/>
    <s v="European Tour"/>
    <s v="Raising money for our concert tour of Switzerland and Germany in June/July 2014"/>
    <n v="900"/>
    <n v="1066"/>
    <x v="0"/>
    <x v="1"/>
    <s v="GBP"/>
    <n v="1400176386"/>
    <n v="1397584386"/>
    <b v="0"/>
    <n v="36"/>
    <b v="1"/>
    <s v="music/classical music"/>
    <n v="166"/>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11"/>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90"/>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3"/>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10000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9925"/>
    <n v="25"/>
    <x v="7"/>
    <x v="19"/>
  </r>
  <r>
    <n v="2563"/>
    <s v="Phoenix Pearl Boba Tea Truck (Canceled)"/>
    <s v="Michigan based bubble tea and specialty ice cream food truck"/>
    <n v="20000"/>
    <n v="0"/>
    <x v="1"/>
    <x v="0"/>
    <s v="USD"/>
    <n v="1438226451"/>
    <n v="1433042451"/>
    <b v="0"/>
    <n v="0"/>
    <b v="0"/>
    <s v="food/food trucks"/>
    <n v="-2000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4000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990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3500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4488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9950"/>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63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694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99750"/>
    <n v="62.5"/>
    <x v="7"/>
    <x v="19"/>
  </r>
  <r>
    <n v="2572"/>
    <s v="A Dream of Naughty Nachos (Canceled)"/>
    <s v="Mesquite smoked brisket nachos, food truck style, with homemade salsa to make your taste buds dance."/>
    <n v="30000"/>
    <n v="0"/>
    <x v="1"/>
    <x v="0"/>
    <s v="USD"/>
    <n v="1428893517"/>
    <n v="1426301517"/>
    <b v="0"/>
    <n v="0"/>
    <b v="0"/>
    <s v="food/food trucks"/>
    <n v="-3000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800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1000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85000"/>
    <e v="#DIV/0!"/>
    <x v="7"/>
    <x v="19"/>
  </r>
  <r>
    <n v="2576"/>
    <s v="2 Go Fast Food (Canceled)"/>
    <s v="A New Twist with an American and Philippine fast food Mobile Trailer."/>
    <n v="10000"/>
    <n v="0"/>
    <x v="1"/>
    <x v="0"/>
    <s v="USD"/>
    <n v="1428707647"/>
    <n v="1424823247"/>
    <b v="0"/>
    <n v="0"/>
    <b v="0"/>
    <s v="food/food trucks"/>
    <n v="-1000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1500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600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9972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8449"/>
    <n v="25.5"/>
    <x v="7"/>
    <x v="19"/>
  </r>
  <r>
    <n v="2581"/>
    <s v="A Flying Sausage Food Truck"/>
    <s v="Creating a Food Truck to bring gourmet sausage sliders to Jacksonville, FL for breakfast, lunch, and special events."/>
    <n v="5000"/>
    <n v="530"/>
    <x v="2"/>
    <x v="0"/>
    <s v="USD"/>
    <n v="1447689898"/>
    <n v="1445094298"/>
    <b v="0"/>
    <n v="11"/>
    <b v="0"/>
    <s v="food/food trucks"/>
    <n v="-4470"/>
    <n v="48.18181818181818"/>
    <x v="7"/>
    <x v="19"/>
  </r>
  <r>
    <n v="2582"/>
    <s v="Drunken Wings"/>
    <s v="The place where chicken meets liquor for the first time!"/>
    <n v="90000"/>
    <n v="1"/>
    <x v="2"/>
    <x v="0"/>
    <s v="USD"/>
    <n v="1477784634"/>
    <n v="1475192634"/>
    <b v="0"/>
    <n v="1"/>
    <b v="0"/>
    <s v="food/food trucks"/>
    <n v="-89999"/>
    <n v="1"/>
    <x v="7"/>
    <x v="19"/>
  </r>
  <r>
    <n v="2583"/>
    <s v="Crazy Daisy Food Truck"/>
    <s v="Crazy Daisy will become the newest member of the food truck distributors in Kansas City, Missouri."/>
    <n v="1000"/>
    <n v="5"/>
    <x v="2"/>
    <x v="0"/>
    <s v="USD"/>
    <n v="1426526880"/>
    <n v="1421346480"/>
    <b v="0"/>
    <n v="5"/>
    <b v="0"/>
    <s v="food/food trucks"/>
    <n v="-995"/>
    <n v="1"/>
    <x v="7"/>
    <x v="19"/>
  </r>
  <r>
    <n v="2584"/>
    <s v="Culinary Arts Food Truck Style"/>
    <s v="Bringing quality food to the masses using local premium ingredients, but at a food truck price!"/>
    <n v="10000"/>
    <n v="0"/>
    <x v="2"/>
    <x v="0"/>
    <s v="USD"/>
    <n v="1434341369"/>
    <n v="1431749369"/>
    <b v="0"/>
    <n v="0"/>
    <b v="0"/>
    <s v="food/food trucks"/>
    <n v="-1000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29950"/>
    <n v="50"/>
    <x v="7"/>
    <x v="19"/>
  </r>
  <r>
    <n v="2586"/>
    <s v="Inspire Healthy Eating"/>
    <s v="I would like to bring fresh salad and food to the streets of London at a reasonable price."/>
    <n v="3000"/>
    <n v="5"/>
    <x v="2"/>
    <x v="1"/>
    <s v="GBP"/>
    <n v="1451030136"/>
    <n v="1448438136"/>
    <b v="0"/>
    <n v="1"/>
    <b v="0"/>
    <s v="food/food trucks"/>
    <n v="-2995"/>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8783"/>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5767"/>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49995"/>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300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474"/>
    <n v="13"/>
    <x v="7"/>
    <x v="19"/>
  </r>
  <r>
    <n v="2592"/>
    <s v="El Carte 303"/>
    <s v="El Carte is revolutionizing the food truck industry. Meet the new food trike. #oneandonly  we going to spread the awesomeness all over!"/>
    <n v="30000"/>
    <n v="50"/>
    <x v="2"/>
    <x v="0"/>
    <s v="USD"/>
    <n v="1412536421"/>
    <n v="1409944421"/>
    <b v="0"/>
    <n v="1"/>
    <b v="0"/>
    <s v="food/food trucks"/>
    <n v="-2995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1000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79999"/>
    <n v="1"/>
    <x v="7"/>
    <x v="19"/>
  </r>
  <r>
    <n v="2595"/>
    <s v="Food Truck for Little Fox Bakery"/>
    <s v="Looking to put the best baked goods in Bowling Green on wheels"/>
    <n v="15000"/>
    <n v="1825"/>
    <x v="2"/>
    <x v="0"/>
    <s v="USD"/>
    <n v="1487915500"/>
    <n v="1485323500"/>
    <b v="0"/>
    <n v="19"/>
    <b v="0"/>
    <s v="food/food trucks"/>
    <n v="-13175"/>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674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415"/>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1830"/>
    <n v="83.571428571428569"/>
    <x v="7"/>
    <x v="19"/>
  </r>
  <r>
    <n v="2599"/>
    <s v="Empty Ramekins Catering Group"/>
    <s v="The Empty Ramekins Catering Group is looking for your help to start up in Miami Florida!!!!"/>
    <n v="9041"/>
    <n v="90"/>
    <x v="2"/>
    <x v="0"/>
    <s v="USD"/>
    <n v="1407089147"/>
    <n v="1403201147"/>
    <b v="0"/>
    <n v="5"/>
    <b v="0"/>
    <s v="food/food trucks"/>
    <n v="-8951"/>
    <n v="18"/>
    <x v="7"/>
    <x v="19"/>
  </r>
  <r>
    <n v="2600"/>
    <s v="Help Buttz Return From the Ashes"/>
    <s v="On Sunday November 8, 2015 our food truck burned to the ground. Please help us get rebuilt."/>
    <n v="50000"/>
    <n v="3466"/>
    <x v="2"/>
    <x v="0"/>
    <s v="USD"/>
    <n v="1458938200"/>
    <n v="1453757800"/>
    <b v="0"/>
    <n v="30"/>
    <b v="0"/>
    <s v="food/food trucks"/>
    <n v="-4653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2807"/>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27131"/>
    <n v="80.022494887525568"/>
    <x v="2"/>
    <x v="36"/>
  </r>
  <r>
    <n v="2603"/>
    <s v="Manned Mock Mars Mission"/>
    <s v="I will be building a mock space station and simulate living on Mars for two weeks."/>
    <n v="1750"/>
    <n v="1776"/>
    <x v="0"/>
    <x v="0"/>
    <s v="USD"/>
    <n v="1387835654"/>
    <n v="1386626054"/>
    <b v="1"/>
    <n v="50"/>
    <b v="1"/>
    <s v="technology/space exploration"/>
    <n v="26"/>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843.5999999999985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7421.5700000000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6"/>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616"/>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991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71330.39"/>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9407.66"/>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95970"/>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76"/>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210"/>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39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3633.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3888"/>
    <n v="27.59748427672956"/>
    <x v="2"/>
    <x v="36"/>
  </r>
  <r>
    <n v="2618"/>
    <s v="SPACE ART FEATURING ASTRONAUTS #WeBelieveInAstronauts"/>
    <s v="LTD ED COLLECTIBLE SPACE ART FEAT. ASTRONAUTS"/>
    <n v="15000"/>
    <n v="15808"/>
    <x v="0"/>
    <x v="0"/>
    <s v="USD"/>
    <n v="1449000061"/>
    <n v="1443812461"/>
    <b v="1"/>
    <n v="77"/>
    <b v="1"/>
    <s v="technology/space exploration"/>
    <n v="808"/>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2837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82"/>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467.76"/>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280"/>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02353.6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284"/>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30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820"/>
    <n v="21.555555555555557"/>
    <x v="2"/>
    <x v="36"/>
  </r>
  <r>
    <n v="2628"/>
    <s v="Pie In Space!"/>
    <s v="A high school freshman is sending pie into space and you can be a part of it.  GO SCIENCE!!!"/>
    <n v="839"/>
    <n v="926"/>
    <x v="0"/>
    <x v="0"/>
    <s v="USD"/>
    <n v="1417389067"/>
    <n v="1415661067"/>
    <b v="0"/>
    <n v="21"/>
    <b v="1"/>
    <s v="technology/space exploration"/>
    <n v="87"/>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387"/>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2933.0499999999993"/>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396"/>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12731"/>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5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331"/>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6"/>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9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70"/>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485"/>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50000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664402.6899999999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97947"/>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7900"/>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457913.5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246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894"/>
    <n v="17.666666666666668"/>
    <x v="2"/>
    <x v="36"/>
  </r>
  <r>
    <n v="2649"/>
    <s v="The Mission - Please Check Back Soon (Canceled)"/>
    <s v="They have launched a Kickstarter."/>
    <n v="125000"/>
    <n v="124"/>
    <x v="1"/>
    <x v="0"/>
    <s v="USD"/>
    <n v="1454370941"/>
    <n v="1449186941"/>
    <b v="0"/>
    <n v="3"/>
    <b v="0"/>
    <s v="technology/space exploration"/>
    <n v="-124876"/>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42"/>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74767"/>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99115"/>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45124"/>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99949"/>
    <n v="8.5"/>
    <x v="2"/>
    <x v="36"/>
  </r>
  <r>
    <n v="2655"/>
    <s v="Balloons (Canceled)"/>
    <s v="Thank you for your support!"/>
    <n v="15000"/>
    <n v="3155"/>
    <x v="1"/>
    <x v="0"/>
    <s v="USD"/>
    <n v="1455048000"/>
    <n v="1452631647"/>
    <b v="0"/>
    <n v="43"/>
    <b v="0"/>
    <s v="technology/space exploration"/>
    <n v="-1184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32845"/>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24378.62"/>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7909"/>
    <n v="22.75"/>
    <x v="2"/>
    <x v="36"/>
  </r>
  <r>
    <n v="2659"/>
    <s v="test (Canceled)"/>
    <s v="test"/>
    <n v="49000"/>
    <n v="1333"/>
    <x v="1"/>
    <x v="0"/>
    <s v="USD"/>
    <n v="1429321210"/>
    <n v="1426729210"/>
    <b v="0"/>
    <n v="10"/>
    <b v="0"/>
    <s v="technology/space exploration"/>
    <n v="-47667"/>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998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4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36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19.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600"/>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0"/>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60"/>
    <n v="92.222222222222229"/>
    <x v="2"/>
    <x v="37"/>
  </r>
  <r>
    <n v="2668"/>
    <s v="UOttawa Makermobile"/>
    <s v="Creativity on the go! |_x000a_CrÃ©ativitÃ© en mouvement !"/>
    <n v="1000"/>
    <n v="1707"/>
    <x v="0"/>
    <x v="5"/>
    <s v="CAD"/>
    <n v="1447079520"/>
    <n v="1443449265"/>
    <b v="0"/>
    <n v="28"/>
    <b v="1"/>
    <s v="technology/makerspaces"/>
    <n v="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201"/>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36393"/>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2216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6681"/>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96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300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23103"/>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104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608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99890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9868"/>
    <n v="44"/>
    <x v="2"/>
    <x v="37"/>
  </r>
  <r>
    <n v="2680"/>
    <s v="iHeart Pillow"/>
    <s v="iHeartPillow, Connecting loved ones"/>
    <n v="32000"/>
    <n v="276"/>
    <x v="2"/>
    <x v="3"/>
    <s v="EUR"/>
    <n v="1459915491"/>
    <n v="1457327091"/>
    <b v="0"/>
    <n v="4"/>
    <b v="0"/>
    <s v="technology/makerspaces"/>
    <n v="-31724"/>
    <n v="69"/>
    <x v="2"/>
    <x v="37"/>
  </r>
  <r>
    <n v="2681"/>
    <s v="Jolly's Hot Dogs An All-Beef Coney Dog"/>
    <s v="Jolly's Hot Dogs: A beef hot dog topped with deliciously seasoned ground beef, mustard and minced onions."/>
    <n v="8000"/>
    <n v="55"/>
    <x v="2"/>
    <x v="0"/>
    <s v="USD"/>
    <n v="1405027750"/>
    <n v="1402867750"/>
    <b v="0"/>
    <n v="2"/>
    <b v="0"/>
    <s v="food/food trucks"/>
    <n v="-7945"/>
    <n v="27.5"/>
    <x v="7"/>
    <x v="19"/>
  </r>
  <r>
    <n v="2682"/>
    <s v="Toastie's Gourmet Toast"/>
    <s v="Gourmet Toast is the culinary combination, neigh, perfection of America's most under-utilized snack: Toast."/>
    <n v="6000"/>
    <n v="1698"/>
    <x v="2"/>
    <x v="0"/>
    <s v="USD"/>
    <n v="1416635940"/>
    <n v="1413838540"/>
    <b v="0"/>
    <n v="20"/>
    <b v="0"/>
    <s v="food/food trucks"/>
    <n v="-4302"/>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14964"/>
    <n v="12"/>
    <x v="7"/>
    <x v="19"/>
  </r>
  <r>
    <n v="2684"/>
    <s v="Ain't No Thang..."/>
    <s v="Not all wings are created equal. We believe ours take flight above the rest. Come judge for yourself. To us it Ain't No Thang..."/>
    <n v="70000"/>
    <n v="800"/>
    <x v="2"/>
    <x v="0"/>
    <s v="USD"/>
    <n v="1407621425"/>
    <n v="1404165425"/>
    <b v="0"/>
    <n v="4"/>
    <b v="0"/>
    <s v="food/food trucks"/>
    <n v="-69200"/>
    <n v="200"/>
    <x v="7"/>
    <x v="19"/>
  </r>
  <r>
    <n v="2685"/>
    <s v="Nana's Home Cooking on Wheels"/>
    <s v="Home cooked meals made by Nana. Indiana's famous tenderloin sandwiches, Nana's homemade cole slaw and so much more."/>
    <n v="50000"/>
    <n v="10"/>
    <x v="2"/>
    <x v="0"/>
    <s v="USD"/>
    <n v="1430149330"/>
    <n v="1424968930"/>
    <b v="0"/>
    <n v="1"/>
    <b v="0"/>
    <s v="food/food trucks"/>
    <n v="-4999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30000"/>
    <e v="#DIV/0!"/>
    <x v="7"/>
    <x v="19"/>
  </r>
  <r>
    <n v="2687"/>
    <s v="Munch Wagon"/>
    <s v="Your American Pizzas, Wings, Stuffed Gouda Burger, Sweet &amp; Russet Potato Fries served on a food Truck!!"/>
    <n v="15000"/>
    <n v="0"/>
    <x v="2"/>
    <x v="0"/>
    <s v="USD"/>
    <n v="1435591318"/>
    <n v="1432999318"/>
    <b v="0"/>
    <n v="0"/>
    <b v="0"/>
    <s v="food/food trucks"/>
    <n v="-15000"/>
    <e v="#DIV/0!"/>
    <x v="7"/>
    <x v="19"/>
  </r>
  <r>
    <n v="2688"/>
    <s v="Mac N Cheez Food Truck"/>
    <s v="The amazing gourmet Mac N Cheez Food Truck Campaigne!"/>
    <n v="50000"/>
    <n v="74"/>
    <x v="2"/>
    <x v="0"/>
    <s v="USD"/>
    <n v="1424746800"/>
    <n v="1422067870"/>
    <b v="0"/>
    <n v="14"/>
    <b v="0"/>
    <s v="food/food trucks"/>
    <n v="-49926"/>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34999"/>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71414"/>
    <n v="72.762711864406782"/>
    <x v="7"/>
    <x v="19"/>
  </r>
  <r>
    <n v="2691"/>
    <s v="Cook"/>
    <s v="A Great New local Food Truck serving up ethnic fusion inspired eats in Ottawa."/>
    <n v="65000"/>
    <n v="35"/>
    <x v="2"/>
    <x v="5"/>
    <s v="CAD"/>
    <n v="1431278557"/>
    <n v="1427390557"/>
    <b v="0"/>
    <n v="2"/>
    <b v="0"/>
    <s v="food/food trucks"/>
    <n v="-64965"/>
    <n v="17.5"/>
    <x v="7"/>
    <x v="19"/>
  </r>
  <r>
    <n v="2692"/>
    <s v="&quot;Sami j's Food Truck&quot;"/>
    <s v="Our food truck will bring you -_x000a_                       Fast, Fresh, Food -_x000a_                            Throughout the Omaha area"/>
    <n v="3500"/>
    <n v="25"/>
    <x v="2"/>
    <x v="0"/>
    <s v="USD"/>
    <n v="1427266860"/>
    <n v="1424678460"/>
    <b v="0"/>
    <n v="1"/>
    <b v="0"/>
    <s v="food/food trucks"/>
    <n v="-3475"/>
    <n v="25"/>
    <x v="7"/>
    <x v="19"/>
  </r>
  <r>
    <n v="2693"/>
    <s v="Chili dog"/>
    <s v="I want to start a food truck that specializes in chili cheese dogs, using new kinds of meats, cheeses and toppings you wouldn't imagine"/>
    <n v="5000"/>
    <n v="40"/>
    <x v="2"/>
    <x v="0"/>
    <s v="USD"/>
    <n v="1407899966"/>
    <n v="1405307966"/>
    <b v="0"/>
    <n v="3"/>
    <b v="0"/>
    <s v="food/food trucks"/>
    <n v="-4960"/>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29999"/>
    <n v="1"/>
    <x v="7"/>
    <x v="19"/>
  </r>
  <r>
    <n v="2695"/>
    <s v="Fat daddy mac food truck"/>
    <s v="I am creating food magic on the go! Amazing food isn't just for sitdown restaraunts anymore!"/>
    <n v="15000"/>
    <n v="71"/>
    <x v="2"/>
    <x v="0"/>
    <s v="USD"/>
    <n v="1428981718"/>
    <n v="1423801318"/>
    <b v="0"/>
    <n v="3"/>
    <b v="0"/>
    <s v="food/food trucks"/>
    <n v="-14929"/>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610"/>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16939"/>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7973.99"/>
    <n v="13.005000000000001"/>
    <x v="7"/>
    <x v="19"/>
  </r>
  <r>
    <n v="2699"/>
    <s v="my bakery truck"/>
    <s v="Hi, I want make my first bakery. Food truck was great, but I not have a car licence. So, help me to be my dream!"/>
    <n v="2"/>
    <n v="0"/>
    <x v="2"/>
    <x v="5"/>
    <s v="CAD"/>
    <n v="1407533463"/>
    <n v="1404941463"/>
    <b v="0"/>
    <n v="0"/>
    <b v="0"/>
    <s v="food/food trucks"/>
    <n v="-2"/>
    <e v="#DIV/0!"/>
    <x v="7"/>
    <x v="19"/>
  </r>
  <r>
    <n v="2700"/>
    <s v="Holly's Hot Stuff"/>
    <s v="I currently own and operate a hot dog cart. I am hoping to purchase a used food truck so I can do business year round!"/>
    <n v="9999"/>
    <n v="70"/>
    <x v="2"/>
    <x v="0"/>
    <s v="USD"/>
    <n v="1411073972"/>
    <n v="1408481972"/>
    <b v="0"/>
    <n v="4"/>
    <b v="0"/>
    <s v="food/food trucks"/>
    <n v="-9929"/>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1830"/>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6559"/>
    <n v="132.34615384615384"/>
    <x v="1"/>
    <x v="38"/>
  </r>
  <r>
    <n v="2703"/>
    <s v="Bisagra Teatro: Foro Multidisciplinario"/>
    <s v="Â¡Tu nuevo espacio cultural multidisciplinario en el centro de Pachuca, Hidalgo"/>
    <n v="40000"/>
    <n v="41500"/>
    <x v="3"/>
    <x v="14"/>
    <s v="MXN"/>
    <n v="1490196830"/>
    <n v="1485016430"/>
    <b v="0"/>
    <n v="45"/>
    <b v="0"/>
    <s v="theater/spaces"/>
    <n v="1500"/>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17855"/>
    <n v="163.57142857142858"/>
    <x v="1"/>
    <x v="38"/>
  </r>
  <r>
    <n v="2705"/>
    <s v="Fischer Theatre Marquee"/>
    <s v="Help light the lights at the historic Fischer Theatre in Danville, IL."/>
    <n v="16500"/>
    <n v="1739"/>
    <x v="3"/>
    <x v="0"/>
    <s v="USD"/>
    <n v="1490389158"/>
    <n v="1486504758"/>
    <b v="0"/>
    <n v="8"/>
    <b v="0"/>
    <s v="theater/spaces"/>
    <n v="-1476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430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0067.57"/>
    <n v="71.237487309644663"/>
    <x v="1"/>
    <x v="38"/>
  </r>
  <r>
    <n v="2708"/>
    <s v="Angel Comedy Club"/>
    <s v="Angel Comedy Club: A permanent home for Londonâ€™s loveliest comedy night - a community comedy club"/>
    <n v="20000"/>
    <n v="46643.07"/>
    <x v="0"/>
    <x v="1"/>
    <s v="GBP"/>
    <n v="1469119526"/>
    <n v="1463935526"/>
    <b v="1"/>
    <n v="1049"/>
    <b v="1"/>
    <s v="theater/spaces"/>
    <n v="26643.07"/>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803"/>
    <n v="164.94480519480518"/>
    <x v="1"/>
    <x v="38"/>
  </r>
  <r>
    <n v="2710"/>
    <s v="House of Yes"/>
    <s v="Building Brooklyn's own creative venue for circus, theater and events of all types."/>
    <n v="60000"/>
    <n v="92340.21"/>
    <x v="0"/>
    <x v="0"/>
    <s v="USD"/>
    <n v="1407549600"/>
    <n v="1404797428"/>
    <b v="1"/>
    <n v="1088"/>
    <b v="1"/>
    <s v="theater/spaces"/>
    <n v="32340.210000000006"/>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28"/>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726"/>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3362"/>
    <n v="108.00140845070422"/>
    <x v="1"/>
    <x v="38"/>
  </r>
  <r>
    <n v="2714"/>
    <s v="The Crane Theater"/>
    <s v="The Crane will be the new home for independent theater in Northeast Minneapolis"/>
    <n v="25000"/>
    <n v="29089"/>
    <x v="0"/>
    <x v="0"/>
    <s v="USD"/>
    <n v="1476486000"/>
    <n v="1474040596"/>
    <b v="1"/>
    <n v="305"/>
    <b v="1"/>
    <s v="theater/spaces"/>
    <n v="408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19754.68999999999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998.0100000000002"/>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5026"/>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645"/>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530"/>
    <n v="94.637681159420296"/>
    <x v="1"/>
    <x v="38"/>
  </r>
  <r>
    <n v="2720"/>
    <s v="The Comedy Project"/>
    <s v="An improv, sketch and experimental comedy and cocktail venue in downtown Grand Rapids, Michigan"/>
    <n v="25000"/>
    <n v="29531"/>
    <x v="0"/>
    <x v="0"/>
    <s v="USD"/>
    <n v="1478866253"/>
    <n v="1476270653"/>
    <b v="0"/>
    <n v="173"/>
    <b v="1"/>
    <s v="theater/spaces"/>
    <n v="453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0215"/>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7627"/>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4806"/>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4858.8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7817"/>
    <n v="511.65486725663715"/>
    <x v="2"/>
    <x v="30"/>
  </r>
  <r>
    <n v="2726"/>
    <s v="Krimston TWO - Dual SIM case for iPhone"/>
    <s v="Krimston TWO: iPhone Dual SIM Case"/>
    <n v="100000"/>
    <n v="105745"/>
    <x v="0"/>
    <x v="0"/>
    <s v="USD"/>
    <n v="1461333311"/>
    <n v="1458741311"/>
    <b v="0"/>
    <n v="404"/>
    <b v="1"/>
    <s v="technology/hardware"/>
    <n v="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39321"/>
    <n v="69.760961810466767"/>
    <x v="2"/>
    <x v="30"/>
  </r>
  <r>
    <n v="2728"/>
    <s v="Multi-Function SSD Shield for the Raspberry Pi 2"/>
    <s v="SSD, WiFi, RTC w/Battery and high power USB all in one shield."/>
    <n v="15000"/>
    <n v="30274"/>
    <x v="0"/>
    <x v="0"/>
    <s v="USD"/>
    <n v="1451485434"/>
    <n v="1448461434"/>
    <b v="0"/>
    <n v="392"/>
    <b v="1"/>
    <s v="technology/hardware"/>
    <n v="15274"/>
    <n v="77.229591836734699"/>
    <x v="2"/>
    <x v="30"/>
  </r>
  <r>
    <n v="2729"/>
    <s v="McChi Luggage: It's a Luggage, USB Charger and a Table Top"/>
    <s v="A luggage that is more than a luggage! It is what you want it to be."/>
    <n v="7500"/>
    <n v="7833"/>
    <x v="0"/>
    <x v="0"/>
    <s v="USD"/>
    <n v="1430459197"/>
    <n v="1427867197"/>
    <b v="0"/>
    <n v="23"/>
    <b v="1"/>
    <s v="technology/hardware"/>
    <n v="333"/>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8979.010000000002"/>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291"/>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2190"/>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3769"/>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2"/>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6586.01"/>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832"/>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3818.240000000005"/>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2397"/>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125"/>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
    <n v="18.235294117647058"/>
    <x v="2"/>
    <x v="30"/>
  </r>
  <r>
    <n v="2741"/>
    <s v="Mrs. Brown and Her Lost Puppy."/>
    <s v="Help me publish my 1st children's book as an aspiring author!"/>
    <n v="8000"/>
    <n v="35"/>
    <x v="2"/>
    <x v="0"/>
    <s v="USD"/>
    <n v="1413770820"/>
    <n v="1412005602"/>
    <b v="0"/>
    <n v="4"/>
    <b v="0"/>
    <s v="publishing/children's books"/>
    <n v="-7965"/>
    <n v="8.75"/>
    <x v="3"/>
    <x v="39"/>
  </r>
  <r>
    <n v="2742"/>
    <s v="What a Zoo!"/>
    <s v="The pachyderms at the Denver Zoo are moving. Follow along on the convoluted journey to their new home."/>
    <n v="2500"/>
    <n v="731"/>
    <x v="2"/>
    <x v="0"/>
    <s v="USD"/>
    <n v="1337102187"/>
    <n v="1335892587"/>
    <b v="0"/>
    <n v="18"/>
    <b v="0"/>
    <s v="publishing/children's books"/>
    <n v="-176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5999"/>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516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624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199"/>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60"/>
    <n v="35"/>
    <x v="3"/>
    <x v="39"/>
  </r>
  <r>
    <n v="2748"/>
    <s v="Native American Language Book for Children"/>
    <s v="Interactive Book with Audio to learn the Ojibwe Language for Children.  Website, Ebook and more!"/>
    <n v="5000"/>
    <n v="53"/>
    <x v="2"/>
    <x v="0"/>
    <s v="USD"/>
    <n v="1472835802"/>
    <n v="1470243802"/>
    <b v="0"/>
    <n v="4"/>
    <b v="0"/>
    <s v="publishing/children's books"/>
    <n v="-4947"/>
    <n v="13.25"/>
    <x v="3"/>
    <x v="39"/>
  </r>
  <r>
    <n v="2749"/>
    <s v="A Tree is a Tree, no matter what you see.  CHILDREN'S BOOK"/>
    <s v="Self-publishing my children's book."/>
    <n v="10000"/>
    <n v="110"/>
    <x v="2"/>
    <x v="0"/>
    <s v="USD"/>
    <n v="1428171037"/>
    <n v="1425582637"/>
    <b v="0"/>
    <n v="2"/>
    <b v="0"/>
    <s v="publishing/children's books"/>
    <n v="-9890"/>
    <n v="55"/>
    <x v="3"/>
    <x v="39"/>
  </r>
  <r>
    <n v="2750"/>
    <s v="My Child, My Blessing"/>
    <s v="This is a journal where parents daily write something positive about their child.  Places for pictures, too."/>
    <n v="1999"/>
    <n v="0"/>
    <x v="2"/>
    <x v="0"/>
    <s v="USD"/>
    <n v="1341086400"/>
    <n v="1340055345"/>
    <b v="0"/>
    <n v="0"/>
    <b v="0"/>
    <s v="publishing/children's books"/>
    <n v="-1999"/>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3274"/>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4250"/>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620"/>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1000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240"/>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8952"/>
    <n v="31.757575757575758"/>
    <x v="3"/>
    <x v="39"/>
  </r>
  <r>
    <n v="2757"/>
    <s v="C is for Crooked"/>
    <s v="A children's letter book that Lampoons Hillary Clinton"/>
    <n v="1500"/>
    <n v="10"/>
    <x v="2"/>
    <x v="0"/>
    <s v="USD"/>
    <n v="1470498332"/>
    <n v="1469202332"/>
    <b v="0"/>
    <n v="2"/>
    <b v="0"/>
    <s v="publishing/children's books"/>
    <n v="-149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766"/>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89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5000"/>
    <e v="#DIV/0!"/>
    <x v="3"/>
    <x v="39"/>
  </r>
  <r>
    <n v="2761"/>
    <s v="Learn U.S. Geography: Dreaming my way across The U.S."/>
    <s v="Help me give away 500 copies of my picture book so more kids will know US geography!"/>
    <n v="5000"/>
    <n v="36"/>
    <x v="2"/>
    <x v="0"/>
    <s v="USD"/>
    <n v="1357176693"/>
    <n v="1354584693"/>
    <b v="0"/>
    <n v="4"/>
    <b v="0"/>
    <s v="publishing/children's books"/>
    <n v="-4964"/>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3225"/>
    <n v="25"/>
    <x v="3"/>
    <x v="39"/>
  </r>
  <r>
    <n v="2763"/>
    <s v="My Christmas Star"/>
    <s v="How Santa finds childrens homes without getting lost by following certain stars."/>
    <n v="39400"/>
    <n v="90"/>
    <x v="2"/>
    <x v="0"/>
    <s v="USD"/>
    <n v="1369403684"/>
    <n v="1365515684"/>
    <b v="0"/>
    <n v="3"/>
    <b v="0"/>
    <s v="publishing/children's books"/>
    <n v="-3931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395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400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4900"/>
    <n v="25"/>
    <x v="3"/>
    <x v="39"/>
  </r>
  <r>
    <n v="2767"/>
    <s v="the Giant Turnip"/>
    <s v="An animated bedtime story with Dedka, Babka and the rest of the family working together on a BIG problem"/>
    <n v="4000"/>
    <n v="34"/>
    <x v="2"/>
    <x v="5"/>
    <s v="CAD"/>
    <n v="1439766050"/>
    <n v="1434582050"/>
    <b v="0"/>
    <n v="3"/>
    <b v="0"/>
    <s v="publishing/children's books"/>
    <n v="-3966"/>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5998"/>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798"/>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7917.7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1998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8000"/>
    <e v="#DIV/0!"/>
    <x v="3"/>
    <x v="39"/>
  </r>
  <r>
    <n v="2773"/>
    <s v="The Boat That Couldn't Float"/>
    <s v="Parents know the pain of rereading bad bedtime stories. I want to write stories that all ages will enjoy"/>
    <n v="530"/>
    <n v="1"/>
    <x v="2"/>
    <x v="5"/>
    <s v="CAD"/>
    <n v="1461530721"/>
    <n v="1460666721"/>
    <b v="0"/>
    <n v="1"/>
    <b v="0"/>
    <s v="publishing/children's books"/>
    <n v="-52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3430"/>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4850"/>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9345"/>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299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4095"/>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447"/>
    <n v="53"/>
    <x v="3"/>
    <x v="39"/>
  </r>
  <r>
    <n v="2780"/>
    <s v="Travel with baby"/>
    <s v="Turn the World with my kids, and then write a book with the advice for traveling with baby"/>
    <n v="100000"/>
    <n v="0"/>
    <x v="2"/>
    <x v="13"/>
    <s v="EUR"/>
    <n v="1489142688"/>
    <n v="1486550688"/>
    <b v="0"/>
    <n v="0"/>
    <b v="0"/>
    <s v="publishing/children's books"/>
    <n v="-10000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66"/>
    <n v="47"/>
    <x v="1"/>
    <x v="6"/>
  </r>
  <r>
    <n v="2782"/>
    <s v="Better Than Ever Productions presents Geezer Game"/>
    <s v="The premiere theatre troupe in SE Michigan offering acting opportunities for the 50+ actor."/>
    <n v="1000"/>
    <n v="1200"/>
    <x v="0"/>
    <x v="0"/>
    <s v="USD"/>
    <n v="1424149140"/>
    <n v="1421964718"/>
    <b v="0"/>
    <n v="18"/>
    <b v="1"/>
    <s v="theater/plays"/>
    <n v="20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40"/>
    <n v="66.111111111111114"/>
    <x v="1"/>
    <x v="6"/>
  </r>
  <r>
    <n v="2785"/>
    <s v="Henry VI: The War of the Roses"/>
    <s v="Bare Theatre and Raleigh Little Theatre present Shakespeare's epic, set in a post-apocalyptic dystopia."/>
    <n v="5000"/>
    <n v="5234"/>
    <x v="0"/>
    <x v="0"/>
    <s v="USD"/>
    <n v="1470430800"/>
    <n v="1467865967"/>
    <b v="0"/>
    <n v="142"/>
    <b v="1"/>
    <s v="theater/plays"/>
    <n v="234"/>
    <n v="36.859154929577464"/>
    <x v="1"/>
    <x v="6"/>
  </r>
  <r>
    <n v="2786"/>
    <s v="Fierce"/>
    <s v="A heart-melting farce about sex, art and the lovelorn lay-abouts of London-town."/>
    <n v="2500"/>
    <n v="2946"/>
    <x v="0"/>
    <x v="1"/>
    <s v="GBP"/>
    <n v="1404913180"/>
    <n v="1403703580"/>
    <b v="0"/>
    <n v="74"/>
    <b v="1"/>
    <s v="theater/plays"/>
    <n v="446"/>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97"/>
    <n v="31.5"/>
    <x v="1"/>
    <x v="6"/>
  </r>
  <r>
    <n v="2788"/>
    <s v="ACT Underground Theatre, TLDC"/>
    <s v="MOVING FORWARD! WE HAVE REACHED GOAL BUT HAVE MORE TIME!! PLEASE CONSIDER PLEDGING."/>
    <n v="2000"/>
    <n v="2050"/>
    <x v="0"/>
    <x v="0"/>
    <s v="USD"/>
    <n v="1469811043"/>
    <n v="1467219043"/>
    <b v="0"/>
    <n v="20"/>
    <b v="1"/>
    <s v="theater/plays"/>
    <n v="50"/>
    <n v="102.5"/>
    <x v="1"/>
    <x v="6"/>
  </r>
  <r>
    <n v="2789"/>
    <s v="The Adventurers Club"/>
    <s v="BNT's Biggest Adventure So Far: Our 2015 full length production!"/>
    <n v="3000"/>
    <n v="3035"/>
    <x v="0"/>
    <x v="0"/>
    <s v="USD"/>
    <n v="1426132800"/>
    <n v="1424477934"/>
    <b v="0"/>
    <n v="24"/>
    <b v="1"/>
    <s v="theater/plays"/>
    <n v="35"/>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60"/>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50"/>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52"/>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25"/>
    <n v="25"/>
    <x v="1"/>
    <x v="6"/>
  </r>
  <r>
    <n v="2795"/>
    <s v="Good Men Wanted at ANT Fest"/>
    <s v="A new play about five bad bitches who fought in the Civil War disguised as men, premiering at Ars Nova's ANT Fest."/>
    <n v="700"/>
    <n v="730"/>
    <x v="0"/>
    <x v="0"/>
    <s v="USD"/>
    <n v="1402095600"/>
    <n v="1400675841"/>
    <b v="0"/>
    <n v="20"/>
    <b v="1"/>
    <s v="theater/plays"/>
    <n v="30"/>
    <n v="36.5"/>
    <x v="1"/>
    <x v="6"/>
  </r>
  <r>
    <n v="2796"/>
    <s v="Fishcakes"/>
    <s v="Fishcakes is a piece of new writing for the Camden Fringe that explores a story of love, loss, and all the â€˜little things'."/>
    <n v="800"/>
    <n v="924"/>
    <x v="0"/>
    <x v="1"/>
    <s v="GBP"/>
    <n v="1404564028"/>
    <n v="1401972028"/>
    <b v="0"/>
    <n v="21"/>
    <b v="1"/>
    <s v="theater/plays"/>
    <n v="124"/>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211.61000000000058"/>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70"/>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831.7399999999997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330"/>
    <n v="42.903225806451616"/>
    <x v="1"/>
    <x v="6"/>
  </r>
  <r>
    <n v="2801"/>
    <s v="A Dream Play"/>
    <s v="Arise Theatre Company's production of August Strindberg's expressionist masterpiece 'A Dream Play'."/>
    <n v="500"/>
    <n v="666"/>
    <x v="0"/>
    <x v="2"/>
    <s v="AUD"/>
    <n v="1412938800"/>
    <n v="1411019409"/>
    <b v="0"/>
    <n v="13"/>
    <b v="1"/>
    <s v="theater/plays"/>
    <n v="166"/>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55"/>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50"/>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4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363"/>
    <n v="44.25"/>
    <x v="1"/>
    <x v="6"/>
  </r>
  <r>
    <n v="2807"/>
    <s v="The Commission Theatre Co."/>
    <s v="Bringing Shakespeare back to the Playwrights"/>
    <n v="5000"/>
    <n v="6300"/>
    <x v="0"/>
    <x v="0"/>
    <s v="USD"/>
    <n v="1435611438"/>
    <n v="1433019438"/>
    <b v="0"/>
    <n v="93"/>
    <b v="1"/>
    <s v="theater/plays"/>
    <n v="1300"/>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1"/>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60"/>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205"/>
    <n v="47.456140350877192"/>
    <x v="1"/>
    <x v="6"/>
  </r>
  <r>
    <n v="2811"/>
    <s v="Ray Gunn and Starburst"/>
    <s v="Ray Gunn and Starburst is an audio sci-fi/comedy sending up the tropes of classic and pulp science-fiction."/>
    <n v="10000"/>
    <n v="10027"/>
    <x v="0"/>
    <x v="1"/>
    <s v="GBP"/>
    <n v="1424692503"/>
    <n v="1422100503"/>
    <b v="0"/>
    <n v="108"/>
    <b v="1"/>
    <s v="theater/plays"/>
    <n v="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665"/>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772.11999999999989"/>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16"/>
    <n v="25.25"/>
    <x v="1"/>
    <x v="6"/>
  </r>
  <r>
    <n v="2815"/>
    <s v="Widow's Wedding Dress"/>
    <s v="Set in 1950s Northern Ireland, this play tells the story of two sisters in a community of Travellers, or Irish Gypsies."/>
    <n v="250"/>
    <n v="605"/>
    <x v="0"/>
    <x v="5"/>
    <s v="CAD"/>
    <n v="1470595109"/>
    <n v="1468003109"/>
    <b v="0"/>
    <n v="14"/>
    <b v="1"/>
    <s v="theater/plays"/>
    <n v="355"/>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247"/>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8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240"/>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72"/>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24"/>
    <n v="8.8571428571428577"/>
    <x v="1"/>
    <x v="6"/>
  </r>
  <r>
    <n v="2824"/>
    <s v="The Rooftop"/>
    <s v="I wrote a One Act play called The Rooftop for a Female Playwright's festival. Every little bit helps!"/>
    <n v="650"/>
    <n v="760"/>
    <x v="0"/>
    <x v="0"/>
    <s v="USD"/>
    <n v="1434159780"/>
    <n v="1431412196"/>
    <b v="0"/>
    <n v="15"/>
    <b v="1"/>
    <s v="theater/plays"/>
    <n v="110"/>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0"/>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5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40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3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63"/>
    <n v="35.039473684210527"/>
    <x v="1"/>
    <x v="6"/>
  </r>
  <r>
    <n v="2830"/>
    <s v="Nakhtik and Avalon"/>
    <s v="Avalon is a new South African Township play and Nakhtik is a  danced political lecture."/>
    <n v="3000"/>
    <n v="3000"/>
    <x v="0"/>
    <x v="0"/>
    <s v="USD"/>
    <n v="1399867140"/>
    <n v="1398802148"/>
    <b v="0"/>
    <n v="11"/>
    <b v="1"/>
    <s v="theater/plays"/>
    <n v="0"/>
    <n v="272.72727272727275"/>
    <x v="1"/>
    <x v="6"/>
  </r>
  <r>
    <n v="2831"/>
    <s v="Tackett &amp; Pyke put on a Play"/>
    <s v="We each wrote a play and would like to produce them for you for nothing more than art's sake!"/>
    <n v="3000"/>
    <n v="3320"/>
    <x v="0"/>
    <x v="0"/>
    <s v="USD"/>
    <n v="1437076070"/>
    <n v="1434484070"/>
    <b v="0"/>
    <n v="52"/>
    <b v="1"/>
    <s v="theater/plays"/>
    <n v="320"/>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367.98999999999978"/>
    <n v="30.189368421052631"/>
    <x v="1"/>
    <x v="6"/>
  </r>
  <r>
    <n v="2833"/>
    <s v="Star Man Rocket Man"/>
    <s v="A new play about exploring outer space"/>
    <n v="2700"/>
    <n v="2923"/>
    <x v="0"/>
    <x v="0"/>
    <s v="USD"/>
    <n v="1444528800"/>
    <n v="1442804633"/>
    <b v="0"/>
    <n v="35"/>
    <b v="1"/>
    <s v="theater/plays"/>
    <n v="223"/>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56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870.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35"/>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40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400"/>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0"/>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990"/>
    <n v="10"/>
    <x v="1"/>
    <x v="6"/>
  </r>
  <r>
    <n v="2842"/>
    <s v="HIDDEN: The FCO Plays"/>
    <s v="A play performed at the FCO Global Summit on the Preventing Sexual Violence Initiative, hosted by William Hague and Angelina Jolie"/>
    <n v="1500"/>
    <n v="0"/>
    <x v="2"/>
    <x v="1"/>
    <s v="GBP"/>
    <n v="1403348400"/>
    <n v="1401058295"/>
    <b v="0"/>
    <n v="0"/>
    <b v="0"/>
    <s v="theater/plays"/>
    <n v="-150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120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20"/>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5134"/>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8000"/>
    <e v="#DIV/0!"/>
    <x v="1"/>
    <x v="6"/>
  </r>
  <r>
    <n v="2847"/>
    <s v="COLOR ME"/>
    <s v="Dark secrets come to light when Mariah meets Stella. They find a way to face the south's largest elephant in the room: RACISM."/>
    <n v="2000"/>
    <n v="0"/>
    <x v="2"/>
    <x v="0"/>
    <s v="USD"/>
    <n v="1464031265"/>
    <n v="1458847265"/>
    <b v="0"/>
    <n v="0"/>
    <b v="0"/>
    <s v="theater/plays"/>
    <n v="-200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34930"/>
    <n v="23.333333333333332"/>
    <x v="1"/>
    <x v="6"/>
  </r>
  <r>
    <n v="2849"/>
    <s v="100, Acre Wood"/>
    <s v="NonSens!cal tackles the struggles of four people with mental health issues/disorders inspired by A.A Milne's Winnie the Pooh"/>
    <n v="500"/>
    <n v="5"/>
    <x v="2"/>
    <x v="1"/>
    <s v="GBP"/>
    <n v="1461406600"/>
    <n v="1458814600"/>
    <b v="0"/>
    <n v="1"/>
    <b v="0"/>
    <s v="theater/plays"/>
    <n v="-495"/>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7689"/>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4500"/>
    <e v="#DIV/0!"/>
    <x v="1"/>
    <x v="6"/>
  </r>
  <r>
    <n v="2852"/>
    <s v="Freedom Train"/>
    <s v="Just one time back to the past on the Freedom Train will open your eyes and your lives will never ever be the same!"/>
    <n v="5000"/>
    <n v="95"/>
    <x v="2"/>
    <x v="0"/>
    <s v="USD"/>
    <n v="1403312703"/>
    <n v="1400720703"/>
    <b v="0"/>
    <n v="6"/>
    <b v="0"/>
    <s v="theater/plays"/>
    <n v="-4905"/>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9500"/>
    <e v="#DIV/0!"/>
    <x v="1"/>
    <x v="6"/>
  </r>
  <r>
    <n v="2854"/>
    <s v="Ultimate Political Selfie!"/>
    <s v="Almost Random Theatre's play about a candidate - with no policies - who is seeking election in May 2015"/>
    <n v="1000"/>
    <n v="417"/>
    <x v="2"/>
    <x v="1"/>
    <s v="GBP"/>
    <n v="1431018719"/>
    <n v="1429290719"/>
    <b v="0"/>
    <n v="14"/>
    <b v="0"/>
    <s v="theater/plays"/>
    <n v="-583"/>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30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2854"/>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30500"/>
    <n v="500"/>
    <x v="1"/>
    <x v="6"/>
  </r>
  <r>
    <n v="2858"/>
    <s v="Gay Party Superposh 'Winter Wonderland'"/>
    <s v="Een Gay Party in het centrum van Amersfoort. _x000a_Een geweldige avond uit, met een show, optredens en DJ's."/>
    <n v="1000"/>
    <n v="0"/>
    <x v="2"/>
    <x v="9"/>
    <s v="EUR"/>
    <n v="1417778880"/>
    <n v="1415711095"/>
    <b v="0"/>
    <n v="0"/>
    <b v="0"/>
    <s v="theater/plays"/>
    <n v="-1000"/>
    <e v="#DIV/0!"/>
    <x v="1"/>
    <x v="6"/>
  </r>
  <r>
    <n v="2859"/>
    <s v="Grover Theatre Company (GTC)"/>
    <s v="A theatre company that will create works to inspire young people and get everyone involved."/>
    <n v="2000"/>
    <n v="35"/>
    <x v="2"/>
    <x v="2"/>
    <s v="AUD"/>
    <n v="1444984904"/>
    <n v="1439800904"/>
    <b v="0"/>
    <n v="1"/>
    <b v="0"/>
    <s v="theater/plays"/>
    <n v="-196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3734"/>
    <n v="29.555555555555557"/>
    <x v="1"/>
    <x v="6"/>
  </r>
  <r>
    <n v="2861"/>
    <s v="Julius Caesar"/>
    <s v="The University of Queensland Drama Production Course is putting on an adaptation of William Shakespeares Julius Caesar"/>
    <n v="250"/>
    <n v="80"/>
    <x v="2"/>
    <x v="2"/>
    <s v="AUD"/>
    <n v="1443103848"/>
    <n v="1441894248"/>
    <b v="0"/>
    <n v="3"/>
    <b v="0"/>
    <s v="theater/plays"/>
    <n v="-170"/>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12645"/>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9980"/>
    <n v="20"/>
    <x v="1"/>
    <x v="6"/>
  </r>
  <r>
    <n v="2864"/>
    <s v="'Haunting Julia' by Alan Ayckbourn"/>
    <s v="Accessible, original theatre for all!"/>
    <n v="2500"/>
    <n v="40"/>
    <x v="2"/>
    <x v="1"/>
    <s v="GBP"/>
    <n v="1437139080"/>
    <n v="1434552207"/>
    <b v="0"/>
    <n v="3"/>
    <b v="0"/>
    <s v="theater/plays"/>
    <n v="-2460"/>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2888"/>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4955"/>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199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8698.2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982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4250"/>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9533"/>
    <n v="35.92307692307692"/>
    <x v="1"/>
    <x v="6"/>
  </r>
  <r>
    <n v="2872"/>
    <s v="Loud Arts"/>
    <s v="Local Theatre group in Loudoun County, Virginia. Looking for funds to start producing shows!"/>
    <n v="3000"/>
    <n v="0"/>
    <x v="2"/>
    <x v="0"/>
    <s v="USD"/>
    <n v="1434768438"/>
    <n v="1429584438"/>
    <b v="0"/>
    <n v="0"/>
    <b v="0"/>
    <s v="theater/plays"/>
    <n v="-300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154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4729"/>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19993"/>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15000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5350"/>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937"/>
    <n v="15.75"/>
    <x v="1"/>
    <x v="6"/>
  </r>
  <r>
    <n v="2879"/>
    <s v="Girls, Ladies and Women - A Gospel Drama"/>
    <s v="She that fines a husband? Wait, is that right? Girl... you better check yourself, before you wreck yourself!"/>
    <n v="11200"/>
    <n v="29"/>
    <x v="2"/>
    <x v="0"/>
    <s v="USD"/>
    <n v="1453310661"/>
    <n v="1450718661"/>
    <b v="0"/>
    <n v="1"/>
    <b v="0"/>
    <s v="theater/plays"/>
    <n v="-11171"/>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920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550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498"/>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8092"/>
    <n v="381.6"/>
    <x v="1"/>
    <x v="6"/>
  </r>
  <r>
    <n v="2884"/>
    <s v="The Lizard King, a play by Jay Jeff Jones"/>
    <s v="Come explore the dream world of Jim Morrison, rock singer, mystic, poet, shaman."/>
    <n v="45000"/>
    <n v="185"/>
    <x v="2"/>
    <x v="0"/>
    <s v="USD"/>
    <n v="1417800435"/>
    <n v="1415208435"/>
    <b v="0"/>
    <n v="4"/>
    <b v="0"/>
    <s v="theater/plays"/>
    <n v="-44815"/>
    <n v="46.25"/>
    <x v="1"/>
    <x v="6"/>
  </r>
  <r>
    <n v="2885"/>
    <s v="The Wedding"/>
    <s v="An historic and proud work of Polish nationalistic literature performed on stage."/>
    <n v="400"/>
    <n v="130"/>
    <x v="2"/>
    <x v="0"/>
    <s v="USD"/>
    <n v="1426294201"/>
    <n v="1423705801"/>
    <b v="0"/>
    <n v="5"/>
    <b v="0"/>
    <s v="theater/plays"/>
    <n v="-270"/>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19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2995"/>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30000"/>
    <e v="#DIV/0!"/>
    <x v="1"/>
    <x v="6"/>
  </r>
  <r>
    <n v="2889"/>
    <s v="Halfway, Nebraska"/>
    <s v="Halfway, Nebraska explores the limits of hope and what it means to love someone who may be too far damaged to save."/>
    <n v="3000"/>
    <n v="1142"/>
    <x v="2"/>
    <x v="0"/>
    <s v="USD"/>
    <n v="1409344985"/>
    <n v="1406752985"/>
    <b v="0"/>
    <n v="14"/>
    <b v="0"/>
    <s v="theater/plays"/>
    <n v="-185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979"/>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9727"/>
    <n v="27.3"/>
    <x v="1"/>
    <x v="6"/>
  </r>
  <r>
    <n v="2892"/>
    <s v="Something Precious"/>
    <s v="Something Precious is the world's first musical to alert folks to the harmful effects of technology on the human spirit."/>
    <n v="5500"/>
    <n v="500"/>
    <x v="2"/>
    <x v="0"/>
    <s v="USD"/>
    <n v="1409000400"/>
    <n v="1408381704"/>
    <b v="0"/>
    <n v="17"/>
    <b v="0"/>
    <s v="theater/plays"/>
    <n v="-5000"/>
    <n v="29.411764705882351"/>
    <x v="1"/>
    <x v="6"/>
  </r>
  <r>
    <n v="2893"/>
    <s v="REDISCOVERING KIA THE PLAY"/>
    <s v="Fundraising for REDISCOVERING KIA THE PLAY"/>
    <n v="5000"/>
    <n v="25"/>
    <x v="2"/>
    <x v="0"/>
    <s v="USD"/>
    <n v="1420768800"/>
    <n v="1415644395"/>
    <b v="0"/>
    <n v="2"/>
    <b v="0"/>
    <s v="theater/plays"/>
    <n v="-4975"/>
    <n v="12.5"/>
    <x v="1"/>
    <x v="6"/>
  </r>
  <r>
    <n v="2894"/>
    <s v="How Could You Do This To Me (The Stage Play)"/>
    <s v="This Is A Story About A Woman A Man And A Woman"/>
    <n v="50000"/>
    <n v="0"/>
    <x v="2"/>
    <x v="0"/>
    <s v="USD"/>
    <n v="1428100815"/>
    <n v="1422920415"/>
    <b v="0"/>
    <n v="0"/>
    <b v="0"/>
    <s v="theater/plays"/>
    <n v="-5000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77"/>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375"/>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11450"/>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718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1000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2095"/>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744"/>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49975"/>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4961"/>
    <n v="9.75"/>
    <x v="1"/>
    <x v="6"/>
  </r>
  <r>
    <n v="2904"/>
    <s v="The Love Shack"/>
    <s v="A Tequila slammer with a slice of Tarantino, a line of the London Fringe scene and a shot of â€œBreaking Badâ€. New Writing."/>
    <n v="1500"/>
    <n v="75"/>
    <x v="2"/>
    <x v="1"/>
    <s v="GBP"/>
    <n v="1415534400"/>
    <n v="1414538031"/>
    <b v="0"/>
    <n v="4"/>
    <b v="0"/>
    <s v="theater/plays"/>
    <n v="-142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287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5435"/>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249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9336"/>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79980"/>
    <n v="20"/>
    <x v="1"/>
    <x v="6"/>
  </r>
  <r>
    <n v="2910"/>
    <s v="Strive"/>
    <s v="Free drama, dance and singing workshops for disadvantaged young people to inspire, create and help them follow their dreams."/>
    <n v="30000"/>
    <n v="1"/>
    <x v="2"/>
    <x v="1"/>
    <s v="GBP"/>
    <n v="1434139887"/>
    <n v="1428955887"/>
    <b v="0"/>
    <n v="1"/>
    <b v="0"/>
    <s v="theater/plays"/>
    <n v="-29999"/>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1143"/>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2410"/>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9998"/>
    <n v="1"/>
    <x v="1"/>
    <x v="6"/>
  </r>
  <r>
    <n v="2914"/>
    <s v="Hercules the Panto"/>
    <s v="Hercules must complete four challenges in order to meet the father he never knew"/>
    <n v="25000"/>
    <n v="1"/>
    <x v="2"/>
    <x v="1"/>
    <s v="GBP"/>
    <n v="1426365994"/>
    <n v="1421185594"/>
    <b v="0"/>
    <n v="1"/>
    <b v="0"/>
    <s v="theater/plays"/>
    <n v="-24999"/>
    <n v="1"/>
    <x v="1"/>
    <x v="6"/>
  </r>
  <r>
    <n v="2915"/>
    <s v="A Grimm Night for Hans Christian Anderson"/>
    <s v="An inclusive, cross community, multi-cultural theatre production for children aged 3 to 16 and their families"/>
    <n v="1000"/>
    <n v="611"/>
    <x v="2"/>
    <x v="1"/>
    <s v="GBP"/>
    <n v="1458117190"/>
    <n v="1455528790"/>
    <b v="0"/>
    <n v="3"/>
    <b v="0"/>
    <s v="theater/plays"/>
    <n v="-38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1705"/>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1563"/>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3638"/>
    <n v="68.099999999999994"/>
    <x v="1"/>
    <x v="6"/>
  </r>
  <r>
    <n v="2919"/>
    <s v="While the Stars Fall"/>
    <s v="A full staged reading of a new play about a boy who learns how to be happy from the most unexpected person."/>
    <n v="600"/>
    <n v="51"/>
    <x v="2"/>
    <x v="0"/>
    <s v="USD"/>
    <n v="1407250329"/>
    <n v="1404658329"/>
    <b v="0"/>
    <n v="6"/>
    <b v="0"/>
    <s v="theater/plays"/>
    <n v="-54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1829"/>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800"/>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100.6900000000023"/>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750"/>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555"/>
    <n v="112.14285714285714"/>
    <x v="1"/>
    <x v="40"/>
  </r>
  <r>
    <n v="2928"/>
    <s v="Music Theatre of Idaho Presents &quot;A Year with Frog and Toad"/>
    <s v="This is a touring production for schools in the Treasure Valley!"/>
    <n v="1000"/>
    <n v="1000"/>
    <x v="0"/>
    <x v="0"/>
    <s v="USD"/>
    <n v="1457135846"/>
    <n v="1454543846"/>
    <b v="0"/>
    <n v="24"/>
    <b v="1"/>
    <s v="theater/musical"/>
    <n v="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65.55000000000018"/>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45"/>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5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69"/>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200"/>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3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280"/>
    <n v="37.647058823529413"/>
    <x v="1"/>
    <x v="40"/>
  </r>
  <r>
    <n v="2937"/>
    <s v="UCAS"/>
    <s v="UCAS is a new British musical premiering at the Edinburgh Fringe Festival 2014."/>
    <n v="1500"/>
    <n v="2000"/>
    <x v="0"/>
    <x v="1"/>
    <s v="GBP"/>
    <n v="1405249113"/>
    <n v="1402657113"/>
    <b v="0"/>
    <n v="55"/>
    <b v="1"/>
    <s v="theater/musical"/>
    <n v="500"/>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5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230"/>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8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24999"/>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15915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3000"/>
    <e v="#DIV/0!"/>
    <x v="1"/>
    <x v="38"/>
  </r>
  <r>
    <n v="2944"/>
    <s v="Guardian Theatre, Arts in Education Theatre"/>
    <s v="Our vision: build and operate a Theater Arts Center for south-central Washington state in Goldendale."/>
    <n v="10000"/>
    <n v="100"/>
    <x v="2"/>
    <x v="0"/>
    <s v="USD"/>
    <n v="1433714198"/>
    <n v="1431122198"/>
    <b v="0"/>
    <n v="1"/>
    <b v="0"/>
    <s v="theater/spaces"/>
    <n v="-990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5000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998"/>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928"/>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99976"/>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97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500000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8904"/>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8395"/>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39939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15000"/>
    <e v="#DIV/0!"/>
    <x v="1"/>
    <x v="38"/>
  </r>
  <r>
    <n v="2955"/>
    <s v="A Stage for Stage Door Theater Company (Canceled)"/>
    <s v="Stage Door Theater needs a stage for its current and future productions. Can you help?"/>
    <n v="1200"/>
    <n v="715"/>
    <x v="1"/>
    <x v="0"/>
    <s v="USD"/>
    <n v="1434476849"/>
    <n v="1431884849"/>
    <b v="0"/>
    <n v="11"/>
    <b v="0"/>
    <s v="theater/spaces"/>
    <n v="-485"/>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6578"/>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4720"/>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8000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1000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3000000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48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35.6899999999996"/>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35"/>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696"/>
    <n v="80.225352112676063"/>
    <x v="1"/>
    <x v="6"/>
  </r>
  <r>
    <n v="2968"/>
    <s v="The Curse of the Babywoman @ FringeNYC"/>
    <s v="The Curse of the Babywoman is real â€” and it is coming to FringeNYC this August."/>
    <n v="3500"/>
    <n v="3710"/>
    <x v="0"/>
    <x v="0"/>
    <s v="USD"/>
    <n v="1471406340"/>
    <n v="1470227660"/>
    <b v="0"/>
    <n v="47"/>
    <b v="1"/>
    <s v="theater/plays"/>
    <n v="210"/>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360"/>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5"/>
    <n v="74.534883720930239"/>
    <x v="1"/>
    <x v="6"/>
  </r>
  <r>
    <n v="2972"/>
    <s v="A Bad Plan"/>
    <s v="A group of artists. A mythical art piece. A harrowing quest. And some margaritas."/>
    <n v="2000"/>
    <n v="2107"/>
    <x v="0"/>
    <x v="0"/>
    <s v="USD"/>
    <n v="1480899600"/>
    <n v="1479609520"/>
    <b v="0"/>
    <n v="17"/>
    <b v="1"/>
    <s v="theater/plays"/>
    <n v="107"/>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3740"/>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0"/>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
    <n v="70.884955752212392"/>
    <x v="1"/>
    <x v="6"/>
  </r>
  <r>
    <n v="2976"/>
    <s v="Pizza Delique"/>
    <s v="A play that addresses an important social issue, brought to light by members of the UoM Drama Society."/>
    <n v="70"/>
    <n v="120"/>
    <x v="0"/>
    <x v="1"/>
    <s v="GBP"/>
    <n v="1457870400"/>
    <n v="1456421530"/>
    <b v="0"/>
    <n v="14"/>
    <b v="1"/>
    <s v="theater/plays"/>
    <n v="50"/>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407"/>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221"/>
    <n v="60.6875"/>
    <x v="1"/>
    <x v="6"/>
  </r>
  <r>
    <n v="2979"/>
    <s v="'ART'"/>
    <s v="Dear Stone returns with Yasmina Reza's 'ART', a compelling, clever exploration of friendship under duress. Thanks for watching!"/>
    <n v="5000"/>
    <n v="5070"/>
    <x v="0"/>
    <x v="0"/>
    <s v="USD"/>
    <n v="1420524000"/>
    <n v="1419104823"/>
    <b v="0"/>
    <n v="46"/>
    <b v="1"/>
    <s v="theater/plays"/>
    <n v="70"/>
    <n v="110.21739130434783"/>
    <x v="1"/>
    <x v="6"/>
  </r>
  <r>
    <n v="2980"/>
    <s v="INDEPENDENCE NYC"/>
    <s v="1 director, 4 actors, and a whole lotta determination. Help us bring this brilliant story to the heart of NYC!"/>
    <n v="3000"/>
    <n v="3275"/>
    <x v="0"/>
    <x v="0"/>
    <s v="USD"/>
    <n v="1440381600"/>
    <n v="1438639130"/>
    <b v="0"/>
    <n v="24"/>
    <b v="1"/>
    <s v="theater/plays"/>
    <n v="275"/>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157"/>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3"/>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53985.91"/>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88"/>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32"/>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2600.2000000000007"/>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0"/>
    <n v="35.714285714285715"/>
    <x v="1"/>
    <x v="38"/>
  </r>
  <r>
    <n v="2989"/>
    <s v="Let's Light Up The Gem!"/>
    <s v="Bring the movies back to Bethel, Maine."/>
    <n v="20000"/>
    <n v="35307"/>
    <x v="0"/>
    <x v="0"/>
    <s v="USD"/>
    <n v="1450673940"/>
    <n v="1448756962"/>
    <b v="0"/>
    <n v="364"/>
    <b v="1"/>
    <s v="theater/spaces"/>
    <n v="1530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280"/>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35"/>
    <n v="48.984375"/>
    <x v="1"/>
    <x v="38"/>
  </r>
  <r>
    <n v="2993"/>
    <s v="TRUE WEST: Think, Dog! Productions"/>
    <s v="Help us build the Kitchen from Hell!"/>
    <n v="1000"/>
    <n v="1003"/>
    <x v="0"/>
    <x v="0"/>
    <s v="USD"/>
    <n v="1455998867"/>
    <n v="1453406867"/>
    <b v="0"/>
    <n v="22"/>
    <b v="1"/>
    <s v="theater/spaces"/>
    <n v="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1073.24"/>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744"/>
    <n v="63.2289156626506"/>
    <x v="1"/>
    <x v="38"/>
  </r>
  <r>
    <n v="2996"/>
    <s v="Sea Tea Improv's Comedy Theater in Hartford, CT"/>
    <s v="A permanent home for comedy in Connecticut in the heart of downtown Hartford."/>
    <n v="35000"/>
    <n v="60180"/>
    <x v="0"/>
    <x v="0"/>
    <s v="USD"/>
    <n v="1432677240"/>
    <n v="1427493240"/>
    <b v="0"/>
    <n v="392"/>
    <b v="1"/>
    <s v="theater/spaces"/>
    <n v="25180"/>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514.5"/>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255"/>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15777.009999999998"/>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595.4300000000002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35"/>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5126"/>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2172.6000000000004"/>
    <n v="108.24237288135593"/>
    <x v="1"/>
    <x v="38"/>
  </r>
  <r>
    <n v="3006"/>
    <s v="ONTARIO STREET THEATRE in Port Hope."/>
    <s v="We're an affordable theatre and rental space that can be molded into anything by anyone."/>
    <n v="8000"/>
    <n v="8620"/>
    <x v="0"/>
    <x v="5"/>
    <s v="CAD"/>
    <n v="1418580591"/>
    <n v="1415988591"/>
    <b v="0"/>
    <n v="97"/>
    <b v="1"/>
    <s v="theater/spaces"/>
    <n v="620"/>
    <n v="88.865979381443296"/>
    <x v="1"/>
    <x v="38"/>
  </r>
  <r>
    <n v="3007"/>
    <s v="Bethlem"/>
    <s v="Consuite for 2015 CoreCon.  An adventure into insanity."/>
    <n v="600"/>
    <n v="1080"/>
    <x v="0"/>
    <x v="0"/>
    <s v="USD"/>
    <n v="1429938683"/>
    <n v="1428124283"/>
    <b v="0"/>
    <n v="20"/>
    <b v="1"/>
    <s v="theater/spaces"/>
    <n v="4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35"/>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4939"/>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870"/>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71"/>
    <n v="14.84"/>
    <x v="1"/>
    <x v="38"/>
  </r>
  <r>
    <n v="3012"/>
    <s v="Up-lifting Up-Fit!"/>
    <s v="Spring Theatre has recently found a new home in the heart of Winston Salem. We need your help for an up-lifting up-fit!"/>
    <n v="4000"/>
    <n v="4685"/>
    <x v="0"/>
    <x v="0"/>
    <s v="USD"/>
    <n v="1423587130"/>
    <n v="1421772730"/>
    <b v="0"/>
    <n v="55"/>
    <b v="1"/>
    <s v="theater/spaces"/>
    <n v="68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3276"/>
    <n v="50.764811490125673"/>
    <x v="1"/>
    <x v="38"/>
  </r>
  <r>
    <n v="3015"/>
    <s v="A Sign for 34 West"/>
    <s v="We're turning an old yogurt shop into a live theater in downtown Charleston.   Please help us hang our sign!"/>
    <n v="3400"/>
    <n v="3508"/>
    <x v="0"/>
    <x v="0"/>
    <s v="USD"/>
    <n v="1402459200"/>
    <n v="1401125238"/>
    <b v="0"/>
    <n v="40"/>
    <b v="1"/>
    <s v="theater/spaces"/>
    <n v="10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222"/>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285"/>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30"/>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3185"/>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40"/>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72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21"/>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7321"/>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5055"/>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390"/>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2576"/>
    <n v="164.3"/>
    <x v="1"/>
    <x v="38"/>
  </r>
  <r>
    <n v="3028"/>
    <s v="A Home for Vegas Theatre Hub"/>
    <s v="We have a space! Help us fill it with a stage, chairs, gear and audiences' laughter!"/>
    <n v="5000"/>
    <n v="8401"/>
    <x v="0"/>
    <x v="0"/>
    <s v="USD"/>
    <n v="1471242025"/>
    <n v="1468650025"/>
    <b v="0"/>
    <n v="99"/>
    <b v="1"/>
    <s v="theater/spaces"/>
    <n v="3401"/>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2903"/>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1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396"/>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2536"/>
    <n v="89.314285714285717"/>
    <x v="1"/>
    <x v="38"/>
  </r>
  <r>
    <n v="3035"/>
    <s v="The Coalition Theater"/>
    <s v="Help create a permanent home for live comedy shows and classes in Downtown RVA."/>
    <n v="25000"/>
    <n v="27196.71"/>
    <x v="0"/>
    <x v="0"/>
    <s v="USD"/>
    <n v="1367674009"/>
    <n v="1365082009"/>
    <b v="0"/>
    <n v="307"/>
    <b v="1"/>
    <s v="theater/spaces"/>
    <n v="2196.709999999999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668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566"/>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742.7799999999988"/>
    <n v="92.130423728813554"/>
    <x v="1"/>
    <x v="38"/>
  </r>
  <r>
    <n v="3040"/>
    <s v="Jayhawk Makeover"/>
    <s v="48 hours of deck screws, dry wall, hard hats and needed renovation to help the Jayhawk rise from the ashes."/>
    <n v="3000"/>
    <n v="3225"/>
    <x v="0"/>
    <x v="0"/>
    <s v="USD"/>
    <n v="1435359600"/>
    <n v="1434999621"/>
    <b v="0"/>
    <n v="42"/>
    <b v="1"/>
    <s v="theater/spaces"/>
    <n v="225"/>
    <n v="76.785714285714292"/>
    <x v="1"/>
    <x v="38"/>
  </r>
  <r>
    <n v="3041"/>
    <s v="Lend a Hand in Our Home"/>
    <s v="Privet! Hello! Bon Jour! We are the Arlekin Players Theatre and we need a home."/>
    <n v="8300"/>
    <n v="9170"/>
    <x v="0"/>
    <x v="0"/>
    <s v="USD"/>
    <n v="1453323048"/>
    <n v="1450731048"/>
    <b v="0"/>
    <n v="95"/>
    <b v="1"/>
    <s v="theater/spaces"/>
    <n v="87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420"/>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501"/>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121"/>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08.260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7177"/>
    <n v="259.94827586206895"/>
    <x v="1"/>
    <x v="38"/>
  </r>
  <r>
    <n v="3047"/>
    <s v="Acting V Senior Showcase"/>
    <s v="Hi! We're the Graduating Seniors Acting V Seniors at Temple University! Welcome to our Kick starter Page!"/>
    <n v="500"/>
    <n v="745"/>
    <x v="0"/>
    <x v="0"/>
    <s v="USD"/>
    <n v="1461762960"/>
    <n v="1457999054"/>
    <b v="0"/>
    <n v="20"/>
    <b v="1"/>
    <s v="theater/spaces"/>
    <n v="245"/>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3320"/>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250"/>
    <n v="74.074074074074076"/>
    <x v="1"/>
    <x v="38"/>
  </r>
  <r>
    <n v="3050"/>
    <s v="The Black Pearl Consuite at CoreCon VIII: On Ancient Seas"/>
    <s v="Help fund The Black Pearl Consuite at CoreCon VIII: On Ancient Seas!"/>
    <n v="600"/>
    <n v="636"/>
    <x v="0"/>
    <x v="0"/>
    <s v="USD"/>
    <n v="1462420960"/>
    <n v="1459828960"/>
    <b v="0"/>
    <n v="9"/>
    <b v="1"/>
    <s v="theater/spaces"/>
    <n v="3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67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49925"/>
    <n v="37.5"/>
    <x v="1"/>
    <x v="38"/>
  </r>
  <r>
    <n v="3053"/>
    <s v="Showroom"/>
    <s v="Showroom is a multi-disciplinary space providing unorthodox concerts, events &amp; a platform creatives can express their creative vision"/>
    <n v="10000"/>
    <n v="40"/>
    <x v="2"/>
    <x v="0"/>
    <s v="USD"/>
    <n v="1412222340"/>
    <n v="1407781013"/>
    <b v="0"/>
    <n v="3"/>
    <b v="0"/>
    <s v="theater/spaces"/>
    <n v="-996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30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19999"/>
    <n v="1"/>
    <x v="1"/>
    <x v="38"/>
  </r>
  <r>
    <n v="3056"/>
    <s v="Palace Flophouse Theater"/>
    <s v="Looking to establish a communal space for art shows, bands, farmer's markets, environmental education, and traditional skills."/>
    <n v="25000"/>
    <n v="0"/>
    <x v="2"/>
    <x v="0"/>
    <s v="USD"/>
    <n v="1412003784"/>
    <n v="1406819784"/>
    <b v="0"/>
    <n v="0"/>
    <b v="0"/>
    <s v="theater/spaces"/>
    <n v="-2500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5000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7997"/>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14549"/>
    <n v="41"/>
    <x v="1"/>
    <x v="38"/>
  </r>
  <r>
    <n v="3060"/>
    <s v="Save the Roxy Theatre in Bremerton WA"/>
    <s v="Save the historic Roxy theatre in Bremerton WA from being repurposed as office space."/>
    <n v="220000"/>
    <n v="335"/>
    <x v="2"/>
    <x v="0"/>
    <s v="USD"/>
    <n v="1443422134"/>
    <n v="1440830134"/>
    <b v="0"/>
    <n v="6"/>
    <b v="0"/>
    <s v="theater/spaces"/>
    <n v="-219665"/>
    <n v="55.833333333333336"/>
    <x v="1"/>
    <x v="38"/>
  </r>
  <r>
    <n v="3061"/>
    <s v="Help Save Parkway Cinemas!"/>
    <s v="Save a historic Local theater."/>
    <n v="1000000"/>
    <n v="0"/>
    <x v="2"/>
    <x v="0"/>
    <s v="USD"/>
    <n v="1407955748"/>
    <n v="1405363748"/>
    <b v="0"/>
    <n v="0"/>
    <b v="0"/>
    <s v="theater/spaces"/>
    <n v="-100000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3316"/>
    <n v="99.761194029850742"/>
    <x v="1"/>
    <x v="38"/>
  </r>
  <r>
    <n v="3063"/>
    <s v="Spec Haus"/>
    <s v="Members of the local Miami music scene are putting together a venue/creative space in Kendall!"/>
    <n v="3000"/>
    <n v="587"/>
    <x v="2"/>
    <x v="0"/>
    <s v="USD"/>
    <n v="1477174138"/>
    <n v="1474150138"/>
    <b v="0"/>
    <n v="23"/>
    <b v="0"/>
    <s v="theater/spaces"/>
    <n v="-2413"/>
    <n v="25.521739130434781"/>
    <x v="1"/>
    <x v="38"/>
  </r>
  <r>
    <n v="3064"/>
    <s v="Kickstart the Crossroads Community"/>
    <s v="An epicenter for connection, creation and expression of the community."/>
    <n v="75000"/>
    <n v="8471"/>
    <x v="2"/>
    <x v="0"/>
    <s v="USD"/>
    <n v="1448175540"/>
    <n v="1445483246"/>
    <b v="0"/>
    <n v="72"/>
    <b v="0"/>
    <s v="theater/spaces"/>
    <n v="-6652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24990"/>
    <n v="5"/>
    <x v="1"/>
    <x v="38"/>
  </r>
  <r>
    <n v="3066"/>
    <s v="Gold Coast Wake Park"/>
    <s v="Our mission is to offer an innovative family watersports attraction that is fun, safe, economical and a leader in its field."/>
    <n v="350000"/>
    <n v="41950"/>
    <x v="2"/>
    <x v="2"/>
    <s v="AUD"/>
    <n v="1468128537"/>
    <n v="1465536537"/>
    <b v="0"/>
    <n v="15"/>
    <b v="0"/>
    <s v="theater/spaces"/>
    <n v="-308050"/>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780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249825"/>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85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9666"/>
    <n v="20.875"/>
    <x v="1"/>
    <x v="38"/>
  </r>
  <r>
    <n v="3071"/>
    <s v="The Echo Theatre 2015"/>
    <s v="Anyone can create. They just need a place and an opportunity. The Echo Theatre (Provo) provides that opportunity."/>
    <n v="12000"/>
    <n v="7173"/>
    <x v="2"/>
    <x v="0"/>
    <s v="USD"/>
    <n v="1429595940"/>
    <n v="1428082481"/>
    <b v="0"/>
    <n v="117"/>
    <b v="0"/>
    <s v="theater/spaces"/>
    <n v="-4827"/>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1998"/>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799355"/>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24978"/>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13704"/>
    <n v="64.8"/>
    <x v="1"/>
    <x v="38"/>
  </r>
  <r>
    <n v="3076"/>
    <s v="10,000 Hours"/>
    <s v="Helping female comedians get in their 10,000 Hours of practice!"/>
    <n v="10000"/>
    <n v="1506"/>
    <x v="2"/>
    <x v="0"/>
    <s v="USD"/>
    <n v="1444405123"/>
    <n v="1439221123"/>
    <b v="0"/>
    <n v="50"/>
    <b v="0"/>
    <s v="theater/spaces"/>
    <n v="-8494"/>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1895"/>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59929"/>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322440"/>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99962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997897"/>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900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19944"/>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3589"/>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390"/>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1995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987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64874"/>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1914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21356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4204"/>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98816.8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3090"/>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99975"/>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1487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19205"/>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8285"/>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6967"/>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72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0173"/>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2200"/>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9742"/>
    <n v="69.533333333333331"/>
    <x v="1"/>
    <x v="38"/>
  </r>
  <r>
    <n v="3103"/>
    <s v="Professional Venue for local artists!!"/>
    <s v="Creating a place for local artists to perform, at substantially less cost for them"/>
    <n v="4100"/>
    <n v="11"/>
    <x v="2"/>
    <x v="0"/>
    <s v="USD"/>
    <n v="1434080706"/>
    <n v="1428896706"/>
    <b v="0"/>
    <n v="2"/>
    <b v="0"/>
    <s v="theater/spaces"/>
    <n v="-4089"/>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81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3369"/>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959"/>
    <n v="10.25"/>
    <x v="1"/>
    <x v="38"/>
  </r>
  <r>
    <n v="3107"/>
    <s v="Creating Cabaret"/>
    <s v="When opportunity knocks, we answer!  Help expand the ravishingly talented troupe into a new and exciting market and venue!"/>
    <n v="40000"/>
    <n v="7905"/>
    <x v="2"/>
    <x v="0"/>
    <s v="USD"/>
    <n v="1431372751"/>
    <n v="1430767951"/>
    <b v="0"/>
    <n v="29"/>
    <b v="0"/>
    <s v="theater/spaces"/>
    <n v="-32095"/>
    <n v="272.58620689655174"/>
    <x v="1"/>
    <x v="38"/>
  </r>
  <r>
    <n v="3108"/>
    <s v="Funding a home for our Children's Theater"/>
    <s v="We need a permanent home for the theater!"/>
    <n v="50000"/>
    <n v="26"/>
    <x v="2"/>
    <x v="0"/>
    <s v="USD"/>
    <n v="1430234394"/>
    <n v="1425053994"/>
    <b v="0"/>
    <n v="2"/>
    <b v="0"/>
    <s v="theater/spaces"/>
    <n v="-4997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19867"/>
    <n v="58.184210526315788"/>
    <x v="1"/>
    <x v="38"/>
  </r>
  <r>
    <n v="3110"/>
    <s v="Hip Justice Catmunity Center"/>
    <s v="Cat People Unite! It's time we get a space of our own to relax, socialize and learn! Join the Catmunity!"/>
    <n v="25000"/>
    <n v="10"/>
    <x v="2"/>
    <x v="0"/>
    <s v="USD"/>
    <n v="1487465119"/>
    <n v="1484009119"/>
    <b v="0"/>
    <n v="1"/>
    <b v="0"/>
    <s v="theater/spaces"/>
    <n v="-24990"/>
    <n v="10"/>
    <x v="1"/>
    <x v="38"/>
  </r>
  <r>
    <n v="3111"/>
    <s v="All Puppet Players Need a Home"/>
    <s v="Help All Puppet Players perform it's 2015 season in a beautiful 200 seat theater for an entire year."/>
    <n v="20000"/>
    <n v="5328"/>
    <x v="2"/>
    <x v="0"/>
    <s v="USD"/>
    <n v="1412432220"/>
    <n v="1409753820"/>
    <b v="0"/>
    <n v="76"/>
    <b v="0"/>
    <s v="theater/spaces"/>
    <n v="-14672"/>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10479"/>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104590"/>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75000"/>
    <e v="#DIV/0!"/>
    <x v="1"/>
    <x v="38"/>
  </r>
  <r>
    <n v="3115"/>
    <s v="spoken word pop-up:"/>
    <s v="We are creating a mobile community devoted to the spreading and sharing of spoken word and other kinds of storytelling."/>
    <n v="10000"/>
    <n v="300"/>
    <x v="2"/>
    <x v="11"/>
    <s v="SEK"/>
    <n v="1465123427"/>
    <n v="1462531427"/>
    <b v="0"/>
    <n v="1"/>
    <b v="0"/>
    <s v="theater/spaces"/>
    <n v="-9700"/>
    <n v="300"/>
    <x v="1"/>
    <x v="38"/>
  </r>
  <r>
    <n v="3116"/>
    <s v="CoreCon Asylum"/>
    <s v="Creating a consuite for CoreCon. A focus on the insanity of asylums and early medical practices from history."/>
    <n v="750"/>
    <n v="430"/>
    <x v="2"/>
    <x v="0"/>
    <s v="USD"/>
    <n v="1427890925"/>
    <n v="1426681325"/>
    <b v="0"/>
    <n v="10"/>
    <b v="0"/>
    <s v="theater/spaces"/>
    <n v="-320"/>
    <n v="43"/>
    <x v="1"/>
    <x v="38"/>
  </r>
  <r>
    <n v="3117"/>
    <s v="Cowes and The Sea"/>
    <s v="Performing Arts workshops, for young people aged 5 -16, exploring how the sea has shaped Cowes as a settlement."/>
    <n v="1000"/>
    <n v="1"/>
    <x v="2"/>
    <x v="1"/>
    <s v="GBP"/>
    <n v="1464354720"/>
    <n v="1463648360"/>
    <b v="0"/>
    <n v="1"/>
    <b v="0"/>
    <s v="theater/spaces"/>
    <n v="-999"/>
    <n v="1"/>
    <x v="1"/>
    <x v="38"/>
  </r>
  <r>
    <n v="3118"/>
    <s v="Garden Eden, theatre, meeting, culture, music, art"/>
    <s v="a magical place for all kind of people, like a fairytaile in all colours"/>
    <n v="500000"/>
    <n v="1550"/>
    <x v="2"/>
    <x v="11"/>
    <s v="SEK"/>
    <n v="1467473723"/>
    <n v="1465832123"/>
    <b v="0"/>
    <n v="2"/>
    <b v="0"/>
    <s v="theater/spaces"/>
    <n v="-49845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9995"/>
    <n v="5"/>
    <x v="1"/>
    <x v="38"/>
  </r>
  <r>
    <n v="3120"/>
    <s v="Subtropisch zwemparadijs Tropicana"/>
    <s v="Wij willen Tropicana het subtropisch zwemparadijs van Rotterdam op een nieuwe locatie gaan bouwen."/>
    <n v="1300000"/>
    <n v="128"/>
    <x v="2"/>
    <x v="9"/>
    <s v="EUR"/>
    <n v="1462484196"/>
    <n v="1457303796"/>
    <b v="0"/>
    <n v="10"/>
    <b v="0"/>
    <s v="theater/spaces"/>
    <n v="-1299872"/>
    <n v="12.8"/>
    <x v="1"/>
    <x v="38"/>
  </r>
  <r>
    <n v="3121"/>
    <s v="Ant Farm Theatre Project (Canceled)"/>
    <s v="I going to build a theatre for a local ant farm so that Ants can put on their theatre productions."/>
    <n v="1500"/>
    <n v="10"/>
    <x v="1"/>
    <x v="5"/>
    <s v="CAD"/>
    <n v="1411748335"/>
    <n v="1406564335"/>
    <b v="0"/>
    <n v="1"/>
    <b v="0"/>
    <s v="theater/spaces"/>
    <n v="-1490"/>
    <n v="10"/>
    <x v="1"/>
    <x v="38"/>
  </r>
  <r>
    <n v="3122"/>
    <s v="be back soon (Canceled)"/>
    <s v="cancelled until further notice"/>
    <n v="199"/>
    <n v="116"/>
    <x v="1"/>
    <x v="0"/>
    <s v="USD"/>
    <n v="1478733732"/>
    <n v="1478298132"/>
    <b v="0"/>
    <n v="2"/>
    <b v="0"/>
    <s v="theater/spaces"/>
    <n v="-8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3980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799974"/>
    <n v="6.5"/>
    <x v="1"/>
    <x v="38"/>
  </r>
  <r>
    <n v="3125"/>
    <s v="N/A (Canceled)"/>
    <s v="N/A"/>
    <n v="1500000"/>
    <n v="0"/>
    <x v="1"/>
    <x v="0"/>
    <s v="USD"/>
    <n v="1452142672"/>
    <n v="1449550672"/>
    <b v="0"/>
    <n v="0"/>
    <b v="0"/>
    <s v="theater/spaces"/>
    <n v="-150000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3960"/>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10000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291"/>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40"/>
    <n v="10"/>
    <x v="1"/>
    <x v="6"/>
  </r>
  <r>
    <n v="3130"/>
    <s v="MEDEA | A New Vision"/>
    <s v="A shockingly relevant modern take on a 2,000-year-old tragedy that confronts current gender politics."/>
    <n v="10000"/>
    <n v="375"/>
    <x v="3"/>
    <x v="0"/>
    <s v="USD"/>
    <n v="1492145940"/>
    <n v="1489504916"/>
    <b v="0"/>
    <n v="4"/>
    <b v="0"/>
    <s v="theater/plays"/>
    <n v="-9625"/>
    <n v="93.75"/>
    <x v="1"/>
    <x v="6"/>
  </r>
  <r>
    <n v="3131"/>
    <s v="SNAKE EYES"/>
    <s v="A Staged Reading of &quot;Snake Eyes,&quot; a new play by Alex Rafala"/>
    <n v="4100"/>
    <n v="645"/>
    <x v="3"/>
    <x v="0"/>
    <s v="USD"/>
    <n v="1491656045"/>
    <n v="1489067645"/>
    <b v="0"/>
    <n v="12"/>
    <b v="0"/>
    <s v="theater/plays"/>
    <n v="-3455"/>
    <n v="53.75"/>
    <x v="1"/>
    <x v="6"/>
  </r>
  <r>
    <n v="3132"/>
    <s v="A Bite of a Snake Play"/>
    <s v="Smells Like Money, Drips Like Honey, Taste Like Mocha, Better Run AWAY"/>
    <n v="30000"/>
    <n v="10"/>
    <x v="3"/>
    <x v="0"/>
    <s v="USD"/>
    <n v="1492759460"/>
    <n v="1487579060"/>
    <b v="0"/>
    <n v="1"/>
    <b v="0"/>
    <s v="theater/plays"/>
    <n v="-2999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40"/>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77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615"/>
    <n v="23.142857142857142"/>
    <x v="1"/>
    <x v="6"/>
  </r>
  <r>
    <n v="3136"/>
    <s v="Heroines"/>
    <s v="Help emberfly theatre put on their first production Heroines and pay our actors and creative team! Follow us @emberflytheatre"/>
    <n v="500"/>
    <n v="639"/>
    <x v="3"/>
    <x v="1"/>
    <s v="GBP"/>
    <n v="1491001140"/>
    <n v="1487847954"/>
    <b v="0"/>
    <n v="22"/>
    <b v="0"/>
    <s v="theater/plays"/>
    <n v="139"/>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1450"/>
    <n v="50"/>
    <x v="1"/>
    <x v="6"/>
  </r>
  <r>
    <n v="3138"/>
    <s v="Our Country's Good"/>
    <s v="A UWE Drama Society adaptation of Timberlake Wertenbaker's play. Funding needed for costumes/props to make the show a success. Thanks."/>
    <n v="200"/>
    <n v="0"/>
    <x v="3"/>
    <x v="1"/>
    <s v="GBP"/>
    <n v="1491233407"/>
    <n v="1489591807"/>
    <b v="0"/>
    <n v="0"/>
    <b v="0"/>
    <s v="theater/plays"/>
    <n v="-20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47300"/>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904"/>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24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70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70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2460"/>
    <n v="251.33333333333334"/>
    <x v="1"/>
    <x v="6"/>
  </r>
  <r>
    <n v="3145"/>
    <s v="Arlington's 1st Dinner Theatre"/>
    <s v="Dominion Theatre Company is the first community dinner theatre  to be established in Arlington TX."/>
    <n v="25000"/>
    <n v="0"/>
    <x v="3"/>
    <x v="0"/>
    <s v="USD"/>
    <n v="1490659134"/>
    <n v="1485478734"/>
    <b v="0"/>
    <n v="0"/>
    <b v="0"/>
    <s v="theater/plays"/>
    <n v="-25000"/>
    <e v="#DIV/0!"/>
    <x v="1"/>
    <x v="6"/>
  </r>
  <r>
    <n v="3146"/>
    <s v="SoÃ±Ã© una ciudad amurallada"/>
    <s v="Somos... Podemos... Amamos... Nuestra muralla, nuestra utopÃ­a. Que el amor sea el lÃ­mite"/>
    <n v="50000"/>
    <n v="5250"/>
    <x v="3"/>
    <x v="14"/>
    <s v="MXN"/>
    <n v="1492356166"/>
    <n v="1488471766"/>
    <b v="0"/>
    <n v="12"/>
    <b v="0"/>
    <s v="theater/plays"/>
    <n v="-44750"/>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3505"/>
    <n v="110.35211267605634"/>
    <x v="1"/>
    <x v="6"/>
  </r>
  <r>
    <n v="3148"/>
    <s v="The Aurora Project: A Sci-Fi Epic by Bella Poynton"/>
    <s v="Help fund The Aurora Project, an immersive science fiction epic."/>
    <n v="1800"/>
    <n v="2361"/>
    <x v="0"/>
    <x v="0"/>
    <s v="USD"/>
    <n v="1412136000"/>
    <n v="1410278284"/>
    <b v="1"/>
    <n v="57"/>
    <b v="1"/>
    <s v="theater/plays"/>
    <n v="56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50"/>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35"/>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31"/>
    <n v="34.791044776119406"/>
    <x v="1"/>
    <x v="6"/>
  </r>
  <r>
    <n v="3153"/>
    <s v="Terminator the Second"/>
    <s v="A stage production of Terminator 2: Judgment Day, composed entirely of the words of William Shakespeare"/>
    <n v="3000"/>
    <n v="10067.5"/>
    <x v="0"/>
    <x v="0"/>
    <s v="USD"/>
    <n v="1304225940"/>
    <n v="1301542937"/>
    <b v="1"/>
    <n v="241"/>
    <b v="1"/>
    <s v="theater/plays"/>
    <n v="7067.5"/>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905"/>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4425.229999999999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0"/>
    <n v="62.921348314606739"/>
    <x v="1"/>
    <x v="6"/>
  </r>
  <r>
    <n v="3157"/>
    <s v="Summer FourPlay"/>
    <s v="Four Directors.  Four One Acts.  Four Genres.  For You."/>
    <n v="4000"/>
    <n v="4040"/>
    <x v="0"/>
    <x v="0"/>
    <s v="USD"/>
    <n v="1405746000"/>
    <n v="1404932105"/>
    <b v="1"/>
    <n v="41"/>
    <b v="1"/>
    <s v="theater/plays"/>
    <n v="40"/>
    <n v="98.536585365853654"/>
    <x v="1"/>
    <x v="6"/>
  </r>
  <r>
    <n v="3158"/>
    <s v="Nursery Crimes"/>
    <s v="A 40s crime-noir play using nursery rhyme characters."/>
    <n v="5000"/>
    <n v="5700"/>
    <x v="0"/>
    <x v="0"/>
    <s v="USD"/>
    <n v="1374523752"/>
    <n v="1371931752"/>
    <b v="1"/>
    <n v="69"/>
    <b v="1"/>
    <s v="theater/plays"/>
    <n v="700"/>
    <n v="82.608695652173907"/>
    <x v="1"/>
    <x v="6"/>
  </r>
  <r>
    <n v="3159"/>
    <s v="Waxwing: A New Play"/>
    <s v="WAXWING is an exciting new world premiere of mythic (perhaps even apocalyptic!) proportions."/>
    <n v="1500"/>
    <n v="2002.22"/>
    <x v="0"/>
    <x v="0"/>
    <s v="USD"/>
    <n v="1326927600"/>
    <n v="1323221761"/>
    <b v="1"/>
    <n v="52"/>
    <b v="1"/>
    <s v="theater/plays"/>
    <n v="502.22"/>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69"/>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2"/>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086"/>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450"/>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69"/>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470"/>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21079.83"/>
    <n v="60.300892473118282"/>
    <x v="1"/>
    <x v="6"/>
  </r>
  <r>
    <n v="3167"/>
    <s v="Destiny is Judd Nelson: a new play at FringeNYC"/>
    <s v="What is destiny? Explore it with us this August at FringeNYC."/>
    <n v="3000"/>
    <n v="3485"/>
    <x v="0"/>
    <x v="0"/>
    <s v="USD"/>
    <n v="1406952781"/>
    <n v="1405743181"/>
    <b v="1"/>
    <n v="55"/>
    <b v="1"/>
    <s v="theater/plays"/>
    <n v="485"/>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605"/>
    <n v="50.901639344262293"/>
    <x v="1"/>
    <x v="6"/>
  </r>
  <r>
    <n v="3169"/>
    <s v="The Window"/>
    <s v="We're bringing The Window to the Cherry Lane Theater in January 2014."/>
    <n v="8000"/>
    <n v="8241"/>
    <x v="0"/>
    <x v="0"/>
    <s v="USD"/>
    <n v="1386910740"/>
    <n v="1384364561"/>
    <b v="1"/>
    <n v="82"/>
    <b v="1"/>
    <s v="theater/plays"/>
    <n v="241"/>
    <n v="100.5"/>
    <x v="1"/>
    <x v="6"/>
  </r>
  <r>
    <n v="3170"/>
    <s v="Ain't She Brave FringeNYC 2014 Project"/>
    <s v="An emotionally-charged journey through the history of black women in America told in reverse."/>
    <n v="2000"/>
    <n v="2245"/>
    <x v="0"/>
    <x v="0"/>
    <s v="USD"/>
    <n v="1404273600"/>
    <n v="1401414944"/>
    <b v="1"/>
    <n v="71"/>
    <b v="1"/>
    <s v="theater/plays"/>
    <n v="24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61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300"/>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300"/>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478"/>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282"/>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435"/>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076"/>
    <n v="33.025641025641029"/>
    <x v="1"/>
    <x v="6"/>
  </r>
  <r>
    <n v="3179"/>
    <s v="I Do Wonder"/>
    <s v="A Sci-fi play in several vignettes that will narrate an alternate history in the mid-20th century."/>
    <n v="4200"/>
    <n v="4794.82"/>
    <x v="0"/>
    <x v="0"/>
    <s v="USD"/>
    <n v="1367859071"/>
    <n v="1365699071"/>
    <b v="1"/>
    <n v="62"/>
    <b v="1"/>
    <s v="theater/plays"/>
    <n v="594.81999999999971"/>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237"/>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45"/>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62"/>
    <n v="46.768211920529801"/>
    <x v="1"/>
    <x v="6"/>
  </r>
  <r>
    <n v="3183"/>
    <s v="The Seagull on The River"/>
    <s v="Anton Chekhov's The Seagull. An outdoor Amphitheater in Manhattan. Trees. A River. Daybreak."/>
    <n v="2500"/>
    <n v="2725"/>
    <x v="0"/>
    <x v="0"/>
    <s v="USD"/>
    <n v="1377284669"/>
    <n v="1375729469"/>
    <b v="1"/>
    <n v="68"/>
    <b v="1"/>
    <s v="theater/plays"/>
    <n v="225"/>
    <n v="40.073529411764703"/>
    <x v="1"/>
    <x v="6"/>
  </r>
  <r>
    <n v="3184"/>
    <s v="Equus at Frenetic Theatre"/>
    <s v="Equus is the story of a psychiatrist treating a teenaged boy who blinds six horses with a metal spike."/>
    <n v="4300"/>
    <n v="4610"/>
    <x v="0"/>
    <x v="0"/>
    <s v="USD"/>
    <n v="1404258631"/>
    <n v="1401666631"/>
    <b v="1"/>
    <n v="46"/>
    <b v="1"/>
    <s v="theater/plays"/>
    <n v="310"/>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70"/>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244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70"/>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48220"/>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4000"/>
    <e v="#DIV/0!"/>
    <x v="1"/>
    <x v="40"/>
  </r>
  <r>
    <n v="3191"/>
    <s v="Decree 770: Europa"/>
    <s v="A brand new musical about the ban of contraception and abortion in Romania and the revolution that ended it all in 1989."/>
    <n v="3750"/>
    <n v="151"/>
    <x v="2"/>
    <x v="0"/>
    <s v="USD"/>
    <n v="1471370869"/>
    <n v="1466186869"/>
    <b v="0"/>
    <n v="4"/>
    <b v="0"/>
    <s v="theater/musical"/>
    <n v="-3599"/>
    <n v="37.75"/>
    <x v="1"/>
    <x v="40"/>
  </r>
  <r>
    <n v="3192"/>
    <s v="Arts in Conflict"/>
    <s v="This project challenges social issues affecting young people in areas of deprivation within the Belfast area (Northern Ireland)."/>
    <n v="10000"/>
    <n v="102"/>
    <x v="2"/>
    <x v="1"/>
    <s v="GBP"/>
    <n v="1425160800"/>
    <n v="1421274859"/>
    <b v="0"/>
    <n v="8"/>
    <b v="0"/>
    <s v="theater/musical"/>
    <n v="-9898"/>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4413"/>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1100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1430"/>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2998200"/>
    <n v="300"/>
    <x v="1"/>
    <x v="40"/>
  </r>
  <r>
    <n v="3197"/>
    <s v="Mirror, mirror on the wall"/>
    <s v="This years most important stage project for young artists in our region. www.ungespor.no"/>
    <n v="10000"/>
    <n v="1145"/>
    <x v="2"/>
    <x v="10"/>
    <s v="NOK"/>
    <n v="1423050618"/>
    <n v="1420458618"/>
    <b v="0"/>
    <n v="4"/>
    <b v="0"/>
    <s v="theater/musical"/>
    <n v="-885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2989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239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49999"/>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97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2274"/>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75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50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7727"/>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500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950"/>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7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835.7000000000007"/>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73"/>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4541"/>
    <n v="85.531055900621112"/>
    <x v="1"/>
    <x v="6"/>
  </r>
  <r>
    <n v="3212"/>
    <s v="Campo Maldito"/>
    <s v="Help us bring our production of Campo Maldito to New York AND San Francisco!"/>
    <n v="4000"/>
    <n v="5050"/>
    <x v="0"/>
    <x v="0"/>
    <s v="USD"/>
    <n v="1407524751"/>
    <n v="1404932751"/>
    <b v="1"/>
    <n v="94"/>
    <b v="1"/>
    <s v="theater/plays"/>
    <n v="1050"/>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256"/>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23"/>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
    <n v="57.171428571428571"/>
    <x v="1"/>
    <x v="6"/>
  </r>
  <r>
    <n v="3217"/>
    <s v="Wake Up Call @ IRT Theater"/>
    <s v="Wake Up Call is a comedic play about a group of hotel employees working on Christmas Eve."/>
    <n v="4500"/>
    <n v="5221"/>
    <x v="0"/>
    <x v="0"/>
    <s v="USD"/>
    <n v="1478264784"/>
    <n v="1475672784"/>
    <b v="1"/>
    <n v="104"/>
    <b v="1"/>
    <s v="theater/plays"/>
    <n v="72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25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22"/>
    <n v="168.25210084033614"/>
    <x v="1"/>
    <x v="6"/>
  </r>
  <r>
    <n v="3220"/>
    <s v="Burners"/>
    <s v="A sci-fi thriller for the stage opening March 10 in Los Angeles."/>
    <n v="15000"/>
    <n v="15126"/>
    <x v="0"/>
    <x v="0"/>
    <s v="USD"/>
    <n v="1489352400"/>
    <n v="1486411204"/>
    <b v="1"/>
    <n v="59"/>
    <b v="1"/>
    <s v="theater/plays"/>
    <n v="126"/>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37"/>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620"/>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295"/>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610"/>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47"/>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50"/>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300"/>
    <n v="50"/>
    <x v="1"/>
    <x v="6"/>
  </r>
  <r>
    <n v="3228"/>
    <s v="Hear Me Roar: A Season of Powerful Women"/>
    <s v="A Season of Powerful Women. A Season of Defiance."/>
    <n v="7000"/>
    <n v="7164"/>
    <x v="0"/>
    <x v="0"/>
    <s v="USD"/>
    <n v="1450328340"/>
    <n v="1447606884"/>
    <b v="1"/>
    <n v="37"/>
    <b v="1"/>
    <s v="theater/plays"/>
    <n v="16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573"/>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257"/>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10"/>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312"/>
    <n v="50.46153846153846"/>
    <x v="1"/>
    <x v="6"/>
  </r>
  <r>
    <n v="3233"/>
    <s v="64 Squares"/>
    <s v="64 Squares is an autobiographical one-man exploration of the internal chess game played to reconcile relationships."/>
    <n v="5000"/>
    <n v="5940"/>
    <x v="0"/>
    <x v="0"/>
    <s v="USD"/>
    <n v="1488482355"/>
    <n v="1485890355"/>
    <b v="0"/>
    <n v="61"/>
    <b v="1"/>
    <s v="theater/plays"/>
    <n v="940"/>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5.710000000000036"/>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481"/>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20"/>
    <n v="182.90909090909091"/>
    <x v="1"/>
    <x v="6"/>
  </r>
  <r>
    <n v="3237"/>
    <s v="Celebrating 20 years of The 24 Hour Plays around the world!"/>
    <s v="An annual campaign supporting our intensive for artists 25 and under."/>
    <n v="35000"/>
    <n v="35275.64"/>
    <x v="0"/>
    <x v="0"/>
    <s v="USD"/>
    <n v="1443499140"/>
    <n v="1441452184"/>
    <b v="1"/>
    <n v="269"/>
    <b v="1"/>
    <s v="theater/plays"/>
    <n v="275.63999999999942"/>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345"/>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346.9799999999995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301"/>
    <n v="58.688622754491021"/>
    <x v="1"/>
    <x v="6"/>
  </r>
  <r>
    <n v="3242"/>
    <s v="First Day Off in a Long Time by Brian Finkelstein"/>
    <s v="First Day Off in a Long Time is a comedy show...            _x000a_About suicide."/>
    <n v="10000"/>
    <n v="12730.42"/>
    <x v="0"/>
    <x v="0"/>
    <s v="USD"/>
    <n v="1411150092"/>
    <n v="1408558092"/>
    <b v="1"/>
    <n v="183"/>
    <b v="1"/>
    <s v="theater/plays"/>
    <n v="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227"/>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47"/>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904"/>
    <n v="81.125925925925927"/>
    <x v="1"/>
    <x v="6"/>
  </r>
  <r>
    <n v="3246"/>
    <s v="The Gray Man"/>
    <s v="The Gray Man isnâ€™t real. Heâ€™s a ghost story, a boogeyman, a tale mothers make up to keep their children safe."/>
    <n v="10000"/>
    <n v="11122"/>
    <x v="0"/>
    <x v="0"/>
    <s v="USD"/>
    <n v="1442030340"/>
    <n v="1439551200"/>
    <b v="1"/>
    <n v="193"/>
    <b v="1"/>
    <s v="theater/plays"/>
    <n v="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46.5"/>
    <n v="46.429824561403507"/>
    <x v="1"/>
    <x v="6"/>
  </r>
  <r>
    <n v="3248"/>
    <s v="Honest Accomplice Theatre 2015-16 Season"/>
    <s v="Honest Accomplice Theatre produces theatre for social change."/>
    <n v="12000"/>
    <n v="12095"/>
    <x v="0"/>
    <x v="0"/>
    <s v="USD"/>
    <n v="1428178757"/>
    <n v="1425590357"/>
    <b v="1"/>
    <n v="200"/>
    <b v="1"/>
    <s v="theater/plays"/>
    <n v="95"/>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271"/>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388"/>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61"/>
    <n v="83.05"/>
    <x v="1"/>
    <x v="6"/>
  </r>
  <r>
    <n v="3252"/>
    <s v="Modern Love"/>
    <s v="How do we navigate the boundaries between friendship, sexual intimacy and obsessive desire?"/>
    <n v="2250"/>
    <n v="2876"/>
    <x v="0"/>
    <x v="1"/>
    <s v="GBP"/>
    <n v="1473247240"/>
    <n v="1470655240"/>
    <b v="1"/>
    <n v="50"/>
    <b v="1"/>
    <s v="theater/plays"/>
    <n v="626"/>
    <n v="57.52"/>
    <x v="1"/>
    <x v="6"/>
  </r>
  <r>
    <n v="3253"/>
    <s v="EMPATHITRAX, a new play by Ana Nogueira"/>
    <s v="Can you ever truly feel what someone else is feeling?_x000a_Do you want to?"/>
    <n v="20000"/>
    <n v="20365"/>
    <x v="0"/>
    <x v="0"/>
    <s v="USD"/>
    <n v="1473306300"/>
    <n v="1471701028"/>
    <b v="1"/>
    <n v="115"/>
    <b v="1"/>
    <s v="theater/plays"/>
    <n v="36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63.5"/>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22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25.98999999999978"/>
    <n v="51.853414634146333"/>
    <x v="1"/>
    <x v="6"/>
  </r>
  <r>
    <n v="3258"/>
    <s v="Bluebirds by Joe Brondo"/>
    <s v="A guy named Walt steals a book and plans to sell it to get his life on track... until his wife finds out."/>
    <n v="7000"/>
    <n v="7365"/>
    <x v="0"/>
    <x v="0"/>
    <s v="USD"/>
    <n v="1420751861"/>
    <n v="1418159861"/>
    <b v="1"/>
    <n v="75"/>
    <b v="1"/>
    <s v="theater/plays"/>
    <n v="36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418.5999999999985"/>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462"/>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5"/>
    <n v="67.65306122448979"/>
    <x v="1"/>
    <x v="6"/>
  </r>
  <r>
    <n v="3262"/>
    <s v="Prison Boxing: A New Play by Leah Joki"/>
    <s v="A one-woman theatrical exploration of the prison system and its inhabitants."/>
    <n v="12200"/>
    <n v="12571"/>
    <x v="0"/>
    <x v="0"/>
    <s v="USD"/>
    <n v="1419220800"/>
    <n v="1416555262"/>
    <b v="1"/>
    <n v="134"/>
    <b v="1"/>
    <s v="theater/plays"/>
    <n v="371"/>
    <n v="93.81343283582089"/>
    <x v="1"/>
    <x v="6"/>
  </r>
  <r>
    <n v="3263"/>
    <s v="Titus Andronicus (with an all-female cast &amp; crew)"/>
    <s v="Shakespeare's bloodiest tragedy, performed and produced exclusively by women."/>
    <n v="2500"/>
    <n v="2804.16"/>
    <x v="0"/>
    <x v="0"/>
    <s v="USD"/>
    <n v="1446238800"/>
    <n v="1444220588"/>
    <b v="1"/>
    <n v="68"/>
    <b v="1"/>
    <s v="theater/plays"/>
    <n v="304.15999999999985"/>
    <n v="41.237647058823526"/>
    <x v="1"/>
    <x v="6"/>
  </r>
  <r>
    <n v="3264"/>
    <s v="Kapow-i GoGo at The PIT"/>
    <s v="The three part comedic saga of Kapow-i GoGo, who saves the world.  Again.  And again."/>
    <n v="2500"/>
    <n v="2575"/>
    <x v="0"/>
    <x v="0"/>
    <s v="USD"/>
    <n v="1422482400"/>
    <n v="1421089938"/>
    <b v="1"/>
    <n v="49"/>
    <b v="1"/>
    <s v="theater/plays"/>
    <n v="75"/>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728"/>
    <n v="70.285714285714292"/>
    <x v="1"/>
    <x v="6"/>
  </r>
  <r>
    <n v="3266"/>
    <s v="Macbeth"/>
    <s v="An original version of Shakespeare's masterpiece that emphasizes family and explores the destruction of blood ties"/>
    <n v="6000"/>
    <n v="7877"/>
    <x v="0"/>
    <x v="0"/>
    <s v="USD"/>
    <n v="1434142800"/>
    <n v="1431435122"/>
    <b v="1"/>
    <n v="163"/>
    <b v="1"/>
    <s v="theater/plays"/>
    <n v="1877"/>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315"/>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560"/>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2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30"/>
    <n v="61"/>
    <x v="1"/>
    <x v="6"/>
  </r>
  <r>
    <n v="3271"/>
    <s v="Saxon Court at Southwark Playhouse"/>
    <s v="A razor sharp satire to darken your Christmas."/>
    <n v="1500"/>
    <n v="1950"/>
    <x v="0"/>
    <x v="1"/>
    <s v="GBP"/>
    <n v="1414927775"/>
    <n v="1412332175"/>
    <b v="1"/>
    <n v="51"/>
    <b v="1"/>
    <s v="theater/plays"/>
    <n v="45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296"/>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205"/>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5"/>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758"/>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430"/>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85"/>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28"/>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60"/>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080"/>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820.5"/>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38"/>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48"/>
    <n v="203.2"/>
    <x v="1"/>
    <x v="6"/>
  </r>
  <r>
    <n v="3285"/>
    <s v="By Morning"/>
    <s v="A new play by Matthew Gasda"/>
    <n v="4999"/>
    <n v="5604"/>
    <x v="0"/>
    <x v="0"/>
    <s v="USD"/>
    <n v="1488258000"/>
    <n v="1485556626"/>
    <b v="0"/>
    <n v="81"/>
    <b v="1"/>
    <s v="theater/plays"/>
    <n v="605"/>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265"/>
    <n v="125.12295081967213"/>
    <x v="1"/>
    <x v="6"/>
  </r>
  <r>
    <n v="3287"/>
    <s v="Three Things: Stories About Life"/>
    <s v="An inspirational one-man play about crisis, community, and the search for wholeness."/>
    <n v="2500"/>
    <n v="2500"/>
    <x v="0"/>
    <x v="5"/>
    <s v="CAD"/>
    <n v="1448733628"/>
    <n v="1446573628"/>
    <b v="0"/>
    <n v="34"/>
    <b v="1"/>
    <s v="theater/plays"/>
    <n v="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26.489999999999782"/>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65.2100000000000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424"/>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70"/>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188"/>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3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0"/>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20.009999999999991"/>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661"/>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4"/>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48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085"/>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004"/>
    <n v="57.2"/>
    <x v="1"/>
    <x v="6"/>
  </r>
  <r>
    <n v="3302"/>
    <s v="El muro de BorÃ­s KiÃ©n"/>
    <s v="FilosofÃ­a de los anÃ³nimos"/>
    <n v="8400"/>
    <n v="8685"/>
    <x v="0"/>
    <x v="3"/>
    <s v="EUR"/>
    <n v="1481099176"/>
    <n v="1478507176"/>
    <b v="0"/>
    <n v="50"/>
    <b v="1"/>
    <s v="theater/plays"/>
    <n v="28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286"/>
    <n v="59.6"/>
    <x v="1"/>
    <x v="6"/>
  </r>
  <r>
    <n v="3304"/>
    <s v="I Can Ski Forever 3"/>
    <s v="A musical comedy production celebrating the unique, lovable, insufferable ski culture of the modern day mountain town."/>
    <n v="15000"/>
    <n v="15677.5"/>
    <x v="0"/>
    <x v="0"/>
    <s v="USD"/>
    <n v="1482418752"/>
    <n v="1479826752"/>
    <b v="0"/>
    <n v="175"/>
    <b v="1"/>
    <s v="theater/plays"/>
    <n v="677.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8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130"/>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66.799999999999955"/>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780"/>
    <n v="75.087719298245617"/>
    <x v="1"/>
    <x v="6"/>
  </r>
  <r>
    <n v="3309"/>
    <s v="Collision Course"/>
    <s v="Two unlikely friends, a garage, tinned beans &amp; the end of the world."/>
    <n v="350"/>
    <n v="558"/>
    <x v="0"/>
    <x v="1"/>
    <s v="GBP"/>
    <n v="1476632178"/>
    <n v="1473953778"/>
    <b v="0"/>
    <n v="31"/>
    <b v="1"/>
    <s v="theater/plays"/>
    <n v="208"/>
    <n v="18"/>
    <x v="1"/>
    <x v="6"/>
  </r>
  <r>
    <n v="3310"/>
    <s v="The Island Boys: A New Play"/>
    <s v="A new play about coming coming home, recovery, and trying to find God in the process."/>
    <n v="6500"/>
    <n v="6505"/>
    <x v="0"/>
    <x v="0"/>
    <s v="USD"/>
    <n v="1444169825"/>
    <n v="1441577825"/>
    <b v="0"/>
    <n v="31"/>
    <b v="1"/>
    <s v="theater/plays"/>
    <n v="5"/>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246"/>
    <n v="61.022222222222226"/>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32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886"/>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40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180000000000291"/>
    <n v="93.977440000000001"/>
    <x v="1"/>
    <x v="6"/>
  </r>
  <r>
    <n v="3317"/>
    <s v="Seven Minutes in Eternity"/>
    <s v="Andy Boyd's epic new satire about heroes and villains, humankind's search for glory, and fascism in America"/>
    <n v="1050"/>
    <n v="1115"/>
    <x v="0"/>
    <x v="0"/>
    <s v="USD"/>
    <n v="1465347424"/>
    <n v="1462755424"/>
    <b v="0"/>
    <n v="18"/>
    <b v="1"/>
    <s v="theater/plays"/>
    <n v="65"/>
    <n v="61.944444444444443"/>
    <x v="1"/>
    <x v="6"/>
  </r>
  <r>
    <n v="3318"/>
    <s v="ROOMIES - Atlantic Canada Tour 2016-17"/>
    <s v="Help us strengthen and inspire disability arts in Atlantic Canada"/>
    <n v="2000"/>
    <n v="2512"/>
    <x v="0"/>
    <x v="5"/>
    <s v="CAD"/>
    <n v="1460341800"/>
    <n v="1456902893"/>
    <b v="0"/>
    <n v="32"/>
    <b v="1"/>
    <s v="theater/plays"/>
    <n v="512"/>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40"/>
    <n v="33.75"/>
    <x v="1"/>
    <x v="6"/>
  </r>
  <r>
    <n v="3320"/>
    <s v="Mama Threw Me So High &amp; He Who Speaks"/>
    <s v="Imaginary Theater Company presents two modern day tall tales about family, resilience and redemption."/>
    <n v="2500"/>
    <n v="2525"/>
    <x v="0"/>
    <x v="0"/>
    <s v="USD"/>
    <n v="1466557557"/>
    <n v="1463965557"/>
    <b v="0"/>
    <n v="38"/>
    <b v="1"/>
    <s v="theater/plays"/>
    <n v="25"/>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3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50"/>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259"/>
    <n v="25.693877551020407"/>
    <x v="1"/>
    <x v="6"/>
  </r>
  <r>
    <n v="3324"/>
    <s v="At Swim, Two Boys"/>
    <s v="The play tells the story of Jim and Doyler and their friendship on the brink of Irish independence."/>
    <n v="1500"/>
    <n v="1525"/>
    <x v="0"/>
    <x v="17"/>
    <s v="EUR"/>
    <n v="1465135190"/>
    <n v="1463925590"/>
    <b v="0"/>
    <n v="10"/>
    <b v="1"/>
    <s v="theater/plays"/>
    <n v="25"/>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50"/>
    <n v="30"/>
    <x v="1"/>
    <x v="6"/>
  </r>
  <r>
    <n v="3326"/>
    <s v="Me? A Caregiver?"/>
    <s v="An edgy, hilarious, compassionate and honest show to help caregivers find courage, trust their instincts and above all, to laugh."/>
    <n v="8000"/>
    <n v="8110"/>
    <x v="0"/>
    <x v="0"/>
    <s v="USD"/>
    <n v="1425830905"/>
    <n v="1423242505"/>
    <b v="0"/>
    <n v="57"/>
    <b v="1"/>
    <s v="theater/plays"/>
    <n v="110"/>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835"/>
    <n v="292.77777777777777"/>
    <x v="1"/>
    <x v="6"/>
  </r>
  <r>
    <n v="3329"/>
    <s v="Jestia and Raedon"/>
    <s v="Jestia and Raedon is a brand new romantic comedy play going to the Edinburgh Fringe Festival this summer."/>
    <n v="1000"/>
    <n v="1168"/>
    <x v="0"/>
    <x v="1"/>
    <s v="GBP"/>
    <n v="1406502000"/>
    <n v="1405583108"/>
    <b v="0"/>
    <n v="26"/>
    <b v="1"/>
    <s v="theater/plays"/>
    <n v="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226"/>
    <n v="80.400000000000006"/>
    <x v="1"/>
    <x v="6"/>
  </r>
  <r>
    <n v="3332"/>
    <s v="Cortez"/>
    <s v="Two marine biologists are at odds during an important expedition. When a stranded shark refuses to die, things get weird."/>
    <n v="6000"/>
    <n v="6000"/>
    <x v="0"/>
    <x v="0"/>
    <s v="USD"/>
    <n v="1405802330"/>
    <n v="1403210330"/>
    <b v="0"/>
    <n v="83"/>
    <b v="1"/>
    <s v="theater/plays"/>
    <n v="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60"/>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495"/>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6"/>
    <n v="79.61904761904762"/>
    <x v="1"/>
    <x v="6"/>
  </r>
  <r>
    <n v="3336"/>
    <s v="WILDE TALES"/>
    <s v="A theatrical adaptation of Oscar Wilde's short stories, presented by Suitcase Civilians at The Space, April 5-10 2016."/>
    <n v="250"/>
    <n v="250"/>
    <x v="0"/>
    <x v="1"/>
    <s v="GBP"/>
    <n v="1459845246"/>
    <n v="1457429646"/>
    <b v="0"/>
    <n v="9"/>
    <b v="1"/>
    <s v="theater/plays"/>
    <n v="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255"/>
    <n v="81.029411764705884"/>
    <x v="1"/>
    <x v="6"/>
  </r>
  <r>
    <n v="3338"/>
    <s v="The Last Days of Judas Iscariot"/>
    <s v="Join Estelle Parsons in support of Theater That Looks and Sounds Like America"/>
    <n v="15000"/>
    <n v="15327"/>
    <x v="0"/>
    <x v="0"/>
    <s v="USD"/>
    <n v="1487944080"/>
    <n v="1486129680"/>
    <b v="0"/>
    <n v="112"/>
    <b v="1"/>
    <s v="theater/plays"/>
    <n v="327"/>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348"/>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145"/>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0"/>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500"/>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6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5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5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38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6"/>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55"/>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55"/>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376"/>
    <n v="76.8"/>
    <x v="1"/>
    <x v="6"/>
  </r>
  <r>
    <n v="3353"/>
    <s v="Nude: A play by Paul Hewitt"/>
    <s v="A new spoken word play, written by Paul Hewitt, in 3 parts about love and fate, inspired by the Ruba'iyat of Omar Khayyam."/>
    <n v="500"/>
    <n v="1575"/>
    <x v="0"/>
    <x v="1"/>
    <s v="GBP"/>
    <n v="1462230000"/>
    <n v="1461061350"/>
    <b v="0"/>
    <n v="44"/>
    <b v="1"/>
    <s v="theater/plays"/>
    <n v="1075"/>
    <n v="35.795454545454547"/>
    <x v="1"/>
    <x v="6"/>
  </r>
  <r>
    <n v="3354"/>
    <s v="Strangeloop Theatre - A Focus on New Works"/>
    <s v="Help Strangeloop Theatre create and support new work by sponsoring our 2015-2016 season."/>
    <n v="3000"/>
    <n v="3058"/>
    <x v="0"/>
    <x v="0"/>
    <s v="USD"/>
    <n v="1446091260"/>
    <n v="1443029206"/>
    <b v="0"/>
    <n v="55"/>
    <b v="1"/>
    <s v="theater/plays"/>
    <n v="58"/>
    <n v="55.6"/>
    <x v="1"/>
    <x v="6"/>
  </r>
  <r>
    <n v="3355"/>
    <s v="Jelly Beans at Theatre503"/>
    <s v="Help get Jelly Beans to the Theatre503 stage. An important piece of new writing by Dan Pick, produced by Kuleshov Theatre"/>
    <n v="1750"/>
    <n v="2210"/>
    <x v="0"/>
    <x v="1"/>
    <s v="GBP"/>
    <n v="1462879020"/>
    <n v="1461941527"/>
    <b v="0"/>
    <n v="15"/>
    <b v="1"/>
    <s v="theater/plays"/>
    <n v="460"/>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2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20"/>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299"/>
    <n v="63.574074074074076"/>
    <x v="1"/>
    <x v="6"/>
  </r>
  <r>
    <n v="3359"/>
    <s v="BEIRUT, LADY OF LEBANON"/>
    <s v="A Theatrical Production Celebrating the Lebanese Culture and the Human Spirit in Time of War."/>
    <n v="4000"/>
    <n v="4250"/>
    <x v="0"/>
    <x v="0"/>
    <s v="USD"/>
    <n v="1487985734"/>
    <n v="1484097734"/>
    <b v="0"/>
    <n v="23"/>
    <b v="1"/>
    <s v="theater/plays"/>
    <n v="250"/>
    <n v="184.78260869565219"/>
    <x v="1"/>
    <x v="6"/>
  </r>
  <r>
    <n v="3360"/>
    <s v="Pretty Butch"/>
    <s v="World Premiere, an M1 Singapore Fringe Festival 2017 commission."/>
    <n v="9000"/>
    <n v="9124"/>
    <x v="0"/>
    <x v="20"/>
    <s v="SGD"/>
    <n v="1481731140"/>
    <n v="1479866343"/>
    <b v="0"/>
    <n v="72"/>
    <b v="1"/>
    <s v="theater/plays"/>
    <n v="124"/>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67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590"/>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10"/>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78"/>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0"/>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605"/>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40"/>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95"/>
    <n v="96.203703703703709"/>
    <x v="1"/>
    <x v="6"/>
  </r>
  <r>
    <n v="3370"/>
    <s v="&quot;I'm Alright&quot;...an Enso Theatre Education production."/>
    <s v="I'm Alright. A story of young women, told by young women, for the world."/>
    <n v="1500"/>
    <n v="1766"/>
    <x v="0"/>
    <x v="0"/>
    <s v="USD"/>
    <n v="1481961600"/>
    <n v="1479283285"/>
    <b v="0"/>
    <n v="26"/>
    <b v="1"/>
    <s v="theater/plays"/>
    <n v="266"/>
    <n v="67.92307692307692"/>
    <x v="1"/>
    <x v="6"/>
  </r>
  <r>
    <n v="3371"/>
    <s v="Red Planet (or One Way Ticket) Staged Reading"/>
    <s v="Help support Red Planet, a new science fiction play based off the Mars One exploration."/>
    <n v="200"/>
    <n v="277"/>
    <x v="0"/>
    <x v="0"/>
    <s v="USD"/>
    <n v="1449089965"/>
    <n v="1446670765"/>
    <b v="0"/>
    <n v="9"/>
    <b v="1"/>
    <s v="theater/plays"/>
    <n v="77"/>
    <n v="30.777777777777779"/>
    <x v="1"/>
    <x v="6"/>
  </r>
  <r>
    <n v="3372"/>
    <s v="All the Best, Jack"/>
    <s v="This play tells the story of the toxicity of sensationalism shown through one man's struggle with notoriety."/>
    <n v="1000"/>
    <n v="1035"/>
    <x v="0"/>
    <x v="0"/>
    <s v="USD"/>
    <n v="1408942740"/>
    <n v="1407157756"/>
    <b v="0"/>
    <n v="27"/>
    <b v="1"/>
    <s v="theater/plays"/>
    <n v="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230"/>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84"/>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42"/>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73"/>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0"/>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26"/>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205"/>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0.65999999999985448"/>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0"/>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50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57"/>
    <n v="34.6"/>
    <x v="1"/>
    <x v="6"/>
  </r>
  <r>
    <n v="3389"/>
    <s v="Chimera Ensemble Productions Fund"/>
    <s v="Chimera Ensemble is launching 2 inaugural theater productions, and we need support to do high quality work!"/>
    <n v="10000"/>
    <n v="11450"/>
    <x v="0"/>
    <x v="0"/>
    <s v="USD"/>
    <n v="1464960682"/>
    <n v="1462368682"/>
    <b v="0"/>
    <n v="62"/>
    <b v="1"/>
    <s v="theater/plays"/>
    <n v="1450"/>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36"/>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615"/>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0"/>
    <n v="41.666666666666664"/>
    <x v="1"/>
    <x v="6"/>
  </r>
  <r>
    <n v="3393"/>
    <s v="The Maltese Bodkin"/>
    <s v="hiSTORYstage presents a film noir-style comedy mystery with a Shakespearean twist performed as a 1944 radio drama."/>
    <n v="1500"/>
    <n v="1587"/>
    <x v="0"/>
    <x v="0"/>
    <s v="USD"/>
    <n v="1415234760"/>
    <n v="1413065230"/>
    <b v="0"/>
    <n v="44"/>
    <b v="1"/>
    <s v="theater/plays"/>
    <n v="87"/>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233"/>
    <n v="29"/>
    <x v="1"/>
    <x v="6"/>
  </r>
  <r>
    <n v="3395"/>
    <s v="MIRAMAR"/>
    <s v="Miramar is a a darkly funny play exploring what it is we call â€˜homeâ€™."/>
    <n v="500"/>
    <n v="920"/>
    <x v="0"/>
    <x v="1"/>
    <s v="GBP"/>
    <n v="1433009400"/>
    <n v="1431795944"/>
    <b v="0"/>
    <n v="38"/>
    <b v="1"/>
    <s v="theater/plays"/>
    <n v="420"/>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65"/>
    <n v="55.892857142857146"/>
    <x v="1"/>
    <x v="6"/>
  </r>
  <r>
    <n v="3397"/>
    <s v="Waiting for Godot - Blue Sky Theatre &amp; Arts"/>
    <s v="Help a group of recovering alcoholics bring Samuel Beckett's classic to a seaside town!"/>
    <n v="250"/>
    <n v="280"/>
    <x v="0"/>
    <x v="1"/>
    <s v="GBP"/>
    <n v="1455832800"/>
    <n v="1452338929"/>
    <b v="0"/>
    <n v="24"/>
    <b v="1"/>
    <s v="theater/plays"/>
    <n v="30"/>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443"/>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4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5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4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10"/>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1.5"/>
    <n v="28.323529411764707"/>
    <x v="1"/>
    <x v="6"/>
  </r>
  <r>
    <n v="3406"/>
    <s v="Voices of Swords"/>
    <s v="A funny and moving new play about two families dealing with aging parents in very different ways!"/>
    <n v="10000"/>
    <n v="10031"/>
    <x v="0"/>
    <x v="0"/>
    <s v="USD"/>
    <n v="1405511376"/>
    <n v="1401623376"/>
    <b v="0"/>
    <n v="91"/>
    <b v="1"/>
    <s v="theater/plays"/>
    <n v="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42"/>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555"/>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18"/>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25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535"/>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5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5"/>
    <n v="70.568181818181813"/>
    <x v="1"/>
    <x v="6"/>
  </r>
  <r>
    <n v="3415"/>
    <s v="Balm in Gilead at Columbia"/>
    <s v="We are raising funds to allow for enhanced scenic, costume, and lighting design. Every dollar helps!"/>
    <n v="200"/>
    <n v="200"/>
    <x v="0"/>
    <x v="0"/>
    <s v="USD"/>
    <n v="1460935800"/>
    <n v="1459999656"/>
    <b v="0"/>
    <n v="9"/>
    <b v="1"/>
    <s v="theater/plays"/>
    <n v="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784"/>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9.9999999999909051E-3"/>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3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80"/>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266"/>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273"/>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0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215"/>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891.09999999999854"/>
    <n v="297.02980769230766"/>
    <x v="1"/>
    <x v="6"/>
  </r>
  <r>
    <n v="3426"/>
    <s v="Holocene"/>
    <s v="Part ghost story, part cautionary tale, Holocene is a play about the end of our world, and the beginning of another."/>
    <n v="3750"/>
    <n v="4055"/>
    <x v="0"/>
    <x v="0"/>
    <s v="USD"/>
    <n v="1411264800"/>
    <n v="1409620903"/>
    <b v="0"/>
    <n v="87"/>
    <b v="1"/>
    <s v="theater/plays"/>
    <n v="305"/>
    <n v="46.609195402298852"/>
    <x v="1"/>
    <x v="6"/>
  </r>
  <r>
    <n v="3427"/>
    <s v="We Were Kings"/>
    <s v="A new play developed in collaboration with graduating theatre makers, premiering at the Edinburgh Fringe Festival 2014."/>
    <n v="1500"/>
    <n v="1500"/>
    <x v="0"/>
    <x v="1"/>
    <s v="GBP"/>
    <n v="1404314952"/>
    <n v="1401722952"/>
    <b v="0"/>
    <n v="29"/>
    <b v="1"/>
    <s v="theater/plays"/>
    <n v="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5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45"/>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70.9899999999997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0"/>
    <n v="95.238095238095241"/>
    <x v="1"/>
    <x v="6"/>
  </r>
  <r>
    <n v="3432"/>
    <s v="Love Letters"/>
    <s v="Bare Theatre stages A.R. Gurney's Pulitzer Finalist script about a relationship spanning a lifetime and long distance."/>
    <n v="2000"/>
    <n v="2193"/>
    <x v="0"/>
    <x v="0"/>
    <s v="USD"/>
    <n v="1454709600"/>
    <n v="1452520614"/>
    <b v="0"/>
    <n v="42"/>
    <b v="1"/>
    <s v="theater/plays"/>
    <n v="193"/>
    <n v="52.214285714285715"/>
    <x v="1"/>
    <x v="6"/>
  </r>
  <r>
    <n v="3433"/>
    <s v="The Dybbuk"/>
    <s v="death&amp;pretzels presents their first Chicago based project:_x000a_The Dybbuk by S. Ansky"/>
    <n v="9500"/>
    <n v="9525"/>
    <x v="0"/>
    <x v="0"/>
    <s v="USD"/>
    <n v="1402974000"/>
    <n v="1400290255"/>
    <b v="0"/>
    <n v="71"/>
    <b v="1"/>
    <s v="theater/plays"/>
    <n v="25"/>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20"/>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295"/>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30"/>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5"/>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416.1400000000001"/>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260.92000000000007"/>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65"/>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567"/>
    <n v="43.35"/>
    <x v="1"/>
    <x v="6"/>
  </r>
  <r>
    <n v="3445"/>
    <s v="Axon Theatre - First Project (Phase 1)"/>
    <s v="Rehearsal &amp; development of our first project as Axon Theatre: &quot;The Star-Spangled Girl&quot; in South Wales."/>
    <n v="2000"/>
    <n v="2000"/>
    <x v="0"/>
    <x v="1"/>
    <s v="GBP"/>
    <n v="1445604236"/>
    <n v="1443185036"/>
    <b v="0"/>
    <n v="31"/>
    <b v="1"/>
    <s v="theater/plays"/>
    <n v="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82"/>
    <n v="43.28"/>
    <x v="1"/>
    <x v="6"/>
  </r>
  <r>
    <n v="3447"/>
    <s v="The Vagabond Halfback"/>
    <s v="&quot;He was a poet, a vagrant, a philosopher, a lady's man and a hard drinker&quot;"/>
    <n v="1000"/>
    <n v="1078"/>
    <x v="0"/>
    <x v="0"/>
    <s v="USD"/>
    <n v="1458332412"/>
    <n v="1454448012"/>
    <b v="0"/>
    <n v="14"/>
    <b v="1"/>
    <s v="theater/plays"/>
    <n v="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205"/>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565"/>
    <n v="68.25"/>
    <x v="1"/>
    <x v="6"/>
  </r>
  <r>
    <n v="3450"/>
    <s v="The Beautiful House"/>
    <s v="The Beautiful House' is a story of modern mummification and the present day post-humanist crisis in our relationship with death."/>
    <n v="500"/>
    <n v="760"/>
    <x v="0"/>
    <x v="1"/>
    <s v="GBP"/>
    <n v="1427990071"/>
    <n v="1422809671"/>
    <b v="0"/>
    <n v="39"/>
    <b v="1"/>
    <s v="theater/plays"/>
    <n v="260"/>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8"/>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85"/>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5"/>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2739"/>
    <n v="358.6875"/>
    <x v="1"/>
    <x v="6"/>
  </r>
  <r>
    <n v="3457"/>
    <s v="The Impossible Adventures Of Supernova Jones"/>
    <s v="Robots, Space Battles, Mystery, and Intrigue. Nothing is Impossible..."/>
    <n v="2000"/>
    <n v="2804"/>
    <x v="0"/>
    <x v="0"/>
    <s v="USD"/>
    <n v="1423720740"/>
    <n v="1421081857"/>
    <b v="0"/>
    <n v="55"/>
    <b v="1"/>
    <s v="theater/plays"/>
    <n v="804"/>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238"/>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31"/>
    <n v="17.527777777777779"/>
    <x v="1"/>
    <x v="6"/>
  </r>
  <r>
    <n v="3460"/>
    <s v="Pushers"/>
    <s v="'Pushers' is an exciting new play and the first project for brand new theatre company, Ain't Got No Home Productions."/>
    <n v="500"/>
    <n v="950"/>
    <x v="0"/>
    <x v="1"/>
    <s v="GBP"/>
    <n v="1408106352"/>
    <n v="1406896752"/>
    <b v="0"/>
    <n v="19"/>
    <b v="1"/>
    <s v="theater/plays"/>
    <n v="45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95"/>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55"/>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16.18000000000029"/>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60"/>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950"/>
    <n v="72.950819672131146"/>
    <x v="1"/>
    <x v="6"/>
  </r>
  <r>
    <n v="3467"/>
    <s v="Venus in Fur, Los Angeles."/>
    <s v="Venus in Fur, By David Ives."/>
    <n v="3000"/>
    <n v="3030"/>
    <x v="0"/>
    <x v="0"/>
    <s v="USD"/>
    <n v="1426864032"/>
    <n v="1424275632"/>
    <b v="0"/>
    <n v="47"/>
    <b v="1"/>
    <s v="theater/plays"/>
    <n v="30"/>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375"/>
    <n v="50.396825396825399"/>
    <x v="1"/>
    <x v="6"/>
  </r>
  <r>
    <n v="3470"/>
    <s v="She Kills Monsters"/>
    <s v="The New Artist's Circle is a theatre company dedicated to bringing the arts to young people."/>
    <n v="250"/>
    <n v="375"/>
    <x v="0"/>
    <x v="0"/>
    <s v="USD"/>
    <n v="1468618680"/>
    <n v="1465345902"/>
    <b v="0"/>
    <n v="9"/>
    <b v="1"/>
    <s v="theater/plays"/>
    <n v="12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573"/>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41"/>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20"/>
    <n v="51.794871794871796"/>
    <x v="1"/>
    <x v="6"/>
  </r>
  <r>
    <n v="3475"/>
    <s v="Score"/>
    <s v="Score is a musical play inspired by true stories of parents who have recovered from addiction and regained their children."/>
    <n v="300"/>
    <n v="340"/>
    <x v="0"/>
    <x v="1"/>
    <s v="GBP"/>
    <n v="1414972800"/>
    <n v="1412629704"/>
    <b v="0"/>
    <n v="17"/>
    <b v="1"/>
    <s v="theater/plays"/>
    <n v="40"/>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2"/>
    <n v="52"/>
    <x v="1"/>
    <x v="6"/>
  </r>
  <r>
    <n v="3477"/>
    <s v="PCSF's Biannual 24-Hour Play Festival"/>
    <s v="8 ten-minute plays, written, directed, rehearsed, and fully produced in only 24 hours! Are we crazy? You bet we are!"/>
    <n v="1800"/>
    <n v="2076"/>
    <x v="0"/>
    <x v="0"/>
    <s v="USD"/>
    <n v="1431831600"/>
    <n v="1430761243"/>
    <b v="0"/>
    <n v="39"/>
    <b v="1"/>
    <s v="theater/plays"/>
    <n v="276"/>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257"/>
    <n v="39.596491228070178"/>
    <x v="1"/>
    <x v="6"/>
  </r>
  <r>
    <n v="3479"/>
    <s v="Civil Rogues"/>
    <s v="A new comedy about what happened to a band of foolhardy actors when the Puritans closed the theatres in the 1640s."/>
    <n v="1500"/>
    <n v="1918"/>
    <x v="0"/>
    <x v="1"/>
    <s v="GBP"/>
    <n v="1403382680"/>
    <n v="1400790680"/>
    <b v="0"/>
    <n v="56"/>
    <b v="1"/>
    <s v="theater/plays"/>
    <n v="41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640"/>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880"/>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150"/>
    <n v="51.875"/>
    <x v="1"/>
    <x v="6"/>
  </r>
  <r>
    <n v="3483"/>
    <s v="The Faculty Lounge"/>
    <s v="Join 5 high school teachers in the lounge of every high school in America.  Hear what they never say in the classroom."/>
    <n v="3350"/>
    <n v="5358"/>
    <x v="0"/>
    <x v="0"/>
    <s v="USD"/>
    <n v="1404403381"/>
    <n v="1401811381"/>
    <b v="0"/>
    <n v="133"/>
    <b v="1"/>
    <s v="theater/plays"/>
    <n v="2008"/>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356"/>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656"/>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55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636"/>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635"/>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29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200.2199999999998"/>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343"/>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732"/>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35"/>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40"/>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10"/>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216"/>
    <n v="136"/>
    <x v="1"/>
    <x v="6"/>
  </r>
  <r>
    <n v="3503"/>
    <s v="Tarantella"/>
    <s v="A group of Sicilian immigrants in New York struggle to deal with conflict from both within the family and from without."/>
    <n v="2500"/>
    <n v="2689"/>
    <x v="0"/>
    <x v="1"/>
    <s v="GBP"/>
    <n v="1469359728"/>
    <n v="1466767728"/>
    <b v="0"/>
    <n v="38"/>
    <b v="1"/>
    <s v="theater/plays"/>
    <n v="18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45"/>
    <n v="105"/>
    <x v="1"/>
    <x v="6"/>
  </r>
  <r>
    <n v="3507"/>
    <s v="The Chameleon Fools Theatre Troupe Project"/>
    <s v="Please help our troupe bring our first project from planning to reality! Join us on one exciting ride!"/>
    <n v="10000"/>
    <n v="10440"/>
    <x v="0"/>
    <x v="0"/>
    <s v="USD"/>
    <n v="1464732537"/>
    <n v="1462140537"/>
    <b v="0"/>
    <n v="72"/>
    <b v="1"/>
    <s v="theater/plays"/>
    <n v="440"/>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90"/>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5"/>
    <n v="60.333333333333336"/>
    <x v="1"/>
    <x v="6"/>
  </r>
  <r>
    <n v="3511"/>
    <s v="Silent Planet"/>
    <s v="The world premiere of the first full-length play by Eve Leigh, at the intimate Finborough Theatre in London."/>
    <n v="1500"/>
    <n v="1518"/>
    <x v="0"/>
    <x v="1"/>
    <s v="GBP"/>
    <n v="1415385000"/>
    <n v="1413406695"/>
    <b v="0"/>
    <n v="19"/>
    <b v="1"/>
    <s v="theater/plays"/>
    <n v="18"/>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515"/>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50"/>
    <n v="55"/>
    <x v="1"/>
    <x v="6"/>
  </r>
  <r>
    <n v="3515"/>
    <s v="Twelfth Night by William Shakespeare"/>
    <s v="We are casting an all-inclusive production of Shakespeare's Twelfth Night in a non-traditional performance space."/>
    <n v="3000"/>
    <n v="3080"/>
    <x v="0"/>
    <x v="0"/>
    <s v="USD"/>
    <n v="1433097171"/>
    <n v="1430505171"/>
    <b v="0"/>
    <n v="46"/>
    <b v="1"/>
    <s v="theater/plays"/>
    <n v="80"/>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50.69000000000005"/>
    <n v="50.020909090909093"/>
    <x v="1"/>
    <x v="6"/>
  </r>
  <r>
    <n v="3519"/>
    <s v="Bookstory"/>
    <s v="Bookstory is a tiny puppet musical with some very big ideas that tells the story of the story in the digital age"/>
    <n v="2000"/>
    <n v="2027"/>
    <x v="0"/>
    <x v="1"/>
    <s v="GBP"/>
    <n v="1425478950"/>
    <n v="1422886950"/>
    <b v="0"/>
    <n v="28"/>
    <b v="1"/>
    <s v="theater/plays"/>
    <n v="27"/>
    <n v="72.392857142857139"/>
    <x v="1"/>
    <x v="6"/>
  </r>
  <r>
    <n v="3520"/>
    <s v="Protocols"/>
    <s v="Help us to bring &quot;Protocols&quot; at the 2015 Camden Fringe. The most controversial play of the year."/>
    <n v="2000"/>
    <n v="2015"/>
    <x v="0"/>
    <x v="1"/>
    <s v="GBP"/>
    <n v="1441547220"/>
    <n v="1439322412"/>
    <b v="0"/>
    <n v="21"/>
    <b v="1"/>
    <s v="theater/plays"/>
    <n v="1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243"/>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546"/>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30"/>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66"/>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015"/>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9"/>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60"/>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0"/>
    <n v="125"/>
    <x v="1"/>
    <x v="6"/>
  </r>
  <r>
    <n v="3531"/>
    <s v="The Reinvention of Lily Johnson"/>
    <s v="A political comedy for a crazy election year"/>
    <n v="1000"/>
    <n v="1280"/>
    <x v="0"/>
    <x v="0"/>
    <s v="USD"/>
    <n v="1467301334"/>
    <n v="1464709334"/>
    <b v="0"/>
    <n v="26"/>
    <b v="1"/>
    <s v="theater/plays"/>
    <n v="280"/>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82"/>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31"/>
    <n v="78.875"/>
    <x v="1"/>
    <x v="6"/>
  </r>
  <r>
    <n v="3534"/>
    <s v="Night of Ashes"/>
    <s v="A Theatrical Prequel to Hell's Rebels, the current Pathfinder Adventure Path from Paizo Publishing"/>
    <n v="5000"/>
    <n v="7810"/>
    <x v="0"/>
    <x v="0"/>
    <s v="USD"/>
    <n v="1443711623"/>
    <n v="1440687623"/>
    <b v="0"/>
    <n v="204"/>
    <b v="1"/>
    <s v="theater/plays"/>
    <n v="2810"/>
    <n v="38.284313725490193"/>
    <x v="1"/>
    <x v="6"/>
  </r>
  <r>
    <n v="3535"/>
    <s v="Twelve Angry Women"/>
    <s v="On the 60th anniversary of Twelve Angry Men, 12 female writers create 12 short pieces about what makes them angry."/>
    <n v="2000"/>
    <n v="2063"/>
    <x v="0"/>
    <x v="1"/>
    <s v="GBP"/>
    <n v="1443808800"/>
    <n v="1441120910"/>
    <b v="0"/>
    <n v="46"/>
    <b v="1"/>
    <s v="theater/plays"/>
    <n v="6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80"/>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43"/>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56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69"/>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60"/>
    <n v="39.375"/>
    <x v="1"/>
    <x v="6"/>
  </r>
  <r>
    <n v="3542"/>
    <s v="Gifts of War"/>
    <s v="Ancient Greece. Giddy, champagne soaked debauchery celebrating the Trojan War's end leads to a shocking and deadly surprise."/>
    <n v="5500"/>
    <n v="5623"/>
    <x v="0"/>
    <x v="0"/>
    <s v="USD"/>
    <n v="1410099822"/>
    <n v="1404915822"/>
    <b v="0"/>
    <n v="85"/>
    <b v="1"/>
    <s v="theater/plays"/>
    <n v="12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70"/>
    <n v="54.137931034482762"/>
    <x v="1"/>
    <x v="6"/>
  </r>
  <r>
    <n v="3544"/>
    <s v="Gruoch, or Lady Macbeth"/>
    <s v="Death &amp; Pretzels presents the world premiere of Paul Pasulka's Gruoch, or Lady Macbeth"/>
    <n v="2500"/>
    <n v="2500"/>
    <x v="0"/>
    <x v="0"/>
    <s v="USD"/>
    <n v="1425758257"/>
    <n v="1423166257"/>
    <b v="0"/>
    <n v="24"/>
    <b v="1"/>
    <s v="theater/plays"/>
    <n v="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25"/>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5043.25"/>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40"/>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20"/>
    <n v="24.285714285714285"/>
    <x v="1"/>
    <x v="6"/>
  </r>
  <r>
    <n v="3550"/>
    <s v="MOONFACE"/>
    <s v="MOONFACE explores the formative f***k-ups of adolescence. Fresh, incisive new writing. Monologue, movement and striking naturalism."/>
    <n v="2500"/>
    <n v="2620"/>
    <x v="0"/>
    <x v="1"/>
    <s v="GBP"/>
    <n v="1462224398"/>
    <n v="1459632398"/>
    <b v="0"/>
    <n v="64"/>
    <b v="1"/>
    <s v="theater/plays"/>
    <n v="120"/>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27.5"/>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0"/>
    <n v="38.65"/>
    <x v="1"/>
    <x v="6"/>
  </r>
  <r>
    <n v="3553"/>
    <s v="Coming Home"/>
    <s v="Professional actors bring to life the true stories of 5 African-Americans struggling with mental health and their search for healing."/>
    <n v="5500"/>
    <n v="5845"/>
    <x v="0"/>
    <x v="0"/>
    <s v="USD"/>
    <n v="1439337600"/>
    <n v="1436575280"/>
    <b v="0"/>
    <n v="104"/>
    <b v="1"/>
    <s v="theater/plays"/>
    <n v="345"/>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671.10999999999967"/>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36"/>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5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270"/>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60"/>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54"/>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27.450000000000045"/>
    <n v="21.098000000000003"/>
    <x v="1"/>
    <x v="6"/>
  </r>
  <r>
    <n v="3564"/>
    <s v="The Pillowman Aberdeen"/>
    <s v="Multi Award-Winng play THE PILLOWMAN coming to the Arts Centre Theatre, Aberdeen"/>
    <n v="1000"/>
    <n v="1005"/>
    <x v="0"/>
    <x v="1"/>
    <s v="GBP"/>
    <n v="1444060800"/>
    <n v="1440082649"/>
    <b v="0"/>
    <n v="17"/>
    <b v="1"/>
    <s v="theater/plays"/>
    <n v="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275"/>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0"/>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24"/>
    <n v="122.53658536585365"/>
    <x v="1"/>
    <x v="6"/>
  </r>
  <r>
    <n v="3570"/>
    <s v="The Lower Depths"/>
    <s v="Theatre Machine presents an all-new adaptation of Maxim Gorky's classic of Russian theatre, The Lower Depths."/>
    <n v="2000"/>
    <n v="2287"/>
    <x v="0"/>
    <x v="0"/>
    <s v="USD"/>
    <n v="1420009200"/>
    <n v="1417593483"/>
    <b v="0"/>
    <n v="26"/>
    <b v="1"/>
    <s v="theater/plays"/>
    <n v="287"/>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331"/>
    <n v="73.239999999999995"/>
    <x v="1"/>
    <x v="6"/>
  </r>
  <r>
    <n v="3572"/>
    <s v="Monster"/>
    <s v="A darkly comic one woman show by Abram Rooney as part of The Camden Fringe 2015."/>
    <n v="500"/>
    <n v="500"/>
    <x v="0"/>
    <x v="1"/>
    <s v="GBP"/>
    <n v="1434894082"/>
    <n v="1432302082"/>
    <b v="0"/>
    <n v="9"/>
    <b v="1"/>
    <s v="theater/plays"/>
    <n v="0"/>
    <n v="55.555555555555557"/>
    <x v="1"/>
    <x v="6"/>
  </r>
  <r>
    <n v="3573"/>
    <s v="Licensed To Ill"/>
    <s v="London based theatre makers collaborating to create a new show about the history of HipHop."/>
    <n v="3000"/>
    <n v="3084"/>
    <x v="0"/>
    <x v="1"/>
    <s v="GBP"/>
    <n v="1415440846"/>
    <n v="1412845246"/>
    <b v="0"/>
    <n v="78"/>
    <b v="1"/>
    <s v="theater/plays"/>
    <n v="84"/>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355"/>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80"/>
    <n v="28.888888888888889"/>
    <x v="1"/>
    <x v="6"/>
  </r>
  <r>
    <n v="3578"/>
    <s v="Home"/>
    <s v="An unsparing, slightly surreal look at the effects of the private rented sector on two young women. Based on real events."/>
    <n v="1500"/>
    <n v="1500.2"/>
    <x v="0"/>
    <x v="1"/>
    <s v="GBP"/>
    <n v="1462037777"/>
    <n v="1459445777"/>
    <b v="0"/>
    <n v="37"/>
    <b v="1"/>
    <s v="theater/plays"/>
    <n v="0.20000000000004547"/>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0"/>
    <n v="35.714285714285715"/>
    <x v="1"/>
    <x v="6"/>
  </r>
  <r>
    <n v="3580"/>
    <s v="Annabel Lost"/>
    <s v="Annabel Lost combines visual art and performance poetry to tell the story of two orphaned refugees, Quetzal and Rhime."/>
    <n v="900"/>
    <n v="1025"/>
    <x v="0"/>
    <x v="0"/>
    <s v="USD"/>
    <n v="1425185940"/>
    <n v="1421900022"/>
    <b v="0"/>
    <n v="27"/>
    <b v="1"/>
    <s v="theater/plays"/>
    <n v="125"/>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0"/>
    <n v="33.333333333333336"/>
    <x v="1"/>
    <x v="6"/>
  </r>
  <r>
    <n v="3582"/>
    <s v="REALLY REALLY"/>
    <s v="A contemporary American play touching on the scorching realities of growing up in the Millennial generation."/>
    <n v="1000"/>
    <n v="2870"/>
    <x v="0"/>
    <x v="0"/>
    <s v="USD"/>
    <n v="1459822682"/>
    <n v="1458613082"/>
    <b v="0"/>
    <n v="49"/>
    <b v="1"/>
    <s v="theater/plays"/>
    <n v="1870"/>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25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465"/>
    <n v="30.9375"/>
    <x v="1"/>
    <x v="6"/>
  </r>
  <r>
    <n v="3585"/>
    <s v="The Lost Boy (a play)"/>
    <s v="The world premiere of a play, a true story about love, loss, and a man reaching back in time as the only way to move forward."/>
    <n v="3400"/>
    <n v="4050"/>
    <x v="0"/>
    <x v="0"/>
    <s v="USD"/>
    <n v="1419181890"/>
    <n v="1416589890"/>
    <b v="0"/>
    <n v="23"/>
    <b v="1"/>
    <s v="theater/plays"/>
    <n v="650"/>
    <n v="176.08695652173913"/>
    <x v="1"/>
    <x v="6"/>
  </r>
  <r>
    <n v="3586"/>
    <s v="Actors &amp; Musicians who are Blind or Autistic"/>
    <s v="See Theatre In A New Light"/>
    <n v="7500"/>
    <n v="8207"/>
    <x v="0"/>
    <x v="0"/>
    <s v="USD"/>
    <n v="1474649070"/>
    <n v="1469465070"/>
    <b v="0"/>
    <n v="54"/>
    <b v="1"/>
    <s v="theater/plays"/>
    <n v="70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33"/>
    <n v="22.607142857142858"/>
    <x v="1"/>
    <x v="6"/>
  </r>
  <r>
    <n v="3588"/>
    <s v="MENTAL Play short-tour 2015!"/>
    <s v="Touring the fast-paced, playful and poignant story of three twenty-somethings in a mental-health support group."/>
    <n v="200"/>
    <n v="201"/>
    <x v="0"/>
    <x v="1"/>
    <s v="GBP"/>
    <n v="1430348400"/>
    <n v="1428436410"/>
    <b v="0"/>
    <n v="11"/>
    <b v="1"/>
    <s v="theater/plays"/>
    <n v="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100"/>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3"/>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2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54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319"/>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415"/>
    <n v="55.972222222222221"/>
    <x v="1"/>
    <x v="6"/>
  </r>
  <r>
    <n v="3595"/>
    <s v="The Flu Season"/>
    <s v="A new theatre company staging Will Eno's The Flu Season in Seattle"/>
    <n v="2600"/>
    <n v="3081"/>
    <x v="0"/>
    <x v="0"/>
    <s v="USD"/>
    <n v="1426229940"/>
    <n v="1423959123"/>
    <b v="0"/>
    <n v="62"/>
    <b v="1"/>
    <s v="theater/plays"/>
    <n v="48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85"/>
    <n v="79"/>
    <x v="1"/>
    <x v="6"/>
  </r>
  <r>
    <n v="3597"/>
    <s v="Akvavit Theatre presents NOTHING OF ME by Arne Lygre"/>
    <s v="&quot;I think that I have my own will. I can stop this, I tell myself. But it's not true.&quot;"/>
    <n v="2500"/>
    <n v="2565"/>
    <x v="0"/>
    <x v="0"/>
    <s v="USD"/>
    <n v="1456984740"/>
    <n v="1455717790"/>
    <b v="0"/>
    <n v="33"/>
    <b v="1"/>
    <s v="theater/plays"/>
    <n v="65"/>
    <n v="77.727272727272734"/>
    <x v="1"/>
    <x v="6"/>
  </r>
  <r>
    <n v="3598"/>
    <s v="Cinderella"/>
    <s v="River City Theatre Company needs your support as we embark on our thirteenth production, CINDERELLA!"/>
    <n v="1000"/>
    <n v="1101"/>
    <x v="0"/>
    <x v="0"/>
    <s v="USD"/>
    <n v="1409720340"/>
    <n v="1408129822"/>
    <b v="0"/>
    <n v="27"/>
    <b v="1"/>
    <s v="theater/plays"/>
    <n v="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510"/>
    <n v="59.411764705882355"/>
    <x v="1"/>
    <x v="6"/>
  </r>
  <r>
    <n v="3600"/>
    <s v="Pariah"/>
    <s v="The First Play From The Man Who Brought You The Black James Bond!"/>
    <n v="10"/>
    <n v="13"/>
    <x v="0"/>
    <x v="0"/>
    <s v="USD"/>
    <n v="1476390164"/>
    <n v="1473970964"/>
    <b v="0"/>
    <n v="4"/>
    <b v="1"/>
    <s v="theater/plays"/>
    <n v="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87"/>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2"/>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060"/>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385"/>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210"/>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908"/>
    <n v="61.0625"/>
    <x v="1"/>
    <x v="6"/>
  </r>
  <r>
    <n v="3607"/>
    <s v="E15 at The Pleasance and CPT"/>
    <s v="'E15' is a verbatim project that looks at the story of the Focus E15 Campaign"/>
    <n v="550"/>
    <n v="580"/>
    <x v="0"/>
    <x v="1"/>
    <s v="GBP"/>
    <n v="1450137600"/>
    <n v="1448924882"/>
    <b v="0"/>
    <n v="20"/>
    <b v="1"/>
    <s v="theater/plays"/>
    <n v="30"/>
    <n v="29"/>
    <x v="1"/>
    <x v="6"/>
  </r>
  <r>
    <n v="3608"/>
    <s v="Petrification"/>
    <s v="Help us get the show on the road! Petrification is a new play about home, memory and identity and we need your help to tour."/>
    <n v="800"/>
    <n v="800"/>
    <x v="0"/>
    <x v="1"/>
    <s v="GBP"/>
    <n v="1466172000"/>
    <n v="1463418090"/>
    <b v="0"/>
    <n v="27"/>
    <b v="1"/>
    <s v="theater/plays"/>
    <n v="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04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900"/>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2220"/>
    <n v="126.66666666666667"/>
    <x v="1"/>
    <x v="6"/>
  </r>
  <r>
    <n v="3613"/>
    <s v="HIS NAME IS ARTHUR HOLMBERG"/>
    <s v="a woman walks into a bar except she looks like a man and no one's serving drinks. one night only"/>
    <n v="1250"/>
    <n v="1250"/>
    <x v="0"/>
    <x v="0"/>
    <s v="USD"/>
    <n v="1403964574"/>
    <n v="1401372574"/>
    <b v="0"/>
    <n v="20"/>
    <b v="1"/>
    <s v="theater/plays"/>
    <n v="0"/>
    <n v="62.5"/>
    <x v="1"/>
    <x v="6"/>
  </r>
  <r>
    <n v="3614"/>
    <s v="Gruesome Playground Injuries"/>
    <s v="A production of &quot;Gruesome Playground Injuries&quot; by Rajiv Joseph July 24th-August 9th at The Bakery in Denver, CO."/>
    <n v="2500"/>
    <n v="2520"/>
    <x v="0"/>
    <x v="0"/>
    <s v="USD"/>
    <n v="1434675616"/>
    <n v="1432083616"/>
    <b v="0"/>
    <n v="71"/>
    <b v="1"/>
    <s v="theater/plays"/>
    <n v="20"/>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70"/>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620"/>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40"/>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20"/>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30"/>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54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292"/>
    <n v="47.028571428571432"/>
    <x v="1"/>
    <x v="6"/>
  </r>
  <r>
    <n v="3622"/>
    <s v="Shakespeare's Pericles, Prince of Tyre"/>
    <s v="5 actors. 39 characters. 1 epic adventure. Presented by the Cradle Theatre Company."/>
    <n v="1000"/>
    <n v="1000.99"/>
    <x v="0"/>
    <x v="0"/>
    <s v="USD"/>
    <n v="1411874580"/>
    <n v="1409030371"/>
    <b v="0"/>
    <n v="21"/>
    <b v="1"/>
    <s v="theater/plays"/>
    <n v="0.99000000000000909"/>
    <n v="47.666190476190479"/>
    <x v="1"/>
    <x v="6"/>
  </r>
  <r>
    <n v="3623"/>
    <s v="Since I've Been Here"/>
    <s v="An original play exploring the complications of romantic relationships in all forms."/>
    <n v="2500"/>
    <n v="3000"/>
    <x v="0"/>
    <x v="0"/>
    <s v="USD"/>
    <n v="1406358000"/>
    <n v="1404841270"/>
    <b v="0"/>
    <n v="34"/>
    <b v="1"/>
    <s v="theater/plays"/>
    <n v="50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48"/>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80"/>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73"/>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10000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999998"/>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2999"/>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8375"/>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400"/>
    <n v="100"/>
    <x v="1"/>
    <x v="40"/>
  </r>
  <r>
    <n v="3633"/>
    <s v="SMOKEY AND THE BANDIT: THE MUSICAL"/>
    <s v="SMOKEY AND THE BANDIT: THE MUSICAL_x000a_The classic film, characters and music you love, on stage, LIVE!"/>
    <n v="5000"/>
    <n v="1762"/>
    <x v="2"/>
    <x v="0"/>
    <s v="USD"/>
    <n v="1479517200"/>
    <n v="1475765867"/>
    <b v="0"/>
    <n v="31"/>
    <b v="0"/>
    <s v="theater/musical"/>
    <n v="-3238"/>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71815"/>
    <n v="176.94444444444446"/>
    <x v="1"/>
    <x v="40"/>
  </r>
  <r>
    <n v="3635"/>
    <s v="Mary's Son"/>
    <s v="Mary's Son is a pop opera about Jesus and the hope he brings to all people."/>
    <n v="3500"/>
    <n v="1276"/>
    <x v="2"/>
    <x v="0"/>
    <s v="USD"/>
    <n v="1461186676"/>
    <n v="1458594676"/>
    <b v="0"/>
    <n v="10"/>
    <b v="0"/>
    <s v="theater/musical"/>
    <n v="-2224"/>
    <n v="127.6"/>
    <x v="1"/>
    <x v="40"/>
  </r>
  <r>
    <n v="3636"/>
    <s v="The Brother's of B-Block"/>
    <s v="The Brotherâ€™s of B-block is a musical play. A new take on &quot;OZ&quot; _x000a_The Wizard of OZ meets HBO's OZ."/>
    <n v="150000"/>
    <n v="0"/>
    <x v="2"/>
    <x v="0"/>
    <s v="USD"/>
    <n v="1442248829"/>
    <n v="1439224829"/>
    <b v="0"/>
    <n v="0"/>
    <b v="0"/>
    <s v="theater/musical"/>
    <n v="-15000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2074"/>
    <n v="66.142857142857139"/>
    <x v="1"/>
    <x v="40"/>
  </r>
  <r>
    <n v="3638"/>
    <s v="Project Hedwig and the Angry Inch"/>
    <s v="A rock and roll journey that explores love, loss, redemption, duality and ascension."/>
    <n v="3300"/>
    <n v="216"/>
    <x v="2"/>
    <x v="5"/>
    <s v="CAD"/>
    <n v="1429456132"/>
    <n v="1424275732"/>
    <b v="0"/>
    <n v="2"/>
    <b v="0"/>
    <s v="theater/musical"/>
    <n v="-3084"/>
    <n v="108"/>
    <x v="1"/>
    <x v="40"/>
  </r>
  <r>
    <n v="3639"/>
    <s v="POE!"/>
    <s v="POE is a tragicomic musical about the life and works of Edgar Poe, with Death as his therapist helping him find peace in the beyond."/>
    <n v="25000"/>
    <n v="1"/>
    <x v="2"/>
    <x v="0"/>
    <s v="USD"/>
    <n v="1475853060"/>
    <n v="1470672906"/>
    <b v="0"/>
    <n v="1"/>
    <b v="0"/>
    <s v="theater/musical"/>
    <n v="-24999"/>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94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300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685"/>
    <n v="7.5"/>
    <x v="1"/>
    <x v="40"/>
  </r>
  <r>
    <n v="3643"/>
    <s v="Puberty: The Musical"/>
    <s v="It feels like the first time. Like the very first time everyone's coming-of-age comes to the stage. Think 'Wicked', with bad acne."/>
    <n v="25000"/>
    <n v="0"/>
    <x v="2"/>
    <x v="0"/>
    <s v="USD"/>
    <n v="1447734439"/>
    <n v="1444274839"/>
    <b v="0"/>
    <n v="0"/>
    <b v="0"/>
    <s v="theater/musical"/>
    <n v="-2500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4179"/>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999"/>
    <n v="1"/>
    <x v="1"/>
    <x v="40"/>
  </r>
  <r>
    <n v="3646"/>
    <s v="Our Sacred Honor"/>
    <s v="Develop demo materials for new, true story of teen Revolutionary War heroes - for hybrid film/live stage musical"/>
    <n v="10000"/>
    <n v="481"/>
    <x v="2"/>
    <x v="0"/>
    <s v="USD"/>
    <n v="1434497400"/>
    <n v="1431770802"/>
    <b v="0"/>
    <n v="8"/>
    <b v="0"/>
    <s v="theater/musical"/>
    <n v="-951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470"/>
    <n v="15"/>
    <x v="1"/>
    <x v="40"/>
  </r>
  <r>
    <n v="3648"/>
    <s v="Moth Theater Lives"/>
    <s v="Help Moth Live! Support Moth and its artist collective to achieve its 2014/15 season."/>
    <n v="40000"/>
    <n v="40153"/>
    <x v="0"/>
    <x v="0"/>
    <s v="USD"/>
    <n v="1412492445"/>
    <n v="1409900445"/>
    <b v="0"/>
    <n v="73"/>
    <b v="1"/>
    <s v="theater/plays"/>
    <n v="153"/>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30"/>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20"/>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452"/>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116"/>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813"/>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29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215"/>
    <n v="110.75"/>
    <x v="1"/>
    <x v="6"/>
  </r>
  <r>
    <n v="3658"/>
    <s v="Mr. Marmalade"/>
    <s v="Life is hard when your own imaginary friend can't make time for you."/>
    <n v="1500"/>
    <n v="1510"/>
    <x v="0"/>
    <x v="0"/>
    <s v="USD"/>
    <n v="1404273540"/>
    <n v="1400272580"/>
    <b v="0"/>
    <n v="20"/>
    <b v="1"/>
    <s v="theater/plays"/>
    <n v="10"/>
    <n v="75.5"/>
    <x v="1"/>
    <x v="6"/>
  </r>
  <r>
    <n v="3659"/>
    <s v="Reality of Love Remix (Love in Disguise)"/>
    <s v="We want you to analyze while we dramatize if people who romanticize can recognize true love in a disguise."/>
    <n v="3000"/>
    <n v="3061"/>
    <x v="0"/>
    <x v="0"/>
    <s v="USD"/>
    <n v="1426775940"/>
    <n v="1424414350"/>
    <b v="0"/>
    <n v="13"/>
    <b v="1"/>
    <s v="theater/plays"/>
    <n v="61"/>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330"/>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14"/>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94"/>
    <n v="51"/>
    <x v="1"/>
    <x v="6"/>
  </r>
  <r>
    <n v="3666"/>
    <s v="Israel LÃ³pez @ Ojai Playwrights Conference"/>
    <s v="Artistic Internship @ Ojai Playwrights Conference"/>
    <n v="1200"/>
    <n v="1200"/>
    <x v="0"/>
    <x v="0"/>
    <s v="USD"/>
    <n v="1406185200"/>
    <n v="1404337382"/>
    <b v="0"/>
    <n v="38"/>
    <b v="1"/>
    <s v="theater/plays"/>
    <n v="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5.110000000000127"/>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382"/>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2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30"/>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46"/>
    <n v="53.438596491228068"/>
    <x v="1"/>
    <x v="6"/>
  </r>
  <r>
    <n v="3673"/>
    <s v="CHILD Z"/>
    <s v="Zoe is a teenage girl growing up in a deeply disturbing society. If those paid to protect her aren't listening, then who is?"/>
    <n v="4000"/>
    <n v="4545"/>
    <x v="0"/>
    <x v="1"/>
    <s v="GBP"/>
    <n v="1415191920"/>
    <n v="1412233497"/>
    <b v="0"/>
    <n v="114"/>
    <b v="1"/>
    <s v="theater/plays"/>
    <n v="54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2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230"/>
    <n v="64.375"/>
    <x v="1"/>
    <x v="6"/>
  </r>
  <r>
    <n v="3677"/>
    <s v="Goldfish Memory Productions"/>
    <s v="Goldfish Memory Productions seeks at least $12,000 to begin their first 3 professional projects."/>
    <n v="12000"/>
    <n v="12348.5"/>
    <x v="0"/>
    <x v="0"/>
    <s v="USD"/>
    <n v="1404359940"/>
    <n v="1402580818"/>
    <b v="0"/>
    <n v="199"/>
    <b v="1"/>
    <s v="theater/plays"/>
    <n v="348.5"/>
    <n v="62.052763819095475"/>
    <x v="1"/>
    <x v="6"/>
  </r>
  <r>
    <n v="3678"/>
    <s v="Some big Some bang"/>
    <s v="The Ugly Collective takes Some big Some bang to the Underbelly Venues at the Edinburgh Fringe!"/>
    <n v="2000"/>
    <n v="2050"/>
    <x v="0"/>
    <x v="1"/>
    <s v="GBP"/>
    <n v="1433076298"/>
    <n v="1430052298"/>
    <b v="0"/>
    <n v="31"/>
    <b v="1"/>
    <s v="theater/plays"/>
    <n v="50"/>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202"/>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38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176"/>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380"/>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293"/>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285"/>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5"/>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2.25"/>
    <n v="200.49"/>
    <x v="1"/>
    <x v="6"/>
  </r>
  <r>
    <n v="3688"/>
    <s v="The Tulip Tree 2014"/>
    <s v="The Tulip Tree is a project I have been passionate about for 5 years. It is an unforgettable story that has never been told."/>
    <n v="3000"/>
    <n v="3275"/>
    <x v="0"/>
    <x v="1"/>
    <s v="GBP"/>
    <n v="1407524004"/>
    <n v="1404932004"/>
    <b v="0"/>
    <n v="39"/>
    <b v="1"/>
    <s v="theater/plays"/>
    <n v="275"/>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550"/>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300"/>
    <n v="58.064516129032256"/>
    <x v="1"/>
    <x v="6"/>
  </r>
  <r>
    <n v="3691"/>
    <s v="Most Dangerous Man in America (WEB DuBois) by Amiri  Baraka"/>
    <s v="World Premiere of last play written by Amiri Baraka"/>
    <n v="40000"/>
    <n v="51184"/>
    <x v="0"/>
    <x v="0"/>
    <s v="USD"/>
    <n v="1425272340"/>
    <n v="1421426929"/>
    <b v="0"/>
    <n v="274"/>
    <b v="1"/>
    <s v="theater/plays"/>
    <n v="11184"/>
    <n v="186.80291970802921"/>
    <x v="1"/>
    <x v="6"/>
  </r>
  <r>
    <n v="3692"/>
    <s v="An Evening With Durang"/>
    <s v="Help us independently produce two great comedies by Christopher Durang."/>
    <n v="1000"/>
    <n v="1260"/>
    <x v="0"/>
    <x v="0"/>
    <s v="USD"/>
    <n v="1411084800"/>
    <n v="1410304179"/>
    <b v="0"/>
    <n v="17"/>
    <b v="1"/>
    <s v="theater/plays"/>
    <n v="260"/>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97"/>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260"/>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100"/>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60"/>
    <n v="72"/>
    <x v="1"/>
    <x v="6"/>
  </r>
  <r>
    <n v="3698"/>
    <s v="CORIOLANUS | THE NORMAL HEART @ The Lab Theater"/>
    <s v="Two great political plays, separated in authorship by four hundred years but united in their urgency."/>
    <n v="5000"/>
    <n v="5526"/>
    <x v="0"/>
    <x v="0"/>
    <s v="USD"/>
    <n v="1456946487"/>
    <n v="1454354487"/>
    <b v="0"/>
    <n v="136"/>
    <b v="1"/>
    <s v="theater/plays"/>
    <n v="526"/>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20"/>
    <n v="63"/>
    <x v="1"/>
    <x v="6"/>
  </r>
  <r>
    <n v="3700"/>
    <s v="Generations (Senior Project)"/>
    <s v="Help me produce the play I have written for my senior project!"/>
    <n v="500"/>
    <n v="606"/>
    <x v="0"/>
    <x v="0"/>
    <s v="USD"/>
    <n v="1412092800"/>
    <n v="1409493800"/>
    <b v="0"/>
    <n v="18"/>
    <b v="1"/>
    <s v="theater/plays"/>
    <n v="106"/>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5"/>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275"/>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246"/>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09.00999999999999"/>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9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320"/>
    <n v="140"/>
    <x v="1"/>
    <x v="6"/>
  </r>
  <r>
    <n v="3707"/>
    <s v="A KC Fringe World Premiere: DESPERATE ACTS"/>
    <s v="Support this collection of new plays by Kansas City writers and the artists who are bringing it to life!"/>
    <n v="1000"/>
    <n v="1860"/>
    <x v="0"/>
    <x v="0"/>
    <s v="USD"/>
    <n v="1469165160"/>
    <n v="1467335378"/>
    <b v="0"/>
    <n v="23"/>
    <b v="1"/>
    <s v="theater/plays"/>
    <n v="860"/>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14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82.5"/>
    <n v="30.928571428571427"/>
    <x v="1"/>
    <x v="6"/>
  </r>
  <r>
    <n v="3710"/>
    <s v="&quot;Loving Alanis&quot; Rocky Mountain Regional Premier"/>
    <s v="A comedy about, life, death, men, women, and the power of a good Kegel."/>
    <n v="1300"/>
    <n v="1835"/>
    <x v="0"/>
    <x v="0"/>
    <s v="USD"/>
    <n v="1428068988"/>
    <n v="1425908988"/>
    <b v="0"/>
    <n v="27"/>
    <b v="1"/>
    <s v="theater/plays"/>
    <n v="535"/>
    <n v="67.962962962962962"/>
    <x v="1"/>
    <x v="6"/>
  </r>
  <r>
    <n v="3711"/>
    <s v="The Youth Shakespeare Project 2014"/>
    <s v="Two teachers and twenty kids bring one of Shakespeare's plays to life!"/>
    <n v="500"/>
    <n v="570"/>
    <x v="0"/>
    <x v="0"/>
    <s v="USD"/>
    <n v="1402848000"/>
    <n v="1400606573"/>
    <b v="0"/>
    <n v="21"/>
    <b v="1"/>
    <s v="theater/plays"/>
    <n v="70"/>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4030"/>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30"/>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90"/>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44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30"/>
    <n v="310"/>
    <x v="1"/>
    <x v="6"/>
  </r>
  <r>
    <n v="3718"/>
    <s v="PUNK ROCK"/>
    <s v="William Carlisle has the world at his feet but its weight on his shoulders. He is intelligent, articulate and fucked."/>
    <n v="500"/>
    <n v="1197"/>
    <x v="0"/>
    <x v="1"/>
    <s v="GBP"/>
    <n v="1425057075"/>
    <n v="1422465075"/>
    <b v="0"/>
    <n v="46"/>
    <b v="1"/>
    <s v="theater/plays"/>
    <n v="697"/>
    <n v="26.021739130434781"/>
    <x v="1"/>
    <x v="6"/>
  </r>
  <r>
    <n v="3719"/>
    <s v="Corium"/>
    <s v="A new piece of physical theatre about love, regret and longing."/>
    <n v="200"/>
    <n v="420"/>
    <x v="0"/>
    <x v="1"/>
    <s v="GBP"/>
    <n v="1434994266"/>
    <n v="1432402266"/>
    <b v="0"/>
    <n v="4"/>
    <b v="1"/>
    <s v="theater/plays"/>
    <n v="220"/>
    <n v="105"/>
    <x v="1"/>
    <x v="6"/>
  </r>
  <r>
    <n v="3720"/>
    <s v="Lakotas and the American Theatre"/>
    <s v="Breaking the American Indian stereotype in the American Theatre."/>
    <n v="3300"/>
    <n v="3449"/>
    <x v="0"/>
    <x v="0"/>
    <s v="USD"/>
    <n v="1435881006"/>
    <n v="1433980206"/>
    <b v="0"/>
    <n v="40"/>
    <b v="1"/>
    <s v="theater/plays"/>
    <n v="149"/>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40"/>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68"/>
    <n v="47.657142857142858"/>
    <x v="1"/>
    <x v="6"/>
  </r>
  <r>
    <n v="3723"/>
    <s v="Beauty and the Beast"/>
    <s v="Saltmine Theatre Company present Beauty and the Beast:"/>
    <n v="4500"/>
    <n v="4592"/>
    <x v="0"/>
    <x v="1"/>
    <s v="GBP"/>
    <n v="1417374262"/>
    <n v="1414778662"/>
    <b v="0"/>
    <n v="63"/>
    <b v="1"/>
    <s v="theater/plays"/>
    <n v="9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9.55000000000018"/>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81"/>
    <n v="25.4"/>
    <x v="1"/>
    <x v="6"/>
  </r>
  <r>
    <n v="3726"/>
    <s v="Howard's End 3.0"/>
    <s v="A week of rehearsal culminating in a staged reading of our three-actor adaptation of &quot;Howards End,&quot; for potential producers."/>
    <n v="850"/>
    <n v="2879"/>
    <x v="0"/>
    <x v="0"/>
    <s v="USD"/>
    <n v="1461963600"/>
    <n v="1459567371"/>
    <b v="0"/>
    <n v="46"/>
    <b v="1"/>
    <s v="theater/plays"/>
    <n v="202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18138"/>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4638"/>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90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4880"/>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719"/>
    <n v="32.75"/>
    <x v="1"/>
    <x v="6"/>
  </r>
  <r>
    <n v="3733"/>
    <s v="laughter in the hood"/>
    <s v="want to donate tickets to residents who live in the community that cant afford the 35.00 price of ticket"/>
    <n v="1500"/>
    <n v="0"/>
    <x v="2"/>
    <x v="0"/>
    <s v="USD"/>
    <n v="1429396200"/>
    <n v="1428539708"/>
    <b v="0"/>
    <n v="0"/>
    <b v="0"/>
    <s v="theater/plays"/>
    <n v="-150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1073"/>
    <n v="61"/>
    <x v="1"/>
    <x v="6"/>
  </r>
  <r>
    <n v="3735"/>
    <s v="Women Beware Women"/>
    <s v="Young Actor's taking on a Jacobean tragedy. Family, betrayal, love, lust, sex and death."/>
    <n v="150"/>
    <n v="20"/>
    <x v="2"/>
    <x v="1"/>
    <s v="GBP"/>
    <n v="1432831089"/>
    <n v="1430239089"/>
    <b v="0"/>
    <n v="2"/>
    <b v="0"/>
    <s v="theater/plays"/>
    <n v="-130"/>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490"/>
    <n v="10"/>
    <x v="1"/>
    <x v="6"/>
  </r>
  <r>
    <n v="3737"/>
    <s v="Measure For Measure"/>
    <s v="The ASU Theatre and Shakespeare Club presents Measure For Measure directed by Jordyn Ochser."/>
    <n v="700"/>
    <n v="150"/>
    <x v="2"/>
    <x v="0"/>
    <s v="USD"/>
    <n v="1447311540"/>
    <n v="1445358903"/>
    <b v="0"/>
    <n v="4"/>
    <b v="0"/>
    <s v="theater/plays"/>
    <n v="-550"/>
    <n v="37.5"/>
    <x v="1"/>
    <x v="6"/>
  </r>
  <r>
    <n v="3738"/>
    <s v="'GULF' - a new play by PIVOT THEATRE"/>
    <s v="A filmic, fast-paced exploration of trust, making its debut at Camden People's Theatre this July."/>
    <n v="1500"/>
    <n v="270"/>
    <x v="2"/>
    <x v="1"/>
    <s v="GBP"/>
    <n v="1405461600"/>
    <n v="1403562705"/>
    <b v="0"/>
    <n v="6"/>
    <b v="0"/>
    <s v="theater/plays"/>
    <n v="-1230"/>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319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642"/>
    <n v="25.571428571428573"/>
    <x v="1"/>
    <x v="6"/>
  </r>
  <r>
    <n v="3741"/>
    <s v="Open House Theater"/>
    <s v="A small community with a love for theater would like to continue. Help the children of this community continue."/>
    <n v="20000"/>
    <n v="0"/>
    <x v="2"/>
    <x v="0"/>
    <s v="USD"/>
    <n v="1450389950"/>
    <n v="1447797950"/>
    <b v="0"/>
    <n v="0"/>
    <b v="0"/>
    <s v="theater/plays"/>
    <n v="-2000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4900"/>
    <n v="25"/>
    <x v="1"/>
    <x v="6"/>
  </r>
  <r>
    <n v="3743"/>
    <s v="Down the Mississippi"/>
    <s v="I'm taking the Adventures of Huckleberry Finn puppet show down the Mississippi River!"/>
    <n v="2200"/>
    <n v="0"/>
    <x v="2"/>
    <x v="0"/>
    <s v="USD"/>
    <n v="1404406964"/>
    <n v="1401814964"/>
    <b v="0"/>
    <n v="0"/>
    <b v="0"/>
    <s v="theater/plays"/>
    <n v="-220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1200"/>
    <e v="#DIV/0!"/>
    <x v="1"/>
    <x v="6"/>
  </r>
  <r>
    <n v="3745"/>
    <s v="Tyke Theatre Web Show"/>
    <s v="Tyke wants to expand her puppet theater show to weekly online web shows and is looking for backers."/>
    <n v="100"/>
    <n v="10"/>
    <x v="2"/>
    <x v="0"/>
    <s v="USD"/>
    <n v="1407689102"/>
    <n v="1405097102"/>
    <b v="0"/>
    <n v="1"/>
    <b v="0"/>
    <s v="theater/plays"/>
    <n v="-90"/>
    <n v="10"/>
    <x v="1"/>
    <x v="6"/>
  </r>
  <r>
    <n v="3746"/>
    <s v="Stage Play Production - &quot;I Love You to Death&quot;"/>
    <s v="Generational curses CAN be broken...right?"/>
    <n v="8500"/>
    <n v="202"/>
    <x v="2"/>
    <x v="0"/>
    <s v="USD"/>
    <n v="1475918439"/>
    <n v="1473326439"/>
    <b v="0"/>
    <n v="1"/>
    <b v="0"/>
    <s v="theater/plays"/>
    <n v="-8298"/>
    <n v="202"/>
    <x v="1"/>
    <x v="6"/>
  </r>
  <r>
    <n v="3747"/>
    <s v="Counting Stars"/>
    <s v="The world premiere of an astonishing new play by acclaimed writer Atiha Sen Gupta."/>
    <n v="2500"/>
    <n v="25"/>
    <x v="2"/>
    <x v="1"/>
    <s v="GBP"/>
    <n v="1436137140"/>
    <n v="1433833896"/>
    <b v="0"/>
    <n v="1"/>
    <b v="0"/>
    <s v="theater/plays"/>
    <n v="-2475"/>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76"/>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2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27"/>
    <n v="215.25"/>
    <x v="1"/>
    <x v="40"/>
  </r>
  <r>
    <n v="3751"/>
    <s v="GGC Productions 2016"/>
    <s v="I will be performing in TWO productions to kick off the 2016 season. NEED HELP TO FUND THESE GREAT SHOWS!"/>
    <n v="1000"/>
    <n v="1326"/>
    <x v="0"/>
    <x v="0"/>
    <s v="USD"/>
    <n v="1459641073"/>
    <n v="1454460673"/>
    <b v="0"/>
    <n v="11"/>
    <b v="1"/>
    <s v="theater/musical"/>
    <n v="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65"/>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67"/>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50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50"/>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298"/>
    <n v="75.959999999999994"/>
    <x v="1"/>
    <x v="40"/>
  </r>
  <r>
    <n v="3758"/>
    <s v="Luigi's Ladies"/>
    <s v="LUIGI'S LADIES: an original one-woman musical comedy"/>
    <n v="1500"/>
    <n v="1535"/>
    <x v="0"/>
    <x v="0"/>
    <s v="USD"/>
    <n v="1400475600"/>
    <n v="1397819938"/>
    <b v="0"/>
    <n v="26"/>
    <b v="1"/>
    <s v="theater/musical"/>
    <n v="35"/>
    <n v="59.03846153846154"/>
    <x v="1"/>
    <x v="40"/>
  </r>
  <r>
    <n v="3759"/>
    <s v="Pared Down Productions"/>
    <s v="A production company specializing in small-scale musicals"/>
    <n v="4000"/>
    <n v="4409.7700000000004"/>
    <x v="0"/>
    <x v="0"/>
    <s v="USD"/>
    <n v="1440556553"/>
    <n v="1435372553"/>
    <b v="0"/>
    <n v="88"/>
    <b v="1"/>
    <s v="theater/musical"/>
    <n v="409.7700000000004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50.770000000000437"/>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78"/>
    <n v="47.428571428571431"/>
    <x v="1"/>
    <x v="40"/>
  </r>
  <r>
    <n v="3763"/>
    <s v="[title of show] â€” The Chicago Storefront Premiere"/>
    <s v="A musical about two guys writing a musical about...two guys writing a musical."/>
    <n v="5000"/>
    <n v="5000"/>
    <x v="0"/>
    <x v="0"/>
    <s v="USD"/>
    <n v="1427907626"/>
    <n v="1425319226"/>
    <b v="0"/>
    <n v="77"/>
    <b v="1"/>
    <s v="theater/musical"/>
    <n v="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942"/>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265.01000000000022"/>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33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306.10999999999967"/>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0"/>
    <n v="100"/>
    <x v="1"/>
    <x v="40"/>
  </r>
  <r>
    <n v="3771"/>
    <s v="COME OUT SWINGIN'!"/>
    <s v="I would like to make a demo recording of six songs from COME OUT SWINGIN'!"/>
    <n v="1000"/>
    <n v="1460"/>
    <x v="0"/>
    <x v="0"/>
    <s v="USD"/>
    <n v="1463529600"/>
    <n v="1462307652"/>
    <b v="0"/>
    <n v="38"/>
    <b v="1"/>
    <s v="theater/musical"/>
    <n v="460"/>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510"/>
    <n v="166.96969696969697"/>
    <x v="1"/>
    <x v="40"/>
  </r>
  <r>
    <n v="3773"/>
    <s v="Dundee: A Hip-Hopera"/>
    <s v="A dramatic hip-hopera, inspired from monologues written by the performers."/>
    <n v="5000"/>
    <n v="5410"/>
    <x v="0"/>
    <x v="0"/>
    <s v="USD"/>
    <n v="1479175680"/>
    <n v="1476317247"/>
    <b v="0"/>
    <n v="57"/>
    <b v="1"/>
    <s v="theater/musical"/>
    <n v="410"/>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53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864"/>
    <n v="48.542372881355931"/>
    <x v="1"/>
    <x v="40"/>
  </r>
  <r>
    <n v="3778"/>
    <s v="Give a Puppet a Hand"/>
    <s v="Sponsor an AVENUE Q puppet for The Barn Players April 2015 production."/>
    <n v="2400"/>
    <n v="2521"/>
    <x v="0"/>
    <x v="0"/>
    <s v="USD"/>
    <n v="1423942780"/>
    <n v="1418758780"/>
    <b v="0"/>
    <n v="36"/>
    <b v="1"/>
    <s v="theater/musical"/>
    <n v="121"/>
    <n v="70.027777777777771"/>
    <x v="1"/>
    <x v="40"/>
  </r>
  <r>
    <n v="3779"/>
    <s v="&quot;The Last Adam&quot; A New Musical, NYC reading"/>
    <s v="A fresh, re-telling of the Jesus story for a new generation."/>
    <n v="15000"/>
    <n v="15597"/>
    <x v="0"/>
    <x v="0"/>
    <s v="USD"/>
    <n v="1459010340"/>
    <n v="1456421940"/>
    <b v="0"/>
    <n v="115"/>
    <b v="1"/>
    <s v="theater/musical"/>
    <n v="597"/>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50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435"/>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3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34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50"/>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01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658"/>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74500"/>
    <n v="500"/>
    <x v="1"/>
    <x v="40"/>
  </r>
  <r>
    <n v="3789"/>
    <s v="Austen a New Musical Play"/>
    <s v="This fabulous new play explores the little known love life of England's most famous romantic novelist, Jane Austen."/>
    <n v="3550"/>
    <n v="116"/>
    <x v="2"/>
    <x v="1"/>
    <s v="GBP"/>
    <n v="1434395418"/>
    <n v="1431630618"/>
    <b v="0"/>
    <n v="4"/>
    <b v="0"/>
    <s v="theater/musical"/>
    <n v="-3434"/>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15000"/>
    <e v="#DIV/0!"/>
    <x v="1"/>
    <x v="40"/>
  </r>
  <r>
    <n v="3791"/>
    <s v="Spin! at The Cumming Playhouse"/>
    <s v="Spin! is an original musical comedy-drama presented by Blue Palm Productions."/>
    <n v="1500"/>
    <n v="0"/>
    <x v="2"/>
    <x v="0"/>
    <s v="USD"/>
    <n v="1404664592"/>
    <n v="1399480592"/>
    <b v="0"/>
    <n v="0"/>
    <b v="0"/>
    <s v="theater/musical"/>
    <n v="-1500"/>
    <e v="#DIV/0!"/>
    <x v="1"/>
    <x v="40"/>
  </r>
  <r>
    <n v="3792"/>
    <s v="BorikÃ©n: The Show"/>
    <s v="A cultural and historic journey through Puerto Rico's music and dance!"/>
    <n v="12500"/>
    <n v="35"/>
    <x v="2"/>
    <x v="0"/>
    <s v="USD"/>
    <n v="1436957022"/>
    <n v="1434365022"/>
    <b v="0"/>
    <n v="2"/>
    <b v="0"/>
    <s v="theater/musical"/>
    <n v="-12465"/>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2824"/>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4950"/>
    <n v="50"/>
    <x v="1"/>
    <x v="40"/>
  </r>
  <r>
    <n v="3795"/>
    <s v="Duodeca"/>
    <s v="Poppin Productions are currently entering the development stage of their very first production -  &quot;Duodeca&quot;."/>
    <n v="600"/>
    <n v="10"/>
    <x v="2"/>
    <x v="1"/>
    <s v="GBP"/>
    <n v="1440801000"/>
    <n v="1437042490"/>
    <b v="0"/>
    <n v="2"/>
    <b v="0"/>
    <s v="theater/musical"/>
    <n v="-590"/>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22499"/>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62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975"/>
    <n v="205"/>
    <x v="1"/>
    <x v="40"/>
  </r>
  <r>
    <n v="3799"/>
    <s v="A Story Once Told"/>
    <s v="An original musical on it's way to the stage in Minneapolis, MN. Feel free to ask any questions."/>
    <n v="10000"/>
    <n v="402"/>
    <x v="2"/>
    <x v="0"/>
    <s v="USD"/>
    <n v="1457734843"/>
    <n v="1455142843"/>
    <b v="0"/>
    <n v="4"/>
    <b v="0"/>
    <s v="theater/musical"/>
    <n v="-9598"/>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1119"/>
    <n v="55.0625"/>
    <x v="1"/>
    <x v="40"/>
  </r>
  <r>
    <n v="3801"/>
    <s v="The Imaginary A Musical"/>
    <s v="The Imaginary : A Musical is a new musical adaptation based on the novel written by A.F. Harrold.       TheImaginaryAMusical.com"/>
    <n v="5000"/>
    <n v="426"/>
    <x v="2"/>
    <x v="0"/>
    <s v="USD"/>
    <n v="1420215216"/>
    <n v="1417536816"/>
    <b v="0"/>
    <n v="9"/>
    <b v="0"/>
    <s v="theater/musical"/>
    <n v="-4574"/>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3000"/>
    <e v="#DIV/0!"/>
    <x v="1"/>
    <x v="40"/>
  </r>
  <r>
    <n v="3803"/>
    <s v="Benjamin Button the Musical Concept Album"/>
    <s v="A fully orchestrated concept album of Benjamin Button the Musical!"/>
    <n v="12000"/>
    <n v="2358"/>
    <x v="2"/>
    <x v="0"/>
    <s v="USD"/>
    <n v="1457133568"/>
    <n v="1454541568"/>
    <b v="0"/>
    <n v="40"/>
    <b v="0"/>
    <s v="theater/musical"/>
    <n v="-964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800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149997"/>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495"/>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1045"/>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326"/>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575"/>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91"/>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9.989999999999782"/>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602"/>
    <n v="61.823529411764703"/>
    <x v="1"/>
    <x v="6"/>
  </r>
  <r>
    <n v="3815"/>
    <s v="The Canterbury Shakespeare Festival - first season"/>
    <s v="Come and help us make the Canterbury Shakespeare Festival a reality"/>
    <n v="1000"/>
    <n v="1000.01"/>
    <x v="0"/>
    <x v="1"/>
    <s v="GBP"/>
    <n v="1440111600"/>
    <n v="1437545657"/>
    <b v="0"/>
    <n v="20"/>
    <b v="1"/>
    <s v="theater/plays"/>
    <n v="9.9999999999909051E-3"/>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288.56999999999994"/>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4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320"/>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30"/>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59"/>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501"/>
    <n v="72.381578947368425"/>
    <x v="1"/>
    <x v="6"/>
  </r>
  <r>
    <n v="3823"/>
    <s v="FEED"/>
    <s v="Feed, a new play by Garrett Markgraf (based on the novel by M.T. Anderson), Directed by Anna Marck at Oakland University."/>
    <n v="2500"/>
    <n v="2650"/>
    <x v="0"/>
    <x v="0"/>
    <s v="USD"/>
    <n v="1437364740"/>
    <n v="1434405044"/>
    <b v="0"/>
    <n v="41"/>
    <b v="1"/>
    <s v="theater/plays"/>
    <n v="150"/>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20"/>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271"/>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5"/>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80"/>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
    <n v="62.625"/>
    <x v="1"/>
    <x v="6"/>
  </r>
  <r>
    <n v="3830"/>
    <s v="Run Away"/>
    <s v="The Aeon Theatre company is producing another original play by Parker Hale at the Manhattan Reportory Theatre"/>
    <n v="100"/>
    <n v="225"/>
    <x v="0"/>
    <x v="0"/>
    <s v="USD"/>
    <n v="1464371211"/>
    <n v="1463161611"/>
    <b v="0"/>
    <n v="3"/>
    <b v="1"/>
    <s v="theater/plays"/>
    <n v="1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30.110000000000014"/>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5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200"/>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271"/>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20"/>
    <n v="40"/>
    <x v="1"/>
    <x v="6"/>
  </r>
  <r>
    <n v="3836"/>
    <s v="Home (The Place Where My Stuff Resides)"/>
    <s v="&quot;The surveyor said the foundation was shaky&quot;. A woman finds what it means to rebuild her marriage."/>
    <n v="800"/>
    <n v="900"/>
    <x v="0"/>
    <x v="0"/>
    <s v="USD"/>
    <n v="1470197340"/>
    <n v="1467497652"/>
    <b v="0"/>
    <n v="14"/>
    <b v="1"/>
    <s v="theater/plays"/>
    <n v="100"/>
    <n v="64.285714285714292"/>
    <x v="1"/>
    <x v="6"/>
  </r>
  <r>
    <n v="3837"/>
    <s v="Farcical Elements Presents Boeing-Boeing"/>
    <s v="A high-flying French farce with the thrust of a well-tuned jet engine"/>
    <n v="2000"/>
    <n v="2042"/>
    <x v="0"/>
    <x v="1"/>
    <s v="GBP"/>
    <n v="1435947758"/>
    <n v="1432837358"/>
    <b v="0"/>
    <n v="17"/>
    <b v="1"/>
    <s v="theater/plays"/>
    <n v="4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25"/>
    <n v="63.28125"/>
    <x v="1"/>
    <x v="6"/>
  </r>
  <r>
    <n v="3840"/>
    <s v="Tonight I'll be April"/>
    <s v="A gritty play looking at a modern day relationship, highlighting issues of mental health and abuse suffered by men."/>
    <n v="1"/>
    <n v="65"/>
    <x v="0"/>
    <x v="1"/>
    <s v="GBP"/>
    <n v="1459180229"/>
    <n v="1457023829"/>
    <b v="0"/>
    <n v="3"/>
    <b v="1"/>
    <s v="theater/plays"/>
    <n v="64"/>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128"/>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3903"/>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3935"/>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5734"/>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39158"/>
    <n v="70.166666666666671"/>
    <x v="1"/>
    <x v="6"/>
  </r>
  <r>
    <n v="3846"/>
    <s v="My Insane Shakespeare"/>
    <s v="My Insane Shakespeare. An original play by Arthur Elbakyan premiering October 13th at United Solo, New York City."/>
    <n v="7000"/>
    <n v="189"/>
    <x v="2"/>
    <x v="0"/>
    <s v="USD"/>
    <n v="1412405940"/>
    <n v="1409721542"/>
    <b v="1"/>
    <n v="8"/>
    <b v="0"/>
    <s v="theater/plays"/>
    <n v="-6811"/>
    <n v="23.625"/>
    <x v="1"/>
    <x v="6"/>
  </r>
  <r>
    <n v="3847"/>
    <s v="Madame X"/>
    <s v="The production of the original play &quot;Madame X&quot; by Amanda Davison. Inspired by the painting by John Singer Sargent."/>
    <n v="10500"/>
    <n v="1697"/>
    <x v="2"/>
    <x v="0"/>
    <s v="USD"/>
    <n v="1437283391"/>
    <n v="1433395391"/>
    <b v="1"/>
    <n v="9"/>
    <b v="0"/>
    <s v="theater/plays"/>
    <n v="-8803"/>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0871"/>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27887"/>
    <n v="75.464285714285708"/>
    <x v="1"/>
    <x v="6"/>
  </r>
  <r>
    <n v="3850"/>
    <s v="The Vagina Monologues 2015"/>
    <s v="V-Day is a global activist movement to end violence against women and girls."/>
    <n v="1000"/>
    <n v="38"/>
    <x v="2"/>
    <x v="0"/>
    <s v="USD"/>
    <n v="1420081143"/>
    <n v="1417489143"/>
    <b v="1"/>
    <n v="4"/>
    <b v="0"/>
    <s v="theater/plays"/>
    <n v="-962"/>
    <n v="9.5"/>
    <x v="1"/>
    <x v="6"/>
  </r>
  <r>
    <n v="3851"/>
    <s v="Waving Goodbye"/>
    <s v="A play about the horrible choices we have to make every day. Should we take a risk, or take the road most travelled?"/>
    <n v="2500"/>
    <n v="852"/>
    <x v="2"/>
    <x v="1"/>
    <s v="GBP"/>
    <n v="1437129179"/>
    <n v="1434537179"/>
    <b v="1"/>
    <n v="24"/>
    <b v="0"/>
    <s v="theater/plays"/>
    <n v="-164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9980"/>
    <n v="10"/>
    <x v="1"/>
    <x v="6"/>
  </r>
  <r>
    <n v="3853"/>
    <s v="The Original Laughter Therapist"/>
    <s v="A dose of One-woman &quot;Dramedy&quot; to cure those daily blues is just what the doctor ordered!"/>
    <n v="100000"/>
    <n v="26"/>
    <x v="2"/>
    <x v="0"/>
    <s v="USD"/>
    <n v="1409602178"/>
    <n v="1406578178"/>
    <b v="0"/>
    <n v="2"/>
    <b v="0"/>
    <s v="theater/plays"/>
    <n v="-99974"/>
    <n v="13"/>
    <x v="1"/>
    <x v="6"/>
  </r>
  <r>
    <n v="3854"/>
    <s v="The Case Of Soghomon Tehlirian"/>
    <s v="A play dedicated to the 100th anniversary of the Armenian Genocide."/>
    <n v="11000"/>
    <n v="1788"/>
    <x v="2"/>
    <x v="0"/>
    <s v="USD"/>
    <n v="1431206058"/>
    <n v="1428614058"/>
    <b v="0"/>
    <n v="20"/>
    <b v="0"/>
    <s v="theater/plays"/>
    <n v="-9212"/>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97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4999"/>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474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490"/>
    <n v="10"/>
    <x v="1"/>
    <x v="6"/>
  </r>
  <r>
    <n v="3859"/>
    <s v="What Dreams Were Made Of"/>
    <s v="This is a play that will have each and everyone that sees it thinking about the dreams they had growing up. It's a dramady"/>
    <n v="2500"/>
    <n v="1"/>
    <x v="2"/>
    <x v="0"/>
    <s v="USD"/>
    <n v="1403730000"/>
    <n v="1401485207"/>
    <b v="0"/>
    <n v="1"/>
    <b v="0"/>
    <s v="theater/plays"/>
    <n v="-2499"/>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4940"/>
    <n v="81.538461538461533"/>
    <x v="1"/>
    <x v="6"/>
  </r>
  <r>
    <n v="3861"/>
    <s v="READY OR NOT HERE I COME"/>
    <s v="THE COMING OF THE LORD!"/>
    <n v="2000"/>
    <n v="100"/>
    <x v="2"/>
    <x v="0"/>
    <s v="USD"/>
    <n v="1415828820"/>
    <n v="1412258977"/>
    <b v="0"/>
    <n v="1"/>
    <b v="0"/>
    <s v="theater/plays"/>
    <n v="-1900"/>
    <n v="100"/>
    <x v="1"/>
    <x v="6"/>
  </r>
  <r>
    <n v="3862"/>
    <s v="The Container Play"/>
    <s v="The hit immersive theatre experience of England comes to Corpus Christi!"/>
    <n v="7500"/>
    <n v="1"/>
    <x v="2"/>
    <x v="0"/>
    <s v="USD"/>
    <n v="1473699540"/>
    <n v="1472451356"/>
    <b v="0"/>
    <n v="1"/>
    <b v="0"/>
    <s v="theater/plays"/>
    <n v="-7499"/>
    <n v="1"/>
    <x v="1"/>
    <x v="6"/>
  </r>
  <r>
    <n v="3863"/>
    <s v="Umma Yemaya"/>
    <s v="Umma Yemaya is  a play that examines the challenges of unconventional love. The Lady  and the Artist create their own world for love."/>
    <n v="6000"/>
    <n v="0"/>
    <x v="2"/>
    <x v="0"/>
    <s v="USD"/>
    <n v="1446739905"/>
    <n v="1441552305"/>
    <b v="0"/>
    <n v="0"/>
    <b v="0"/>
    <s v="theater/plays"/>
    <n v="-600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4940"/>
    <n v="20"/>
    <x v="1"/>
    <x v="6"/>
  </r>
  <r>
    <n v="3865"/>
    <s v="Fellatia's-Fantastic-Fun-Time-Show"/>
    <s v="Sissy Entertainment delivers a delicious cabaret that blends comedic monologue, song, and traditional sketch comedy."/>
    <n v="2413"/>
    <n v="650"/>
    <x v="2"/>
    <x v="5"/>
    <s v="CAD"/>
    <n v="1409376600"/>
    <n v="1405957098"/>
    <b v="0"/>
    <n v="14"/>
    <b v="0"/>
    <s v="theater/plays"/>
    <n v="-1763"/>
    <n v="46.428571428571431"/>
    <x v="1"/>
    <x v="6"/>
  </r>
  <r>
    <n v="3866"/>
    <s v="a feminine ending, brought to you by the East End Theatre Co"/>
    <s v="A funny, moving, witty piece about a girl, her oboe, and her dreams."/>
    <n v="2000"/>
    <n v="11"/>
    <x v="2"/>
    <x v="0"/>
    <s v="USD"/>
    <n v="1458703740"/>
    <n v="1454453021"/>
    <b v="0"/>
    <n v="2"/>
    <b v="0"/>
    <s v="theater/plays"/>
    <n v="-1989"/>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749"/>
    <n v="50.2"/>
    <x v="1"/>
    <x v="6"/>
  </r>
  <r>
    <n v="3868"/>
    <s v="1000 words (Canceled)"/>
    <s v="New collection of music by Scott Evan Davis!"/>
    <n v="5000"/>
    <n v="10"/>
    <x v="1"/>
    <x v="1"/>
    <s v="GBP"/>
    <n v="1410191405"/>
    <n v="1408031405"/>
    <b v="0"/>
    <n v="1"/>
    <b v="0"/>
    <s v="theater/musical"/>
    <n v="-4990"/>
    <n v="10"/>
    <x v="1"/>
    <x v="40"/>
  </r>
  <r>
    <n v="3869"/>
    <s v="The Masturbation Musical (Canceled)"/>
    <s v="A Musical about 3 women who pursue their Pleasure and end up finding themselves."/>
    <n v="13111"/>
    <n v="452"/>
    <x v="1"/>
    <x v="0"/>
    <s v="USD"/>
    <n v="1426302660"/>
    <n v="1423761792"/>
    <b v="0"/>
    <n v="15"/>
    <b v="0"/>
    <s v="theater/musical"/>
    <n v="-12659"/>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8500"/>
    <n v="150"/>
    <x v="1"/>
    <x v="40"/>
  </r>
  <r>
    <n v="3871"/>
    <s v="Pocket Monsters: A Musical Parody (Canceled)"/>
    <s v="Our musical is finally ready to come to life, and we're raising funds to help make that happen!"/>
    <n v="1500"/>
    <n v="40"/>
    <x v="1"/>
    <x v="0"/>
    <s v="USD"/>
    <n v="1490809450"/>
    <n v="1485629050"/>
    <b v="0"/>
    <n v="3"/>
    <b v="0"/>
    <s v="theater/musical"/>
    <n v="-1460"/>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1500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550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62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3000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41"/>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3759"/>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17990"/>
    <n v="10"/>
    <x v="1"/>
    <x v="40"/>
  </r>
  <r>
    <n v="3879"/>
    <s v="Theatre 'Portable' Royal (Canceled)"/>
    <s v="Theatre â€˜Portableâ€™ Royal is a portable, fully working, 40 seater theatre which will tour the UK and beyond!"/>
    <n v="15000"/>
    <n v="0"/>
    <x v="1"/>
    <x v="1"/>
    <s v="GBP"/>
    <n v="1422218396"/>
    <n v="1419626396"/>
    <b v="0"/>
    <n v="0"/>
    <b v="0"/>
    <s v="theater/musical"/>
    <n v="-1500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6520"/>
    <n v="57.647058823529413"/>
    <x v="1"/>
    <x v="40"/>
  </r>
  <r>
    <n v="3881"/>
    <s v="My Real Mother's Name is... (Canceled)"/>
    <s v="A musical journey coming to the Blue Venue at the 2017 Orlando Fringe Festival!"/>
    <n v="500"/>
    <n v="25"/>
    <x v="1"/>
    <x v="0"/>
    <s v="USD"/>
    <n v="1487550399"/>
    <n v="1484958399"/>
    <b v="0"/>
    <n v="1"/>
    <b v="0"/>
    <s v="theater/musical"/>
    <n v="-47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3000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1500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1000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375000"/>
    <e v="#DIV/0!"/>
    <x v="1"/>
    <x v="40"/>
  </r>
  <r>
    <n v="3886"/>
    <s v="a (Canceled)"/>
    <n v="1"/>
    <n v="10000"/>
    <n v="0"/>
    <x v="1"/>
    <x v="2"/>
    <s v="AUD"/>
    <n v="1418275702"/>
    <n v="1415683702"/>
    <b v="0"/>
    <n v="0"/>
    <b v="0"/>
    <s v="theater/musical"/>
    <n v="-1000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96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1458"/>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788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2476"/>
    <n v="315.5"/>
    <x v="1"/>
    <x v="6"/>
  </r>
  <r>
    <n v="3891"/>
    <s v="Out of the Box: A Mime Story"/>
    <s v="A comedy about a mime who dreams of becoming a stand up comedian."/>
    <n v="800"/>
    <n v="260"/>
    <x v="2"/>
    <x v="0"/>
    <s v="USD"/>
    <n v="1427086740"/>
    <n v="1424488244"/>
    <b v="0"/>
    <n v="7"/>
    <b v="0"/>
    <s v="theater/plays"/>
    <n v="-540"/>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100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3922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14480"/>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950"/>
    <n v="50"/>
    <x v="1"/>
    <x v="6"/>
  </r>
  <r>
    <n v="3896"/>
    <s v="Yorick and Company"/>
    <s v="Yorick and Co. is a comedy about a struggling theatre company whose mysterious benefactor starts haunting the show!"/>
    <n v="1600"/>
    <n v="170"/>
    <x v="2"/>
    <x v="0"/>
    <s v="USD"/>
    <n v="1402979778"/>
    <n v="1401770178"/>
    <b v="0"/>
    <n v="4"/>
    <b v="0"/>
    <s v="theater/plays"/>
    <n v="-1430"/>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2060"/>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168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9875"/>
    <n v="62.5"/>
    <x v="1"/>
    <x v="6"/>
  </r>
  <r>
    <n v="3900"/>
    <s v="HUB Theatre Group presents John Logan's RED"/>
    <s v="HUB Theatre Group collaborates with local artists to present John Logan's RED to the community."/>
    <n v="2500"/>
    <n v="135"/>
    <x v="2"/>
    <x v="0"/>
    <s v="USD"/>
    <n v="1433988791"/>
    <n v="1431396791"/>
    <b v="0"/>
    <n v="5"/>
    <b v="0"/>
    <s v="theater/plays"/>
    <n v="-236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2975"/>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1535"/>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1500"/>
    <e v="#DIV/0!"/>
    <x v="1"/>
    <x v="6"/>
  </r>
  <r>
    <n v="3904"/>
    <s v="Black America from Prophets to Pimps"/>
    <s v="A play that will cover 4000 years of black history."/>
    <n v="10000"/>
    <n v="3"/>
    <x v="2"/>
    <x v="0"/>
    <s v="USD"/>
    <n v="1429074240"/>
    <n v="1427866200"/>
    <b v="0"/>
    <n v="2"/>
    <b v="0"/>
    <s v="theater/plays"/>
    <n v="-9997"/>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327"/>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490"/>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847"/>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685"/>
    <n v="16.25"/>
    <x v="1"/>
    <x v="6"/>
  </r>
  <r>
    <n v="3909"/>
    <s v="Woman2Woman"/>
    <s v="I am trying to put on a gospel comedy stage play that is full of laughter and life lessons as well that will change your life forever,"/>
    <n v="60000"/>
    <n v="135"/>
    <x v="2"/>
    <x v="0"/>
    <s v="USD"/>
    <n v="1410424642"/>
    <n v="1407832642"/>
    <b v="0"/>
    <n v="4"/>
    <b v="0"/>
    <s v="theater/plays"/>
    <n v="-59865"/>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5815"/>
    <n v="61.666666666666664"/>
    <x v="1"/>
    <x v="6"/>
  </r>
  <r>
    <n v="3911"/>
    <s v="Ministers of Grace"/>
    <s v="â€˜Ministers of Graceâ€™ imagines what the movie Ghostbusters would be like if written by William Shakespeare."/>
    <n v="8000"/>
    <n v="2993"/>
    <x v="2"/>
    <x v="0"/>
    <s v="USD"/>
    <n v="1417033777"/>
    <n v="1414438177"/>
    <b v="0"/>
    <n v="36"/>
    <b v="0"/>
    <s v="theater/plays"/>
    <n v="-5007"/>
    <n v="83.138888888888886"/>
    <x v="1"/>
    <x v="6"/>
  </r>
  <r>
    <n v="3912"/>
    <s v="JoLee Productions"/>
    <s v="Producing &amp; directing Jake's Women by Neil Simon opening July 9 and running through July 26 for Sonoma Arts Live"/>
    <n v="15000"/>
    <n v="1"/>
    <x v="2"/>
    <x v="0"/>
    <s v="USD"/>
    <n v="1429936500"/>
    <n v="1424759330"/>
    <b v="0"/>
    <n v="1"/>
    <b v="0"/>
    <s v="theater/plays"/>
    <n v="-14999"/>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900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1591"/>
    <n v="33.666666666666664"/>
    <x v="1"/>
    <x v="6"/>
  </r>
  <r>
    <n v="3915"/>
    <s v="Hardcross"/>
    <s v="Following the enormous success of Hardcross, we are looking for new ways to bring this wonderful play to a wider audience."/>
    <n v="1500"/>
    <n v="5"/>
    <x v="2"/>
    <x v="1"/>
    <s v="GBP"/>
    <n v="1464824309"/>
    <n v="1462232309"/>
    <b v="0"/>
    <n v="1"/>
    <b v="0"/>
    <s v="theater/plays"/>
    <n v="-1495"/>
    <n v="5"/>
    <x v="1"/>
    <x v="6"/>
  </r>
  <r>
    <n v="3916"/>
    <s v="Final exam"/>
    <s v="We're a small group of University students who need a little help making our final exam production the best product possible."/>
    <n v="2000"/>
    <n v="0"/>
    <x v="2"/>
    <x v="8"/>
    <s v="DKK"/>
    <n v="1464952752"/>
    <n v="1462360752"/>
    <b v="0"/>
    <n v="0"/>
    <b v="0"/>
    <s v="theater/plays"/>
    <n v="-200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349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59880"/>
    <n v="40"/>
    <x v="1"/>
    <x v="6"/>
  </r>
  <r>
    <n v="3919"/>
    <s v="After The Blue"/>
    <s v="Two sisters living in a Cornish seaside town attempt to hide and escape from a life- circle of deceit, abuse, incest and revenge."/>
    <n v="5000"/>
    <n v="90"/>
    <x v="2"/>
    <x v="1"/>
    <s v="GBP"/>
    <n v="1453075200"/>
    <n v="1450628773"/>
    <b v="0"/>
    <n v="3"/>
    <b v="0"/>
    <s v="theater/plays"/>
    <n v="-4910"/>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236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300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68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0116"/>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2710"/>
    <n v="57.25"/>
    <x v="1"/>
    <x v="6"/>
  </r>
  <r>
    <n v="3925"/>
    <s v="Help Save High School Theater"/>
    <s v="Help Save High School Theater Program_x000a_Your donations will be used to purchase props, build sets, and costumes."/>
    <n v="150"/>
    <n v="15"/>
    <x v="2"/>
    <x v="0"/>
    <s v="USD"/>
    <n v="1406753639"/>
    <n v="1404161639"/>
    <b v="0"/>
    <n v="3"/>
    <b v="0"/>
    <s v="theater/plays"/>
    <n v="-135"/>
    <n v="5"/>
    <x v="1"/>
    <x v="6"/>
  </r>
  <r>
    <n v="3926"/>
    <s v="Caryl Churchill's 'Top Girls' - NSW HSC Text"/>
    <s v="Producing syllabus-relevant theatre targeted to HSC students on the NSW Central Coast"/>
    <n v="5000"/>
    <n v="15"/>
    <x v="2"/>
    <x v="2"/>
    <s v="AUD"/>
    <n v="1419645748"/>
    <n v="1417053748"/>
    <b v="0"/>
    <n v="1"/>
    <b v="0"/>
    <s v="theater/plays"/>
    <n v="-498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2475"/>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4349"/>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19547"/>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10000"/>
    <e v="#DIV/0!"/>
    <x v="1"/>
    <x v="6"/>
  </r>
  <r>
    <n v="3931"/>
    <s v="Still I Weep"/>
    <s v="An original stage play designed to bring to light the long-term effects on adult survivors of childhood sexual abuse. We do survive!"/>
    <n v="8000"/>
    <n v="0"/>
    <x v="2"/>
    <x v="0"/>
    <s v="USD"/>
    <n v="1441510707"/>
    <n v="1439350707"/>
    <b v="0"/>
    <n v="0"/>
    <b v="0"/>
    <s v="theater/plays"/>
    <n v="-800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1999"/>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5898"/>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4450"/>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168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2000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400"/>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28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4995"/>
    <n v="5"/>
    <x v="1"/>
    <x v="6"/>
  </r>
  <r>
    <n v="3940"/>
    <s v="Attraction"/>
    <s v="A Stage Play that will bring you to the edge of your seat , leave you thinkin and will also have you laughing while enjoyin the talent"/>
    <n v="5000"/>
    <n v="11"/>
    <x v="2"/>
    <x v="0"/>
    <s v="USD"/>
    <n v="1420199351"/>
    <n v="1416311351"/>
    <b v="0"/>
    <n v="2"/>
    <b v="0"/>
    <s v="theater/plays"/>
    <n v="-4989"/>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5450"/>
    <n v="25"/>
    <x v="1"/>
    <x v="6"/>
  </r>
  <r>
    <n v="3942"/>
    <s v="Epic Proportions"/>
    <s v="In the 30's, two brothers, Benny and Phil, who go to the Arizona desert to be extras in a huge Biblical epic. Riotous comedy!"/>
    <n v="1200"/>
    <n v="0"/>
    <x v="2"/>
    <x v="0"/>
    <s v="USD"/>
    <n v="1434490914"/>
    <n v="1429306914"/>
    <b v="0"/>
    <n v="0"/>
    <b v="0"/>
    <s v="theater/plays"/>
    <n v="-120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218"/>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500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1995"/>
    <n v="5"/>
    <x v="1"/>
    <x v="6"/>
  </r>
  <r>
    <n v="3946"/>
    <s v="DR. Mecurio's Mythical Marvels &amp; Beastiry"/>
    <s v="Dr. Mecurio's is an original work of fantasy designed and written for the stage."/>
    <n v="6000"/>
    <n v="195"/>
    <x v="2"/>
    <x v="0"/>
    <s v="USD"/>
    <n v="1425110400"/>
    <n v="1422388822"/>
    <b v="0"/>
    <n v="5"/>
    <b v="0"/>
    <s v="theater/plays"/>
    <n v="-580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2899"/>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3000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8423"/>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397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199999"/>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25975"/>
    <n v="25"/>
    <x v="1"/>
    <x v="6"/>
  </r>
  <r>
    <n v="3953"/>
    <s v="A Time Pirate's Love"/>
    <s v="Actors and actresses are needed to help me create a stage play. A stage play needs to be adapted from the book I wrote."/>
    <n v="17600"/>
    <n v="0"/>
    <x v="2"/>
    <x v="0"/>
    <s v="USD"/>
    <n v="1469834940"/>
    <n v="1467162586"/>
    <b v="0"/>
    <n v="0"/>
    <b v="0"/>
    <s v="theater/plays"/>
    <n v="-17600"/>
    <e v="#DIV/0!"/>
    <x v="1"/>
    <x v="6"/>
  </r>
  <r>
    <n v="3954"/>
    <s v="City of Joy"/>
    <s v="Despite hunger and conditions of a Calcutta slum, the people there know that life is precious. They have named it â€˜City of Joy.â€™"/>
    <n v="25000"/>
    <n v="0"/>
    <x v="2"/>
    <x v="5"/>
    <s v="CAD"/>
    <n v="1405352264"/>
    <n v="1400168264"/>
    <b v="0"/>
    <n v="0"/>
    <b v="0"/>
    <s v="theater/plays"/>
    <n v="-2500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132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550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799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1359"/>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908"/>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95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979"/>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1355"/>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10000"/>
    <e v="#DIV/0!"/>
    <x v="1"/>
    <x v="6"/>
  </r>
  <r>
    <n v="3964"/>
    <s v="MAMA'Z BA-B: The StagePlay"/>
    <s v="&quot;MAMA'Z BA-B&quot; is the story of Marcus Williams who struggles to find a place for himself as a young black male."/>
    <n v="2000"/>
    <n v="126"/>
    <x v="2"/>
    <x v="0"/>
    <s v="USD"/>
    <n v="1429460386"/>
    <n v="1424279986"/>
    <b v="0"/>
    <n v="3"/>
    <b v="0"/>
    <s v="theater/plays"/>
    <n v="-1874"/>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71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7455"/>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1290"/>
    <n v="41"/>
    <x v="1"/>
    <x v="6"/>
  </r>
  <r>
    <n v="3968"/>
    <s v="Scarlet Letters (a play with songs)"/>
    <s v="&quot;On the breast of her gown, in fine red cloth, appeared the letter A.&quot; But what about the rest of the alphabet?"/>
    <n v="5000"/>
    <n v="527"/>
    <x v="2"/>
    <x v="0"/>
    <s v="USD"/>
    <n v="1463945673"/>
    <n v="1458761673"/>
    <b v="0"/>
    <n v="11"/>
    <b v="0"/>
    <s v="theater/plays"/>
    <n v="-4473"/>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261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4989"/>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3864"/>
    <n v="22.666666666666668"/>
    <x v="1"/>
    <x v="6"/>
  </r>
  <r>
    <n v="3972"/>
    <s v="Valkyrie Theatre Company"/>
    <s v="We're a horror based theatre company in Oklahoma City beginning our first season of shows."/>
    <n v="1000"/>
    <n v="211"/>
    <x v="2"/>
    <x v="0"/>
    <s v="USD"/>
    <n v="1423186634"/>
    <n v="1418002634"/>
    <b v="0"/>
    <n v="8"/>
    <b v="0"/>
    <s v="theater/plays"/>
    <n v="-78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095"/>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680"/>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678"/>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680"/>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8869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786"/>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890"/>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2050"/>
    <n v="64.285714285714292"/>
    <x v="1"/>
    <x v="6"/>
  </r>
  <r>
    <n v="3981"/>
    <s v="BEIRUT, LADY OF LEBANON"/>
    <s v="A Theatrical Production Celebrating the Lebanese Culture and the Human Spirit in Time of War."/>
    <n v="30000"/>
    <n v="1225"/>
    <x v="2"/>
    <x v="0"/>
    <s v="USD"/>
    <n v="1468729149"/>
    <n v="1463545149"/>
    <b v="0"/>
    <n v="7"/>
    <b v="0"/>
    <s v="theater/plays"/>
    <n v="-2877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68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726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140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1359"/>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4512"/>
    <n v="37.53846153846154"/>
    <x v="1"/>
    <x v="6"/>
  </r>
  <r>
    <n v="3987"/>
    <s v="Write Now 5"/>
    <s v="Write Now 5 is a new writing festival in south east London promoting new work from emerging playwrights."/>
    <n v="400"/>
    <n v="151"/>
    <x v="2"/>
    <x v="1"/>
    <s v="GBP"/>
    <n v="1400278290"/>
    <n v="1399414290"/>
    <b v="0"/>
    <n v="13"/>
    <b v="0"/>
    <s v="theater/plays"/>
    <n v="-249"/>
    <n v="11.615384615384615"/>
    <x v="1"/>
    <x v="6"/>
  </r>
  <r>
    <n v="3988"/>
    <s v="Folk-Tales: What Stories Do Your Folks Tell?"/>
    <s v="An evening of of stories based both in myth and truth."/>
    <n v="1500"/>
    <n v="32"/>
    <x v="2"/>
    <x v="0"/>
    <s v="USD"/>
    <n v="1440813413"/>
    <n v="1439517413"/>
    <b v="0"/>
    <n v="4"/>
    <b v="0"/>
    <s v="theater/plays"/>
    <n v="-1468"/>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300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1581"/>
    <n v="23"/>
    <x v="1"/>
    <x v="6"/>
  </r>
  <r>
    <n v="3991"/>
    <s v="NTACTheatre - North Texas Actor's Collaborative Theatre"/>
    <s v="North Texas first actor-driven theatre company needs your help"/>
    <n v="500"/>
    <n v="100"/>
    <x v="2"/>
    <x v="0"/>
    <s v="USD"/>
    <n v="1433086082"/>
    <n v="1430494082"/>
    <b v="0"/>
    <n v="1"/>
    <b v="0"/>
    <s v="theater/plays"/>
    <n v="-40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9459"/>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49997"/>
    <n v="3"/>
    <x v="1"/>
    <x v="6"/>
  </r>
  <r>
    <n v="3994"/>
    <s v="Poles Apart - A Play in 2 Acts"/>
    <s v="Is Henson willing to dare risk a theatrical speaking tour of his North Pole adventures...and more?"/>
    <n v="2000"/>
    <n v="5"/>
    <x v="2"/>
    <x v="0"/>
    <s v="USD"/>
    <n v="1405761690"/>
    <n v="1403169690"/>
    <b v="0"/>
    <n v="1"/>
    <b v="0"/>
    <s v="theater/plays"/>
    <n v="-199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130"/>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2503"/>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3000"/>
    <e v="#DIV/0!"/>
    <x v="1"/>
    <x v="6"/>
  </r>
  <r>
    <n v="3998"/>
    <s v="Forsaken Angels-A New Play"/>
    <s v="Forsaken Angels, a powerful new play by William Leary, author of DCMTA's Best Of 2014 Play Masquerade."/>
    <n v="1250"/>
    <n v="715"/>
    <x v="2"/>
    <x v="0"/>
    <s v="USD"/>
    <n v="1427580426"/>
    <n v="1424992026"/>
    <b v="0"/>
    <n v="12"/>
    <b v="0"/>
    <s v="theater/plays"/>
    <n v="-53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5844"/>
    <n v="82.571428571428569"/>
    <x v="1"/>
    <x v="6"/>
  </r>
  <r>
    <n v="4000"/>
    <s v="The Escorts"/>
    <s v="An Enticing Trip into the World of Assisted Dying"/>
    <n v="8000"/>
    <n v="10"/>
    <x v="2"/>
    <x v="0"/>
    <s v="USD"/>
    <n v="1462631358"/>
    <n v="1457450958"/>
    <b v="0"/>
    <n v="1"/>
    <b v="0"/>
    <s v="theater/plays"/>
    <n v="-799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747"/>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227"/>
    <n v="5.75"/>
    <x v="1"/>
    <x v="6"/>
  </r>
  <r>
    <n v="4003"/>
    <s v="MAMA BA-B: The Stage Play"/>
    <s v="&quot;MAMA'Z BA-B&quot; is the story of Marcus Williams who struggles to find a place for himself as a young black male."/>
    <n v="2000"/>
    <n v="201"/>
    <x v="2"/>
    <x v="0"/>
    <s v="USD"/>
    <n v="1424009147"/>
    <n v="1421417147"/>
    <b v="0"/>
    <n v="2"/>
    <b v="0"/>
    <s v="theater/plays"/>
    <n v="-1799"/>
    <n v="100.5"/>
    <x v="1"/>
    <x v="6"/>
  </r>
  <r>
    <n v="4004"/>
    <s v="South Florida Tours"/>
    <s v="Help Launch The Queen Into South Florida!"/>
    <n v="500"/>
    <n v="1"/>
    <x v="2"/>
    <x v="0"/>
    <s v="USD"/>
    <n v="1412740457"/>
    <n v="1410148457"/>
    <b v="0"/>
    <n v="1"/>
    <b v="0"/>
    <s v="theater/plays"/>
    <n v="-499"/>
    <n v="1"/>
    <x v="1"/>
    <x v="6"/>
  </r>
  <r>
    <n v="4005"/>
    <s v="Bringing more Art to the Community"/>
    <s v="Help us bring more Art to the Community. It's our second production, Fences by August Wilson. Help us make it a success!"/>
    <n v="3000"/>
    <n v="40"/>
    <x v="2"/>
    <x v="0"/>
    <s v="USD"/>
    <n v="1413832985"/>
    <n v="1408648985"/>
    <b v="0"/>
    <n v="2"/>
    <b v="0"/>
    <s v="theater/plays"/>
    <n v="-2960"/>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29998"/>
    <n v="2"/>
    <x v="1"/>
    <x v="6"/>
  </r>
  <r>
    <n v="4007"/>
    <s v="POLES APART - A PLAY IN 2 ACTS"/>
    <s v="Is the public ready to hear Matt's story? Is he willing to risk public speaking and the waning reputation among his own race?"/>
    <n v="2000"/>
    <n v="5"/>
    <x v="2"/>
    <x v="0"/>
    <s v="USD"/>
    <n v="1409070480"/>
    <n v="1406572381"/>
    <b v="0"/>
    <n v="1"/>
    <b v="0"/>
    <s v="theater/plays"/>
    <n v="-199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940"/>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1855"/>
    <n v="25"/>
    <x v="1"/>
    <x v="6"/>
  </r>
  <r>
    <n v="4010"/>
    <s v="The Connection Play 2014"/>
    <s v="JUNTO Productions is proud to present our first production, the premiere of The Connection, a play by Jeffrey Paul."/>
    <n v="7200"/>
    <n v="1742"/>
    <x v="2"/>
    <x v="0"/>
    <s v="USD"/>
    <n v="1414348166"/>
    <n v="1412879366"/>
    <b v="0"/>
    <n v="38"/>
    <b v="0"/>
    <s v="theater/plays"/>
    <n v="-5458"/>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231"/>
    <n v="4.75"/>
    <x v="1"/>
    <x v="6"/>
  </r>
  <r>
    <n v="4012"/>
    <s v="The Butterfly Catcher"/>
    <s v="LEELA IS A 14 YEAR OLD GIRL. JONAH IS A 56 YEAR OLD MAN. IT'S BEEN GOING ON FOR 3 YEARS. HERE COMES THE NIGHT OF VIOLENT RECKONING."/>
    <n v="575"/>
    <n v="0"/>
    <x v="2"/>
    <x v="1"/>
    <s v="GBP"/>
    <n v="1430571849"/>
    <n v="1427979849"/>
    <b v="0"/>
    <n v="0"/>
    <b v="0"/>
    <s v="theater/plays"/>
    <n v="-575"/>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974"/>
    <n v="13"/>
    <x v="1"/>
    <x v="6"/>
  </r>
  <r>
    <n v="4014"/>
    <s v="Ministry theater"/>
    <s v="I am trying to put together a ministry theater company for junior / high schoolers that which puts on free shows in the SoCal area."/>
    <n v="9000"/>
    <n v="0"/>
    <x v="2"/>
    <x v="0"/>
    <s v="USD"/>
    <n v="1457157269"/>
    <n v="1455861269"/>
    <b v="0"/>
    <n v="0"/>
    <b v="0"/>
    <s v="theater/plays"/>
    <n v="-900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6999"/>
    <n v="1"/>
    <x v="1"/>
    <x v="6"/>
  </r>
  <r>
    <n v="4016"/>
    <s v="MENTAL Play"/>
    <s v="A new play and project exploring challenges faced by young adults struggling with mental health issues in contemporary Britain."/>
    <n v="500"/>
    <n v="70"/>
    <x v="2"/>
    <x v="1"/>
    <s v="GBP"/>
    <n v="1410987400"/>
    <n v="1408395400"/>
    <b v="0"/>
    <n v="7"/>
    <b v="0"/>
    <s v="theater/plays"/>
    <n v="-43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895"/>
    <n v="52.5"/>
    <x v="1"/>
    <x v="6"/>
  </r>
  <r>
    <n v="4018"/>
    <s v="Time Please Fringe"/>
    <s v="Funding for a production of Time Please at the Brighton Fringe 2017... and beyond."/>
    <n v="1500"/>
    <n v="130"/>
    <x v="2"/>
    <x v="1"/>
    <s v="GBP"/>
    <n v="1475877108"/>
    <n v="1473285108"/>
    <b v="0"/>
    <n v="4"/>
    <b v="0"/>
    <s v="theater/plays"/>
    <n v="-1370"/>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3471"/>
    <n v="7.25"/>
    <x v="1"/>
    <x v="6"/>
  </r>
  <r>
    <n v="4020"/>
    <s v="Those That Fly"/>
    <s v="Having lived her whole life in the midst of a civil war, 11 year old Leyla dreams of being a pilot so she may fly her family to safety."/>
    <n v="600"/>
    <n v="100"/>
    <x v="2"/>
    <x v="0"/>
    <s v="USD"/>
    <n v="1427168099"/>
    <n v="1424579699"/>
    <b v="0"/>
    <n v="3"/>
    <b v="0"/>
    <s v="theater/plays"/>
    <n v="-500"/>
    <n v="33.333333333333336"/>
    <x v="1"/>
    <x v="6"/>
  </r>
  <r>
    <n v="4021"/>
    <s v="Angels in Houston"/>
    <s v="Help a group of actors end bigotry in Houston, TX by supporting a  full production of Angels in America."/>
    <n v="15000"/>
    <n v="125"/>
    <x v="2"/>
    <x v="0"/>
    <s v="USD"/>
    <n v="1414360358"/>
    <n v="1409176358"/>
    <b v="0"/>
    <n v="2"/>
    <b v="0"/>
    <s v="theater/plays"/>
    <n v="-14875"/>
    <n v="62.5"/>
    <x v="1"/>
    <x v="6"/>
  </r>
  <r>
    <n v="4022"/>
    <s v="The Merchant of Venice as Shakespeare Heard It"/>
    <s v="Help us produce a video of the first Original Pronunciation Merchant of Venice."/>
    <n v="18000"/>
    <n v="12521"/>
    <x v="2"/>
    <x v="0"/>
    <s v="USD"/>
    <n v="1422759240"/>
    <n v="1418824867"/>
    <b v="0"/>
    <n v="197"/>
    <b v="0"/>
    <s v="theater/plays"/>
    <n v="-5479"/>
    <n v="63.558375634517766"/>
    <x v="1"/>
    <x v="6"/>
  </r>
  <r>
    <n v="4023"/>
    <s v="Forgive &amp; Forget"/>
    <s v="An original gospel stage play that explores the pain and hurt caused by those who struggle to forgive others!"/>
    <n v="7000"/>
    <n v="0"/>
    <x v="2"/>
    <x v="0"/>
    <s v="USD"/>
    <n v="1458860363"/>
    <n v="1454975963"/>
    <b v="0"/>
    <n v="0"/>
    <b v="0"/>
    <s v="theater/plays"/>
    <n v="-700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790"/>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4750"/>
    <n v="62.5"/>
    <x v="1"/>
    <x v="6"/>
  </r>
  <r>
    <n v="4026"/>
    <s v="Speak to my Soul: A Montage of Voices"/>
    <s v="This is a play that voices that stories of the black experience in America using spoken word, song and dance."/>
    <n v="4000"/>
    <n v="0"/>
    <x v="2"/>
    <x v="0"/>
    <s v="USD"/>
    <n v="1449247439"/>
    <n v="1444059839"/>
    <b v="0"/>
    <n v="0"/>
    <b v="0"/>
    <s v="theater/plays"/>
    <n v="-400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2785"/>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1439"/>
    <n v="51"/>
    <x v="1"/>
    <x v="6"/>
  </r>
  <r>
    <n v="4029"/>
    <s v="Next 2 the Stage"/>
    <s v="A theater complex that educates as we entertain.  We will provide shows that inspire and theater classes that motivate."/>
    <n v="20000"/>
    <n v="0"/>
    <x v="2"/>
    <x v="0"/>
    <s v="USD"/>
    <n v="1450053370"/>
    <n v="1447461370"/>
    <b v="0"/>
    <n v="0"/>
    <b v="0"/>
    <s v="theater/plays"/>
    <n v="-2000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2100"/>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500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5635"/>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17758.010000000002"/>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3300"/>
    <n v="100"/>
    <x v="1"/>
    <x v="6"/>
  </r>
  <r>
    <n v="4035"/>
    <s v="The Lost Boy"/>
    <s v="&quot;Stories are where you go to look for the truth of your own life.&quot; (Frank Delaney)"/>
    <n v="10000"/>
    <n v="3685"/>
    <x v="2"/>
    <x v="0"/>
    <s v="USD"/>
    <n v="1413925887"/>
    <n v="1411333887"/>
    <b v="0"/>
    <n v="25"/>
    <b v="0"/>
    <s v="theater/plays"/>
    <n v="-631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317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620"/>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2199"/>
    <n v="75.25"/>
    <x v="1"/>
    <x v="6"/>
  </r>
  <r>
    <n v="4039"/>
    <s v="Defiant Entertainment presents: The Park Bench"/>
    <s v="Help stage an original One Act Play that brings awareness to Alzheimer's in its debut performance."/>
    <n v="500"/>
    <n v="300"/>
    <x v="2"/>
    <x v="0"/>
    <s v="USD"/>
    <n v="1448949540"/>
    <n v="1446048367"/>
    <b v="0"/>
    <n v="5"/>
    <b v="0"/>
    <s v="theater/plays"/>
    <n v="-200"/>
    <n v="60"/>
    <x v="1"/>
    <x v="6"/>
  </r>
  <r>
    <n v="4040"/>
    <s v="The Last Encore Musical"/>
    <s v="This nationally published book, set in the 70â€™s, tells the untold story of singers and a friendly reunion visit turning bad."/>
    <n v="8000"/>
    <n v="2500"/>
    <x v="2"/>
    <x v="0"/>
    <s v="USD"/>
    <n v="1437188400"/>
    <n v="1432100004"/>
    <b v="0"/>
    <n v="2"/>
    <b v="0"/>
    <s v="theater/plays"/>
    <n v="-5500"/>
    <n v="1250"/>
    <x v="1"/>
    <x v="6"/>
  </r>
  <r>
    <n v="4041"/>
    <s v="In the Land of Gold"/>
    <s v="A bold, colouful, vibrant play centred around the last remaining monarchy of Africa."/>
    <n v="5000"/>
    <n v="21"/>
    <x v="2"/>
    <x v="1"/>
    <s v="GBP"/>
    <n v="1473160954"/>
    <n v="1467976954"/>
    <b v="0"/>
    <n v="2"/>
    <b v="0"/>
    <s v="theater/plays"/>
    <n v="-4979"/>
    <n v="10.5"/>
    <x v="1"/>
    <x v="6"/>
  </r>
  <r>
    <n v="4042"/>
    <s v="Messages"/>
    <s v="Acting group and production for inner city youth, about inner city youth. The problems and stuation that they see everyday."/>
    <n v="10000"/>
    <n v="21"/>
    <x v="2"/>
    <x v="0"/>
    <s v="USD"/>
    <n v="1421781360"/>
    <n v="1419213664"/>
    <b v="0"/>
    <n v="3"/>
    <b v="0"/>
    <s v="theater/plays"/>
    <n v="-9979"/>
    <n v="7"/>
    <x v="1"/>
    <x v="6"/>
  </r>
  <r>
    <n v="4043"/>
    <s v="Not making potato salad here!"/>
    <s v="This could be my last play, need to bring my son out to see it before it's over.  Need to fly him here from BC"/>
    <n v="300"/>
    <n v="0"/>
    <x v="2"/>
    <x v="5"/>
    <s v="CAD"/>
    <n v="1416524325"/>
    <n v="1415228325"/>
    <b v="0"/>
    <n v="0"/>
    <b v="0"/>
    <s v="theater/plays"/>
    <n v="-30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499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5140"/>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890"/>
    <n v="27.5"/>
    <x v="1"/>
    <x v="6"/>
  </r>
  <r>
    <n v="4048"/>
    <s v="Speechless"/>
    <s v="The unspoken story of growing up disabled with cerebral palsy and no speech. This inclusive company fights ignorance using dark humour."/>
    <n v="17000"/>
    <n v="3001"/>
    <x v="2"/>
    <x v="1"/>
    <s v="GBP"/>
    <n v="1460373187"/>
    <n v="1457352787"/>
    <b v="0"/>
    <n v="91"/>
    <b v="0"/>
    <s v="theater/plays"/>
    <n v="-13999"/>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998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1499"/>
    <n v="1"/>
    <x v="1"/>
    <x v="6"/>
  </r>
  <r>
    <n v="4051"/>
    <s v="Phantom of the Kun Opera"/>
    <s v="It is a heart-breaking life story of Wu family who tries to preserve the gem of Chinese Kun Opera through generations."/>
    <n v="500"/>
    <n v="0"/>
    <x v="2"/>
    <x v="0"/>
    <s v="USD"/>
    <n v="1399618380"/>
    <n v="1399058797"/>
    <b v="0"/>
    <n v="0"/>
    <b v="0"/>
    <s v="theater/plays"/>
    <n v="-50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1874"/>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39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888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4119"/>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705"/>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725"/>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655"/>
    <n v="23.75"/>
    <x v="1"/>
    <x v="6"/>
  </r>
  <r>
    <n v="4059"/>
    <s v="The Million Dollar Shot"/>
    <s v="A very Canadian children's play inspired by the tradition of British pantomimes like Aladdin, and the Nutcracker."/>
    <n v="10000"/>
    <n v="250"/>
    <x v="2"/>
    <x v="5"/>
    <s v="CAD"/>
    <n v="1410836400"/>
    <n v="1408116152"/>
    <b v="0"/>
    <n v="7"/>
    <b v="0"/>
    <s v="theater/plays"/>
    <n v="-9750"/>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9715"/>
    <n v="57"/>
    <x v="1"/>
    <x v="6"/>
  </r>
  <r>
    <n v="4061"/>
    <s v="PRODUCE the Stage Play SKYLAR'S SYNDROME by Gavin Kayner"/>
    <s v="SKYLAR'S SYNDROME is a tremendous psychodrama by master playwright Gavin Kayner!"/>
    <n v="525"/>
    <n v="0"/>
    <x v="2"/>
    <x v="0"/>
    <s v="USD"/>
    <n v="1461205423"/>
    <n v="1456025023"/>
    <b v="0"/>
    <n v="0"/>
    <b v="0"/>
    <s v="theater/plays"/>
    <n v="-525"/>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19510"/>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936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615"/>
    <n v="64.166666666666671"/>
    <x v="1"/>
    <x v="6"/>
  </r>
  <r>
    <n v="4065"/>
    <s v="A Midsummer's Night's Dream"/>
    <s v="A classical/ fantasy version of midsummers done by professionally trained actors in Tulsa!"/>
    <n v="4000"/>
    <n v="27"/>
    <x v="2"/>
    <x v="0"/>
    <s v="USD"/>
    <n v="1407883811"/>
    <n v="1405291811"/>
    <b v="0"/>
    <n v="4"/>
    <b v="0"/>
    <s v="theater/plays"/>
    <n v="-397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4975"/>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955"/>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3460.05"/>
    <n v="34.950000000000003"/>
    <x v="1"/>
    <x v="6"/>
  </r>
  <r>
    <n v="4069"/>
    <s v="The Pendulum Swings"/>
    <s v="'The Pendulum Swings' is a three-act dark comedy that sees Frank and Michael await their execution on Death Row."/>
    <n v="1250"/>
    <n v="430"/>
    <x v="2"/>
    <x v="1"/>
    <s v="GBP"/>
    <n v="1425124800"/>
    <n v="1421596356"/>
    <b v="0"/>
    <n v="13"/>
    <b v="0"/>
    <s v="theater/plays"/>
    <n v="-820"/>
    <n v="33.07692307692308"/>
    <x v="1"/>
    <x v="6"/>
  </r>
  <r>
    <n v="4070"/>
    <s v="Southern Utah University: V-Day 2015"/>
    <s v="V-Day Southern Utah University 2015 and Second Studio Players presents: The Vagina Monologues"/>
    <n v="1000"/>
    <n v="165"/>
    <x v="2"/>
    <x v="0"/>
    <s v="USD"/>
    <n v="1425178800"/>
    <n v="1422374420"/>
    <b v="0"/>
    <n v="6"/>
    <b v="0"/>
    <s v="theater/plays"/>
    <n v="-835"/>
    <n v="27.5"/>
    <x v="1"/>
    <x v="6"/>
  </r>
  <r>
    <n v="4071"/>
    <s v="ATEMPORAL"/>
    <s v="ExÃ¡men final de alumnos del Centro de CapacitaciÃ³n de la ANDA. Son extractos de obras: El JardÃ­n de los CerezoS, Madre Coraje y Casa"/>
    <n v="20000"/>
    <n v="0"/>
    <x v="2"/>
    <x v="14"/>
    <s v="MXN"/>
    <n v="1482779931"/>
    <n v="1480187931"/>
    <b v="0"/>
    <n v="0"/>
    <b v="0"/>
    <s v="theater/plays"/>
    <n v="-2000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996"/>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3463"/>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015"/>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1424"/>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70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3665"/>
    <n v="222.5"/>
    <x v="1"/>
    <x v="6"/>
  </r>
  <r>
    <n v="4078"/>
    <s v="Theatre Memoire"/>
    <s v="Theatre Memoire are a High Wycombe based theatre company. Performing plays about multi-culturalism and interconectedness."/>
    <n v="250"/>
    <n v="0"/>
    <x v="2"/>
    <x v="1"/>
    <s v="GBP"/>
    <n v="1485543242"/>
    <n v="1482951242"/>
    <b v="0"/>
    <n v="0"/>
    <b v="0"/>
    <s v="theater/plays"/>
    <n v="-25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2995"/>
    <n v="5"/>
    <x v="1"/>
    <x v="6"/>
  </r>
  <r>
    <n v="4080"/>
    <s v="Uncommonnotions"/>
    <s v="&quot;Uncommonnotion&quot;. is a collections of short humors stories, I want to develop into plays, interest has been shown in this idea."/>
    <n v="3000"/>
    <n v="0"/>
    <x v="2"/>
    <x v="0"/>
    <s v="USD"/>
    <n v="1465930440"/>
    <n v="1463849116"/>
    <b v="0"/>
    <n v="0"/>
    <b v="0"/>
    <s v="theater/plays"/>
    <n v="-300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874"/>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147"/>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741"/>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299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49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953"/>
    <n v="9.4"/>
    <x v="1"/>
    <x v="6"/>
  </r>
  <r>
    <n v="4087"/>
    <s v="Stage Production &quot;The Nail Shop&quot;"/>
    <s v="Comedy Stage Play"/>
    <n v="9600"/>
    <n v="0"/>
    <x v="2"/>
    <x v="0"/>
    <s v="USD"/>
    <n v="1468777786"/>
    <n v="1466185786"/>
    <b v="0"/>
    <n v="0"/>
    <b v="0"/>
    <s v="theater/plays"/>
    <n v="-960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784"/>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760"/>
    <n v="30"/>
    <x v="1"/>
    <x v="6"/>
  </r>
  <r>
    <n v="4090"/>
    <s v="&quot; Sweet O'l Mama &quot; Theater Production"/>
    <s v="A gripping re-enactment of a true breast cancer survival story, highlighted with inspiration and laughter!"/>
    <n v="1000"/>
    <n v="32"/>
    <x v="2"/>
    <x v="0"/>
    <s v="USD"/>
    <n v="1438959600"/>
    <n v="1437754137"/>
    <b v="0"/>
    <n v="3"/>
    <b v="0"/>
    <s v="theater/plays"/>
    <n v="-968"/>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96"/>
    <n v="25.5"/>
    <x v="1"/>
    <x v="6"/>
  </r>
  <r>
    <n v="4092"/>
    <s v="A CRY FOR HELP"/>
    <s v="&quot;A Cry for Help is Riveting, Inspiring, and Mesmerizing. You will laugh, cry, and be thinking about your own Cry for Help&quot;"/>
    <n v="110000"/>
    <n v="20"/>
    <x v="2"/>
    <x v="0"/>
    <s v="USD"/>
    <n v="1428205247"/>
    <n v="1423024847"/>
    <b v="0"/>
    <n v="1"/>
    <b v="0"/>
    <s v="theater/plays"/>
    <n v="-10998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40"/>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1270"/>
    <n v="91.25"/>
    <x v="1"/>
    <x v="6"/>
  </r>
  <r>
    <n v="4095"/>
    <s v="LOPE ENAMORADO"/>
    <s v="Proyecto teatral dirigido por MartÃ­n Acosta que habla y reflexiona sobre el amor y su naturaleza."/>
    <n v="30000"/>
    <n v="800"/>
    <x v="2"/>
    <x v="14"/>
    <s v="MXN"/>
    <n v="1482108350"/>
    <n v="1479516350"/>
    <b v="0"/>
    <n v="1"/>
    <b v="0"/>
    <s v="theater/plays"/>
    <n v="-2920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310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10000"/>
    <e v="#DIV/0!"/>
    <x v="1"/>
    <x v="6"/>
  </r>
  <r>
    <n v="4098"/>
    <s v="Life is simple"/>
    <s v="Community Youth play, written by and performed by the youth about finding joy in the simple things in life"/>
    <n v="75000"/>
    <n v="0"/>
    <x v="2"/>
    <x v="0"/>
    <s v="USD"/>
    <n v="1465060797"/>
    <n v="1462468797"/>
    <b v="0"/>
    <n v="0"/>
    <b v="0"/>
    <s v="theater/plays"/>
    <n v="-7500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4450"/>
    <n v="50"/>
    <x v="1"/>
    <x v="6"/>
  </r>
  <r>
    <n v="4100"/>
    <s v="America is at the Mall: A Play in Three Acts"/>
    <s v="How does war change a family?  A peek into one family's kitchen as their soldier fights in Iraq."/>
    <n v="270"/>
    <n v="0"/>
    <x v="2"/>
    <x v="0"/>
    <s v="USD"/>
    <n v="1414205990"/>
    <n v="1413341990"/>
    <b v="0"/>
    <n v="0"/>
    <b v="0"/>
    <s v="theater/plays"/>
    <n v="-27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600"/>
    <e v="#DIV/0!"/>
    <x v="1"/>
    <x v="6"/>
  </r>
  <r>
    <n v="4102"/>
    <s v="4th Wall Theatre Project"/>
    <s v="Local Community theater to get up and running in the Idaho Falls area. Something new, something different!"/>
    <n v="500"/>
    <n v="137"/>
    <x v="2"/>
    <x v="0"/>
    <s v="USD"/>
    <n v="1463343673"/>
    <n v="1460751673"/>
    <b v="0"/>
    <n v="6"/>
    <b v="0"/>
    <s v="theater/plays"/>
    <n v="-363"/>
    <n v="22.833333333333332"/>
    <x v="1"/>
    <x v="6"/>
  </r>
  <r>
    <n v="4103"/>
    <s v="Weather Men"/>
    <s v="Weather Men is a play, written by Nathan Black.  A comedy/drama that explores the question of 'why people stay together?'"/>
    <n v="1000"/>
    <n v="100"/>
    <x v="2"/>
    <x v="0"/>
    <s v="USD"/>
    <n v="1440613920"/>
    <n v="1435953566"/>
    <b v="0"/>
    <n v="6"/>
    <b v="0"/>
    <s v="theater/plays"/>
    <n v="-90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359"/>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30700"/>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1470"/>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1959"/>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941"/>
    <n v="59"/>
    <x v="1"/>
    <x v="6"/>
  </r>
  <r>
    <n v="4109"/>
    <s v="Jack the Lad"/>
    <s v="Jack the Lad - a new play that explores how far the boundaries of friendship will stretch when morality and loyalties clash."/>
    <n v="500"/>
    <n v="0"/>
    <x v="2"/>
    <x v="1"/>
    <s v="GBP"/>
    <n v="1448805404"/>
    <n v="1446209804"/>
    <b v="0"/>
    <n v="0"/>
    <b v="0"/>
    <s v="theater/plays"/>
    <n v="-50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14"/>
    <n v="14.333333333333334"/>
    <x v="1"/>
    <x v="6"/>
  </r>
  <r>
    <n v="4111"/>
    <s v="REBORN IN LOVE"/>
    <s v="REBORN IN LOVE is the sequel to REBORN FROM ABOVE: A Tale of Eternal Love.  This is part two, of a One-Act play series."/>
    <n v="3000"/>
    <n v="94"/>
    <x v="2"/>
    <x v="0"/>
    <s v="USD"/>
    <n v="1424747740"/>
    <n v="1422155740"/>
    <b v="0"/>
    <n v="6"/>
    <b v="0"/>
    <s v="theater/plays"/>
    <n v="-2906"/>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499"/>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1497"/>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3133"/>
    <n v="63.917582417582416"/>
    <x v="0"/>
    <s v="television"/>
    <x v="0"/>
    <d v="2015-07-23T03:00:00"/>
  </r>
  <r>
    <n v="1"/>
    <s v="FannibalFest Fan Convention"/>
    <s v="A Hannibal TV Show Fan Convention and Art Collective"/>
    <n v="10275"/>
    <n v="14653"/>
    <x v="0"/>
    <s v="US"/>
    <s v="USD"/>
    <n v="1488464683"/>
    <n v="1485872683"/>
    <b v="0"/>
    <n v="79"/>
    <b v="1"/>
    <s v="film &amp; video/television"/>
    <n v="4378"/>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2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390"/>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0116.279999999999"/>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391"/>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519"/>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10"/>
    <n v="159.82456140350877"/>
    <x v="0"/>
    <s v="television"/>
    <x v="7"/>
    <d v="2016-07-05T01:07:47"/>
  </r>
  <r>
    <n v="8"/>
    <s v="Sizzling in the Kitchen Flynn Style"/>
    <s v="Help us raise the funds to film our pilot episode!"/>
    <n v="3500"/>
    <n v="3501.52"/>
    <x v="0"/>
    <s v="US"/>
    <s v="USD"/>
    <n v="1460754000"/>
    <n v="1460155212"/>
    <b v="0"/>
    <n v="12"/>
    <b v="1"/>
    <s v="film &amp; video/television"/>
    <n v="1.5199999999999818"/>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9.99"/>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5"/>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02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9588"/>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2099"/>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56"/>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32"/>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29"/>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896.3300000000017"/>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38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4"/>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690"/>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60"/>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370"/>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3082.6900000000023"/>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200"/>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690"/>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2345"/>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42"/>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700"/>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51.989999999999782"/>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7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10"/>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792"/>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2529"/>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57"/>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251"/>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7745"/>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27"/>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5860"/>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20866"/>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00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350"/>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380.5500000000001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59"/>
    <n v="56.815789473684212"/>
    <x v="0"/>
    <s v="television"/>
    <x v="48"/>
    <d v="2015-03-01T12:00:00"/>
  </r>
  <r>
    <n v="49"/>
    <s v="Driving Jersey - Season Five"/>
    <s v="Driving Jersey is real people telling real stories."/>
    <n v="12000"/>
    <n v="12000"/>
    <x v="0"/>
    <s v="US"/>
    <s v="USD"/>
    <n v="1445660045"/>
    <n v="1443068045"/>
    <b v="0"/>
    <n v="87"/>
    <b v="1"/>
    <s v="film &amp; video/television"/>
    <n v="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3082"/>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289"/>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0"/>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2490"/>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581"/>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285"/>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25.139999999999418"/>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48.3299999999999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2415"/>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64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270.3699999999998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880"/>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527"/>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372"/>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3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63"/>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094.2299999999996"/>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36"/>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431"/>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85"/>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64.659999999999968"/>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540"/>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60"/>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1170"/>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1301"/>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351"/>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870"/>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735"/>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0.5"/>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5"/>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30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388"/>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1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0"/>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904"/>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2"/>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60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260"/>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06"/>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10"/>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220"/>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200"/>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90.28999999999996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665"/>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67"/>
    <n v="27.897959183673468"/>
    <x v="0"/>
    <s v="shorts"/>
    <x v="103"/>
    <d v="2014-03-07T19:20:30"/>
  </r>
  <r>
    <n v="104"/>
    <s v="Good 'Ol Trumpet"/>
    <s v="UCF short film about an old man, his love for music, and his misplaced trumpet.  "/>
    <n v="500"/>
    <n v="600"/>
    <x v="0"/>
    <s v="US"/>
    <s v="USD"/>
    <n v="1301792400"/>
    <n v="1299775266"/>
    <b v="0"/>
    <n v="10"/>
    <b v="1"/>
    <s v="film &amp; video/shorts"/>
    <n v="10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63"/>
    <n v="39.383333333333333"/>
    <x v="0"/>
    <s v="shorts"/>
    <x v="105"/>
    <d v="2016-05-14T00:00:00"/>
  </r>
  <r>
    <n v="106"/>
    <s v="LOST WEEKEND"/>
    <s v="A Boy. A Girl. A Car. A Serial Killer."/>
    <n v="5000"/>
    <n v="5025"/>
    <x v="0"/>
    <s v="US"/>
    <s v="USD"/>
    <n v="1333391901"/>
    <n v="1332182301"/>
    <b v="0"/>
    <n v="27"/>
    <b v="1"/>
    <s v="film &amp; video/shorts"/>
    <n v="25"/>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85"/>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200"/>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1195"/>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400"/>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910"/>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200"/>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2050"/>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0"/>
    <n v="88.571428571428569"/>
    <x v="0"/>
    <s v="shorts"/>
    <x v="114"/>
    <d v="2012-01-13T06:34:48"/>
  </r>
  <r>
    <n v="115"/>
    <s v="The World's Greatest Lover"/>
    <s v="Never judge a book (or a lover) by their cover."/>
    <n v="450"/>
    <n v="632"/>
    <x v="0"/>
    <s v="US"/>
    <s v="USD"/>
    <n v="1328377444"/>
    <n v="1326217444"/>
    <b v="0"/>
    <n v="22"/>
    <b v="1"/>
    <s v="film &amp; video/shorts"/>
    <n v="182"/>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478"/>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22.220000000000255"/>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651.5799999999999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48.09999999999991"/>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6999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2999"/>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10000000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54849"/>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400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430"/>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23613"/>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7810"/>
    <n v="47.5"/>
    <x v="0"/>
    <s v="science fiction"/>
    <x v="127"/>
    <d v="2015-04-03T13:59:01"/>
  </r>
  <r>
    <n v="128"/>
    <s v="Ralphi3 (Canceled)"/>
    <s v="A Science Fiction film filled with entertainment and Excitement"/>
    <n v="100000"/>
    <n v="1867"/>
    <x v="1"/>
    <s v="US"/>
    <s v="USD"/>
    <n v="1476941293"/>
    <n v="1473917293"/>
    <b v="0"/>
    <n v="6"/>
    <b v="0"/>
    <s v="film &amp; video/science fiction"/>
    <n v="-98133"/>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2000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600"/>
    <e v="#DIV/0!"/>
    <x v="0"/>
    <s v="science fiction"/>
    <x v="130"/>
    <d v="2014-06-16T20:16:00"/>
  </r>
  <r>
    <n v="131"/>
    <s v="I (Canceled)"/>
    <s v="I"/>
    <n v="1200"/>
    <n v="0"/>
    <x v="1"/>
    <s v="US"/>
    <s v="USD"/>
    <n v="1467763200"/>
    <n v="1466453161"/>
    <b v="0"/>
    <n v="0"/>
    <b v="0"/>
    <s v="film &amp; video/science fiction"/>
    <n v="-120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72345"/>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71764"/>
    <e v="#DIV/0!"/>
    <x v="0"/>
    <s v="science fiction"/>
    <x v="133"/>
    <d v="2016-05-31T17:31:00"/>
  </r>
  <r>
    <n v="134"/>
    <s v="MARLEY'S GHOST (AMBASSADORS OF STEAM) (Canceled)"/>
    <s v="steampunk  remake of &quot;a Christmas carol&quot;"/>
    <n v="5000"/>
    <n v="0"/>
    <x v="1"/>
    <s v="US"/>
    <s v="USD"/>
    <n v="1441386000"/>
    <n v="1438811418"/>
    <b v="0"/>
    <n v="0"/>
    <b v="0"/>
    <s v="film &amp; video/science fiction"/>
    <n v="-500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2597"/>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300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5500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145288"/>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20000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07"/>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299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550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5430"/>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416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9885"/>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700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4996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908"/>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99888"/>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24986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37997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4964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1460"/>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349919"/>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3321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98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500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49999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500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49995"/>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2365"/>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200000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19360"/>
    <n v="91.428571428571431"/>
    <x v="0"/>
    <s v="drama"/>
    <x v="164"/>
    <d v="2014-09-19T18:18:21"/>
  </r>
  <r>
    <n v="165"/>
    <s v="NET"/>
    <s v="A teacher. A boy. The beach and a heatwave that drove them all insane."/>
    <n v="17000"/>
    <n v="0"/>
    <x v="2"/>
    <s v="GB"/>
    <s v="GBP"/>
    <n v="1452613724"/>
    <n v="1450021724"/>
    <b v="0"/>
    <n v="0"/>
    <b v="0"/>
    <s v="film &amp; video/drama"/>
    <n v="-1700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200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09989"/>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767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1940"/>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967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49999"/>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9500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111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600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87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1500"/>
    <e v="#DIV/0!"/>
    <x v="0"/>
    <s v="drama"/>
    <x v="176"/>
    <d v="2015-08-05T19:46:39"/>
  </r>
  <r>
    <n v="177"/>
    <s v="The Good Samaritan"/>
    <s v="I'm making a modern day version of the bible story &quot; The Good Samaritan&quot;"/>
    <n v="450"/>
    <n v="180"/>
    <x v="2"/>
    <s v="US"/>
    <s v="USD"/>
    <n v="1427155726"/>
    <n v="1425690526"/>
    <b v="0"/>
    <n v="7"/>
    <b v="0"/>
    <s v="film &amp; video/drama"/>
    <n v="-27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500000"/>
    <e v="#DIV/0!"/>
    <x v="0"/>
    <s v="drama"/>
    <x v="178"/>
    <d v="2015-11-26T23:55:45"/>
  </r>
  <r>
    <n v="179"/>
    <s v="Sustain: A Film About Survival"/>
    <s v="A feature-length film about how three people survive in a diseased world."/>
    <n v="1000"/>
    <n v="200"/>
    <x v="2"/>
    <s v="US"/>
    <s v="USD"/>
    <n v="1457056555"/>
    <n v="1454464555"/>
    <b v="0"/>
    <n v="2"/>
    <b v="0"/>
    <s v="film &amp; video/drama"/>
    <n v="-80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799"/>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70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1000"/>
    <e v="#DIV/0!"/>
    <x v="0"/>
    <s v="drama"/>
    <x v="182"/>
    <d v="2017-01-07T00:17:12"/>
  </r>
  <r>
    <n v="183"/>
    <s v="Three Little Words"/>
    <s v="Don't kill me until I meet my Dad"/>
    <n v="12500"/>
    <n v="4482"/>
    <x v="2"/>
    <s v="GB"/>
    <s v="GBP"/>
    <n v="1417033610"/>
    <n v="1414438010"/>
    <b v="0"/>
    <n v="12"/>
    <b v="0"/>
    <s v="film &amp; video/drama"/>
    <n v="-8018"/>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1449"/>
    <n v="25.5"/>
    <x v="0"/>
    <s v="drama"/>
    <x v="184"/>
    <d v="2014-09-01T03:59:00"/>
  </r>
  <r>
    <n v="185"/>
    <s v="BLANK Short Movie"/>
    <s v="Love has no boundaries!"/>
    <n v="40000"/>
    <n v="2200"/>
    <x v="2"/>
    <s v="NO"/>
    <s v="NOK"/>
    <n v="1471557139"/>
    <n v="1468965139"/>
    <b v="0"/>
    <n v="10"/>
    <b v="0"/>
    <s v="film &amp; video/drama"/>
    <n v="-37800"/>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500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4200"/>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150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499655"/>
    <n v="69"/>
    <x v="0"/>
    <s v="drama"/>
    <x v="189"/>
    <d v="2016-09-03T16:34:37"/>
  </r>
  <r>
    <n v="190"/>
    <s v="REGIONRAT, the movie"/>
    <s v="Because hope can be a 4 letter word"/>
    <n v="12000"/>
    <n v="50"/>
    <x v="2"/>
    <s v="US"/>
    <s v="USD"/>
    <n v="1466091446"/>
    <n v="1465227446"/>
    <b v="0"/>
    <n v="1"/>
    <b v="0"/>
    <s v="film &amp; video/drama"/>
    <n v="-1195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4750"/>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99998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100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2497"/>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200000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2035"/>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223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2472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10000"/>
    <e v="#DIV/0!"/>
    <x v="0"/>
    <s v="drama"/>
    <x v="199"/>
    <d v="2016-09-01T02:58:22"/>
  </r>
  <r>
    <n v="200"/>
    <s v="The Crossing Shore"/>
    <s v="A film dedicated to an AAF Pilot's struggle to survive behind enemy lines during WWII."/>
    <n v="6000"/>
    <n v="1571.55"/>
    <x v="2"/>
    <s v="US"/>
    <s v="USD"/>
    <n v="1410746403"/>
    <n v="1408154403"/>
    <b v="0"/>
    <n v="18"/>
    <b v="0"/>
    <s v="film &amp; video/drama"/>
    <n v="-4428.45"/>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270"/>
    <n v="54.285714285714285"/>
    <x v="0"/>
    <s v="drama"/>
    <x v="201"/>
    <d v="2015-02-08T19:38:49"/>
  </r>
  <r>
    <n v="202"/>
    <s v="Modern Gangsters"/>
    <s v="new web series created by jonney terry"/>
    <n v="6000"/>
    <n v="0"/>
    <x v="2"/>
    <s v="US"/>
    <s v="USD"/>
    <n v="1444337940"/>
    <n v="1441750564"/>
    <b v="0"/>
    <n v="0"/>
    <b v="0"/>
    <s v="film &amp; video/drama"/>
    <n v="-600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175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4783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700"/>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1270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1870"/>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5000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2500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8970"/>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770"/>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6299"/>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998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499"/>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439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22150.78"/>
    <n v="331.53833333333336"/>
    <x v="0"/>
    <s v="drama"/>
    <x v="216"/>
    <d v="2015-04-22T22:00:37"/>
  </r>
  <r>
    <n v="217"/>
    <s v="Bitch"/>
    <s v="A roadmovie by paw"/>
    <n v="100000"/>
    <n v="11943"/>
    <x v="2"/>
    <s v="SE"/>
    <s v="SEK"/>
    <n v="1419780149"/>
    <n v="1417101749"/>
    <b v="0"/>
    <n v="38"/>
    <b v="0"/>
    <s v="film &amp; video/drama"/>
    <n v="-88057"/>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4900"/>
    <n v="100"/>
    <x v="0"/>
    <s v="drama"/>
    <x v="218"/>
    <d v="2015-05-15T15:04:49"/>
  </r>
  <r>
    <n v="219"/>
    <s v="True Colors"/>
    <s v="An hour-long pilot about a group of suburban LGBT teens coming of age in the early 90's."/>
    <n v="50000"/>
    <n v="8815"/>
    <x v="2"/>
    <s v="US"/>
    <s v="USD"/>
    <n v="1459493940"/>
    <n v="1456732225"/>
    <b v="0"/>
    <n v="76"/>
    <b v="0"/>
    <s v="film &amp; video/drama"/>
    <n v="-41185"/>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49640"/>
    <n v="120"/>
    <x v="0"/>
    <s v="drama"/>
    <x v="220"/>
    <d v="2015-08-20T20:06:00"/>
  </r>
  <r>
    <n v="221"/>
    <s v="Archetypes"/>
    <s v="Film about Schizophrenia with Surreal Twists!"/>
    <n v="50000"/>
    <n v="0"/>
    <x v="2"/>
    <s v="US"/>
    <s v="USD"/>
    <n v="1427569564"/>
    <n v="1422389164"/>
    <b v="0"/>
    <n v="0"/>
    <b v="0"/>
    <s v="film &amp; video/drama"/>
    <n v="-5000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870"/>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150000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600000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200"/>
    <e v="#DIV/0!"/>
    <x v="0"/>
    <s v="drama"/>
    <x v="225"/>
    <d v="2016-04-08T22:04:14"/>
  </r>
  <r>
    <n v="226"/>
    <s v="MAGGIE Film"/>
    <s v="A TRUE STORY OF DOMESTIC VILOLENCE THAT SEEKS TO OFFER THE VIEWER OUTLEST OF SUPPORT."/>
    <n v="29000"/>
    <n v="250"/>
    <x v="2"/>
    <s v="GB"/>
    <s v="GBP"/>
    <n v="1433064540"/>
    <n v="1428854344"/>
    <b v="0"/>
    <n v="2"/>
    <b v="0"/>
    <s v="film &amp; video/drama"/>
    <n v="-28750"/>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28000"/>
    <e v="#DIV/0!"/>
    <x v="0"/>
    <s v="drama"/>
    <x v="227"/>
    <d v="2015-07-09T21:27:21"/>
  </r>
  <r>
    <n v="228"/>
    <s v="Facets of a Geek life"/>
    <s v="I am making a film from one one of my books called facets of a Geek life."/>
    <n v="8000"/>
    <n v="0"/>
    <x v="2"/>
    <s v="GB"/>
    <s v="GBP"/>
    <n v="1433176105"/>
    <n v="1427992105"/>
    <b v="0"/>
    <n v="0"/>
    <b v="0"/>
    <s v="film &amp; video/drama"/>
    <n v="-800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300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1494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150000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890"/>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35000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599"/>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1000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150000"/>
    <e v="#DIV/0!"/>
    <x v="0"/>
    <s v="drama"/>
    <x v="236"/>
    <d v="2016-01-05T00:00:00"/>
  </r>
  <r>
    <n v="237"/>
    <s v="Making The Choice"/>
    <s v="Making The Choice is a christian short film series."/>
    <n v="15000"/>
    <n v="50"/>
    <x v="2"/>
    <s v="US"/>
    <s v="USD"/>
    <n v="1457445069"/>
    <n v="1452261069"/>
    <b v="0"/>
    <n v="1"/>
    <b v="0"/>
    <s v="film &amp; video/drama"/>
    <n v="-1495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2600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750"/>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145.12000000000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4600"/>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750"/>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648"/>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481.5"/>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86"/>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10273"/>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705"/>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133"/>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675"/>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895"/>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4228"/>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4067.34"/>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538.6599999999998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5083"/>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2354.2699999999968"/>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27342"/>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23953.4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640"/>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480"/>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350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4520.2700000000004"/>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910"/>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555"/>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3115.440000000000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570"/>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210"/>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404"/>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2323.0100000000002"/>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388.78999999999996"/>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2240"/>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679"/>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904"/>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6748"/>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359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9744.11"/>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42108"/>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132.3199999999997"/>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535"/>
    <n v="254.38547486033519"/>
    <x v="0"/>
    <s v="documentary"/>
    <x v="282"/>
    <d v="2010-02-22T22:00:00"/>
  </r>
  <r>
    <n v="283"/>
    <s v="SOLE SURVIVOR"/>
    <s v="What is the impact of survivorship on the human condition?"/>
    <n v="18000"/>
    <n v="20569.05"/>
    <x v="0"/>
    <s v="US"/>
    <s v="USD"/>
    <n v="1306904340"/>
    <n v="1305219744"/>
    <b v="1"/>
    <n v="202"/>
    <b v="1"/>
    <s v="film &amp; video/documentary"/>
    <n v="2569.0499999999993"/>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850.4599999999991"/>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18035.509999999998"/>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373"/>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1445"/>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605.3099999999977"/>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723"/>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300.80000000000018"/>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001"/>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130.1999999999971"/>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360"/>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6554.559999999998"/>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4681.5499999999993"/>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28"/>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1254.83999999999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430.65999999999985"/>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2435.5499999999993"/>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124"/>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4476"/>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2275"/>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1929"/>
    <n v="36.612499999999997"/>
    <x v="0"/>
    <s v="documentary"/>
    <x v="306"/>
    <d v="2013-03-20T19:05:33"/>
  </r>
  <r>
    <n v="307"/>
    <s v="Grammar Revolution"/>
    <s v="Why is grammar important?"/>
    <n v="22000"/>
    <n v="24490"/>
    <x v="0"/>
    <s v="US"/>
    <s v="USD"/>
    <n v="1360276801"/>
    <n v="1357684801"/>
    <b v="1"/>
    <n v="576"/>
    <b v="1"/>
    <s v="film &amp; video/documentary"/>
    <n v="2490"/>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3410"/>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41.28999999999996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820.3300000000017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950"/>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8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2851.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312"/>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2066"/>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24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9166"/>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634"/>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316"/>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932"/>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97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46"/>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3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2198"/>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9394.600000000006"/>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45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2710.800000000002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550"/>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640"/>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2642"/>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009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235"/>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4209.779999999998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35.050000000000182"/>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520.0400000000009"/>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485"/>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8758"/>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235"/>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201.519999999996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608.5900000000001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698"/>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3375"/>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4636.1999999999971"/>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300"/>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747.18000000000029"/>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3690"/>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9296"/>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5035.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38"/>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5690"/>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201.9300000000002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1100"/>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544"/>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17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6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3876.949999999997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2335"/>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19"/>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711.30000000000018"/>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596"/>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500"/>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335.01000000000022"/>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51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660.11999999999989"/>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5505"/>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21253"/>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76"/>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500"/>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839"/>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0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4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728"/>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353"/>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2412"/>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660"/>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182.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935"/>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1066"/>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242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495.5"/>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43316"/>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308"/>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55444.119999999995"/>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22"/>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6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5223"/>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55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804.45000000000073"/>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00"/>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485.35000000000036"/>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887"/>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361"/>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230.25"/>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906"/>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833"/>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263"/>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82"/>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21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215.73000000000002"/>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3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86.260000000000218"/>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84"/>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283"/>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31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671"/>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651"/>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528"/>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30.05999999999994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202.17000000000007"/>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26"/>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42"/>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3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3285.5"/>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14699"/>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39570"/>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9847"/>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2796.1"/>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4999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9867"/>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6500"/>
    <e v="#DIV/0!"/>
    <x v="0"/>
    <s v="animation"/>
    <x v="427"/>
    <d v="2015-10-22T18:59:00"/>
  </r>
  <r>
    <n v="428"/>
    <s v="Little Clay Bible - Zacchaeus"/>
    <s v="Fresh, fun, entertaining Bible stories on YouTube, stop-motion style."/>
    <n v="12000"/>
    <n v="676"/>
    <x v="2"/>
    <s v="US"/>
    <s v="USD"/>
    <n v="1402956000"/>
    <n v="1400523845"/>
    <b v="0"/>
    <n v="13"/>
    <b v="0"/>
    <s v="film &amp; video/animation"/>
    <n v="-11324"/>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500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976"/>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2585"/>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543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300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37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109997"/>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100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700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18124"/>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45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4995"/>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400"/>
    <e v="#DIV/0!"/>
    <x v="0"/>
    <s v="animation"/>
    <x v="441"/>
    <d v="2013-11-02T19:03:16"/>
  </r>
  <r>
    <n v="442"/>
    <s v="The Paranormal Idiot"/>
    <s v="Doomsday is here"/>
    <n v="17000"/>
    <n v="6691"/>
    <x v="2"/>
    <s v="US"/>
    <s v="USD"/>
    <n v="1424380783"/>
    <n v="1421788783"/>
    <b v="0"/>
    <n v="17"/>
    <b v="0"/>
    <s v="film &amp; video/animation"/>
    <n v="-1030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999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950"/>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59998"/>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9734"/>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29995"/>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2417.9899999999998"/>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195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496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2000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270"/>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94849"/>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9918"/>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4955"/>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8827"/>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2000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917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38975"/>
    <n v="25"/>
    <x v="0"/>
    <s v="animation"/>
    <x v="459"/>
    <d v="2011-11-13T16:22:07"/>
  </r>
  <r>
    <n v="460"/>
    <s v="Darwin's Kiss"/>
    <s v="An animated web series about biological evolution gone haywire."/>
    <n v="8500"/>
    <n v="25"/>
    <x v="2"/>
    <s v="US"/>
    <s v="USD"/>
    <n v="1401595200"/>
    <n v="1398862875"/>
    <b v="0"/>
    <n v="2"/>
    <b v="0"/>
    <s v="film &amp; video/animation"/>
    <n v="-8475"/>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55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10000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53750"/>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1009"/>
    <n v="1"/>
    <x v="0"/>
    <s v="animation"/>
    <x v="464"/>
    <d v="2016-05-18T20:22:15"/>
  </r>
  <r>
    <n v="465"/>
    <s v="&quot;Amp&quot; A Story About a Robot"/>
    <s v="&quot;Amp&quot; is a short film about a robot with needs."/>
    <n v="512"/>
    <n v="138"/>
    <x v="2"/>
    <s v="US"/>
    <s v="USD"/>
    <n v="1403837574"/>
    <n v="1402455174"/>
    <b v="0"/>
    <n v="8"/>
    <b v="0"/>
    <s v="film &amp; video/animation"/>
    <n v="-374"/>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9924"/>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1568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750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600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4949"/>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48459"/>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65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9139"/>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299"/>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2000"/>
    <e v="#DIV/0!"/>
    <x v="0"/>
    <s v="animation"/>
    <x v="475"/>
    <d v="2015-05-06T02:04:03"/>
  </r>
  <r>
    <n v="476"/>
    <s v="Sight Word Music Videos"/>
    <s v="Animated Music Videos that teach kids how to read."/>
    <n v="220000"/>
    <n v="4906.59"/>
    <x v="2"/>
    <s v="US"/>
    <s v="USD"/>
    <n v="1401767940"/>
    <n v="1398727441"/>
    <b v="0"/>
    <n v="124"/>
    <b v="0"/>
    <s v="film &amp; video/animation"/>
    <n v="-215093.41"/>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150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1000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1011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32236"/>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28170"/>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999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747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79851"/>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9640.989999999998"/>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54995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5000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1200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74782"/>
    <n v="71.666666666666671"/>
    <x v="0"/>
    <s v="animation"/>
    <x v="489"/>
    <d v="2012-01-05T11:33:00"/>
  </r>
  <r>
    <n v="490"/>
    <s v="PROJECT IS CANCELLED"/>
    <s v="Cancelled"/>
    <n v="1000"/>
    <n v="0"/>
    <x v="2"/>
    <s v="US"/>
    <s v="USD"/>
    <n v="1345677285"/>
    <n v="1343085285"/>
    <b v="0"/>
    <n v="0"/>
    <b v="0"/>
    <s v="film &amp; video/animation"/>
    <n v="-100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1000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1000000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3000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9969"/>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700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59999"/>
    <n v="1"/>
    <x v="0"/>
    <s v="animation"/>
    <x v="496"/>
    <d v="2014-02-10T22:21:14"/>
  </r>
  <r>
    <n v="497"/>
    <s v="Galaxy Probe Kids"/>
    <s v="live-action/animated series pilot."/>
    <n v="4480"/>
    <n v="30"/>
    <x v="2"/>
    <s v="US"/>
    <s v="USD"/>
    <n v="1419483600"/>
    <n v="1414889665"/>
    <b v="0"/>
    <n v="3"/>
    <b v="0"/>
    <s v="film &amp; video/animation"/>
    <n v="-4450"/>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6211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809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6285"/>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1000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9770"/>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6386"/>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24165"/>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11948"/>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9975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19360"/>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49600"/>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499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1400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4850"/>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989"/>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43038"/>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1450"/>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72349"/>
    <n v="725.02941176470586"/>
    <x v="0"/>
    <s v="animation"/>
    <x v="515"/>
    <d v="2015-12-29T11:46:41"/>
  </r>
  <r>
    <n v="516"/>
    <s v="Shipmates"/>
    <s v="A big brother style comedy animation series starring famous seafarers"/>
    <n v="5000"/>
    <n v="0"/>
    <x v="2"/>
    <s v="GB"/>
    <s v="GBP"/>
    <n v="1432752080"/>
    <n v="1427568080"/>
    <b v="0"/>
    <n v="0"/>
    <b v="0"/>
    <s v="film &amp; video/animation"/>
    <n v="-500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4795"/>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7175"/>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9255"/>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5"/>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232"/>
    <n v="93.428571428571431"/>
    <x v="1"/>
    <s v="plays"/>
    <x v="521"/>
    <d v="2016-11-01T04:59:00"/>
  </r>
  <r>
    <n v="522"/>
    <s v="COMPASS PLAYERS"/>
    <s v="*** TO MAKE DONATIONS IN THE FUTURE                                   GO TO OUR WEBSITE: www.compassplayers.com ***"/>
    <n v="3000"/>
    <n v="3440"/>
    <x v="0"/>
    <s v="US"/>
    <s v="USD"/>
    <n v="1458518325"/>
    <n v="1456793925"/>
    <b v="0"/>
    <n v="31"/>
    <b v="1"/>
    <s v="theater/plays"/>
    <n v="440"/>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030"/>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303.55000000000018"/>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210"/>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85"/>
    <n v="63.829113924050631"/>
    <x v="1"/>
    <s v="plays"/>
    <x v="527"/>
    <d v="2017-02-17T16:05:00"/>
  </r>
  <r>
    <n v="528"/>
    <s v="Devastated No Matter What"/>
    <s v="A Festival Backed Production of a Full-Length Play."/>
    <n v="1150"/>
    <n v="1330"/>
    <x v="0"/>
    <s v="US"/>
    <s v="USD"/>
    <n v="1434921600"/>
    <n v="1433109907"/>
    <b v="0"/>
    <n v="30"/>
    <b v="1"/>
    <s v="theater/plays"/>
    <n v="180"/>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365"/>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265"/>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4"/>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700"/>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50"/>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602.5"/>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410"/>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10121"/>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3.2200000000000273"/>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14999"/>
    <n v="1"/>
    <x v="2"/>
    <s v="web"/>
    <x v="540"/>
    <d v="2015-02-04T19:36:46"/>
  </r>
  <r>
    <n v="541"/>
    <s v="Deviations"/>
    <s v="A website dedicated to local Kink Communities; to find others with matching interests and bring them together."/>
    <n v="4500"/>
    <n v="25"/>
    <x v="2"/>
    <s v="US"/>
    <s v="USD"/>
    <n v="1446080834"/>
    <n v="1443488834"/>
    <b v="0"/>
    <n v="1"/>
    <b v="0"/>
    <s v="technology/web"/>
    <n v="-447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49999"/>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2193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494"/>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308"/>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59948"/>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750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9991"/>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43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4965"/>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71219"/>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4500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24877"/>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454"/>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7500"/>
    <e v="#DIV/0!"/>
    <x v="2"/>
    <s v="web"/>
    <x v="555"/>
    <d v="2016-06-12T08:29:03"/>
  </r>
  <r>
    <n v="556"/>
    <s v="Braille Academy"/>
    <s v="An educational platform for learning Unified English Braille Code"/>
    <n v="8000"/>
    <n v="200"/>
    <x v="2"/>
    <s v="US"/>
    <s v="USD"/>
    <n v="1452112717"/>
    <n v="1449520717"/>
    <b v="0"/>
    <n v="1"/>
    <b v="0"/>
    <s v="technology/web"/>
    <n v="-7800"/>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4863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75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3995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99988"/>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14945"/>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5000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7493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17999"/>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2500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4999"/>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1000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24255"/>
    <n v="49"/>
    <x v="2"/>
    <s v="web"/>
    <x v="568"/>
    <d v="2016-01-16T11:00:00"/>
  </r>
  <r>
    <n v="569"/>
    <s v="Mioti"/>
    <s v="Mioti is an indie game marketplace that doubles as a community for developers to join networks and discuss projects."/>
    <n v="2500"/>
    <n v="20"/>
    <x v="2"/>
    <s v="CA"/>
    <s v="CAD"/>
    <n v="1451679612"/>
    <n v="1449087612"/>
    <b v="0"/>
    <n v="1"/>
    <b v="0"/>
    <s v="technology/web"/>
    <n v="-2480"/>
    <n v="20"/>
    <x v="2"/>
    <s v="web"/>
    <x v="569"/>
    <d v="2016-01-01T20:20:12"/>
  </r>
  <r>
    <n v="570"/>
    <s v="Relaunching in May"/>
    <s v="Humans have AM/FM/Satellite radio, kids have radio Disney, pets have DogCatRadio."/>
    <n v="85000"/>
    <n v="142"/>
    <x v="2"/>
    <s v="US"/>
    <s v="USD"/>
    <n v="1455822569"/>
    <n v="1453230569"/>
    <b v="0"/>
    <n v="1"/>
    <b v="0"/>
    <s v="technology/web"/>
    <n v="-84858"/>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24894"/>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250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88542"/>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1100"/>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59741"/>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79999"/>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4990"/>
    <n v="10"/>
    <x v="2"/>
    <s v="web"/>
    <x v="577"/>
    <d v="2016-05-20T14:08:22"/>
  </r>
  <r>
    <n v="578"/>
    <s v="weBuy Crowdsourced Shopping"/>
    <s v="weBuy trade built on technology and Crowd Sourced Power"/>
    <n v="125000"/>
    <n v="14"/>
    <x v="2"/>
    <s v="GB"/>
    <s v="GBP"/>
    <n v="1441633993"/>
    <n v="1439560393"/>
    <b v="0"/>
    <n v="7"/>
    <b v="0"/>
    <s v="technology/web"/>
    <n v="-124986"/>
    <n v="2"/>
    <x v="2"/>
    <s v="web"/>
    <x v="578"/>
    <d v="2015-09-07T13:53:13"/>
  </r>
  <r>
    <n v="579"/>
    <s v="Course: Learn Cryptography"/>
    <s v="Learn classic and public key cryptography with a full proof-of-concept system in JavaScript."/>
    <n v="12000"/>
    <n v="175"/>
    <x v="2"/>
    <s v="US"/>
    <s v="USD"/>
    <n v="1419539223"/>
    <n v="1416947223"/>
    <b v="0"/>
    <n v="5"/>
    <b v="0"/>
    <s v="technology/web"/>
    <n v="-11825"/>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2999"/>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40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100000"/>
    <e v="#DIV/0!"/>
    <x v="2"/>
    <s v="web"/>
    <x v="582"/>
    <d v="2015-03-15T18:00:00"/>
  </r>
  <r>
    <n v="583"/>
    <s v="HackersArchive.com"/>
    <s v="HackersArchive.com will help rid the web of viruses and scams found everywhere else you look!"/>
    <n v="9000"/>
    <n v="1"/>
    <x v="2"/>
    <s v="US"/>
    <s v="USD"/>
    <n v="1426800687"/>
    <n v="1424212287"/>
    <b v="0"/>
    <n v="1"/>
    <b v="0"/>
    <s v="technology/web"/>
    <n v="-8999"/>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990"/>
    <n v="5"/>
    <x v="2"/>
    <s v="web"/>
    <x v="584"/>
    <d v="2015-03-16T16:11:56"/>
  </r>
  <r>
    <n v="585"/>
    <s v="Link Card"/>
    <s v="SAVE UP TO 40% WHEN YOU SPEND!_x000a__x000a_PRE-ORDER YOUR LINK CARD TODAY"/>
    <n v="9000"/>
    <n v="0"/>
    <x v="2"/>
    <s v="GB"/>
    <s v="GBP"/>
    <n v="1448928000"/>
    <n v="1444123377"/>
    <b v="0"/>
    <n v="0"/>
    <b v="0"/>
    <s v="technology/web"/>
    <n v="-900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994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27275"/>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8699"/>
    <n v="150.5"/>
    <x v="2"/>
    <s v="web"/>
    <x v="588"/>
    <d v="2016-11-17T19:28:06"/>
  </r>
  <r>
    <n v="589"/>
    <s v="Get Neighborly"/>
    <s v="Services closer than you think..."/>
    <n v="7500"/>
    <n v="1"/>
    <x v="2"/>
    <s v="US"/>
    <s v="USD"/>
    <n v="1436366699"/>
    <n v="1435070699"/>
    <b v="0"/>
    <n v="1"/>
    <b v="0"/>
    <s v="technology/web"/>
    <n v="-7499"/>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777"/>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99939"/>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7250"/>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385"/>
    <n v="16.428571428571427"/>
    <x v="2"/>
    <s v="web"/>
    <x v="593"/>
    <d v="2015-04-06T15:15:45"/>
  </r>
  <r>
    <n v="594"/>
    <s v="Unleashed Fitness"/>
    <s v="Creating a fitness site that will change the fitness game forever!"/>
    <n v="25000"/>
    <n v="26"/>
    <x v="2"/>
    <s v="US"/>
    <s v="USD"/>
    <n v="1460832206"/>
    <n v="1458240206"/>
    <b v="0"/>
    <n v="2"/>
    <b v="0"/>
    <s v="technology/web"/>
    <n v="-2497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99574"/>
    <n v="53.25"/>
    <x v="2"/>
    <s v="web"/>
    <x v="595"/>
    <d v="2015-05-04T01:40:38"/>
  </r>
  <r>
    <n v="596"/>
    <s v="DigitaliBook free library"/>
    <s v="We present digitaibook,com site which can become a free electronic library with your help,"/>
    <n v="20000"/>
    <n v="6"/>
    <x v="2"/>
    <s v="US"/>
    <s v="USD"/>
    <n v="1478122292"/>
    <n v="1475530292"/>
    <b v="0"/>
    <n v="2"/>
    <b v="0"/>
    <s v="technology/web"/>
    <n v="-1999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7480"/>
    <n v="10"/>
    <x v="2"/>
    <s v="web"/>
    <x v="597"/>
    <d v="2016-07-31T16:00:00"/>
  </r>
  <r>
    <n v="598"/>
    <s v="Goals not creeds"/>
    <s v="This is a project to create a crowd-funding site for Urantia Book readers worldwide."/>
    <n v="2500"/>
    <n v="850"/>
    <x v="2"/>
    <s v="US"/>
    <s v="USD"/>
    <n v="1417737781"/>
    <n v="1415145781"/>
    <b v="0"/>
    <n v="7"/>
    <b v="0"/>
    <s v="technology/web"/>
    <n v="-1650"/>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49969"/>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4900"/>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9860"/>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7000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14409.98"/>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1500"/>
    <e v="#DIV/0!"/>
    <x v="2"/>
    <s v="web"/>
    <x v="604"/>
    <d v="2014-08-28T00:50:56"/>
  </r>
  <r>
    <n v="605"/>
    <s v="Teach Your Parents iPad (Canceled)"/>
    <s v="An iPad support care package for your parents / seniors."/>
    <n v="5000"/>
    <n v="131"/>
    <x v="1"/>
    <s v="US"/>
    <s v="USD"/>
    <n v="1440318908"/>
    <n v="1436430908"/>
    <b v="0"/>
    <n v="8"/>
    <b v="0"/>
    <s v="technology/web"/>
    <n v="-4869"/>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499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25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4853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775"/>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13803"/>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80000"/>
    <e v="#DIV/0!"/>
    <x v="2"/>
    <s v="web"/>
    <x v="611"/>
    <d v="2016-01-19T13:27:17"/>
  </r>
  <r>
    <n v="612"/>
    <s v="Web Streaming 2.0 (Canceled)"/>
    <s v="A Fast and Reliable new Web platform to stream videos from Internet"/>
    <n v="10000"/>
    <n v="0"/>
    <x v="1"/>
    <s v="IT"/>
    <s v="EUR"/>
    <n v="1472777146"/>
    <n v="1470185146"/>
    <b v="0"/>
    <n v="0"/>
    <b v="0"/>
    <s v="technology/web"/>
    <n v="-1000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7182"/>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1000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515"/>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500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1940"/>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400"/>
    <e v="#DIV/0!"/>
    <x v="2"/>
    <s v="web"/>
    <x v="618"/>
    <d v="2015-12-09T19:26:43"/>
  </r>
  <r>
    <n v="619"/>
    <s v="Big Data (Canceled)"/>
    <s v="Big Data Sets for researchers interested in improving the quality of life."/>
    <n v="2500000"/>
    <n v="1"/>
    <x v="1"/>
    <s v="US"/>
    <s v="USD"/>
    <n v="1416933390"/>
    <n v="1411745790"/>
    <b v="0"/>
    <n v="1"/>
    <b v="0"/>
    <s v="technology/web"/>
    <n v="-2499999"/>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29700"/>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24739"/>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59"/>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7500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500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2500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20655"/>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44991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500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9965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11989"/>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49310"/>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2000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755"/>
    <n v="49.8"/>
    <x v="2"/>
    <s v="web"/>
    <x v="633"/>
    <d v="2016-06-17T23:00:00"/>
  </r>
  <r>
    <n v="634"/>
    <s v="pitchtograndma (Canceled)"/>
    <s v="We help companies to explain what they do in simple, grandma-would-understand terms."/>
    <n v="5000"/>
    <n v="1"/>
    <x v="1"/>
    <s v="US"/>
    <s v="USD"/>
    <n v="1424989029"/>
    <n v="1422397029"/>
    <b v="0"/>
    <n v="1"/>
    <b v="0"/>
    <s v="technology/web"/>
    <n v="-4999"/>
    <n v="1"/>
    <x v="2"/>
    <s v="web"/>
    <x v="634"/>
    <d v="2015-02-26T22:17:09"/>
  </r>
  <r>
    <n v="635"/>
    <s v="Pleero, A Technology Team Building Website (Canceled)"/>
    <s v="Network used for building technology development teams."/>
    <n v="25000"/>
    <n v="2"/>
    <x v="1"/>
    <s v="US"/>
    <s v="USD"/>
    <n v="1428804762"/>
    <n v="1426212762"/>
    <b v="0"/>
    <n v="1"/>
    <b v="0"/>
    <s v="technology/web"/>
    <n v="-24998"/>
    <n v="2"/>
    <x v="2"/>
    <s v="web"/>
    <x v="635"/>
    <d v="2015-04-12T02:12:42"/>
  </r>
  <r>
    <n v="636"/>
    <s v="Keto Advice (Canceled)"/>
    <s v="With no central location for keto knowledge, keto advice will be a community run knowledge base."/>
    <n v="2000"/>
    <n v="4"/>
    <x v="1"/>
    <s v="GB"/>
    <s v="GBP"/>
    <n v="1433587620"/>
    <n v="1430996150"/>
    <b v="0"/>
    <n v="1"/>
    <b v="0"/>
    <s v="technology/web"/>
    <n v="-1996"/>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100000"/>
    <e v="#DIV/0!"/>
    <x v="2"/>
    <s v="web"/>
    <x v="637"/>
    <d v="2017-02-25T23:04:00"/>
  </r>
  <r>
    <n v="638"/>
    <s v="W (Canceled)"/>
    <s v="O0"/>
    <n v="200000"/>
    <n v="18"/>
    <x v="1"/>
    <s v="DE"/>
    <s v="EUR"/>
    <n v="1490447662"/>
    <n v="1485267262"/>
    <b v="0"/>
    <n v="6"/>
    <b v="0"/>
    <s v="technology/web"/>
    <n v="-199982"/>
    <n v="3"/>
    <x v="2"/>
    <s v="web"/>
    <x v="638"/>
    <d v="2017-03-25T13:14:22"/>
  </r>
  <r>
    <n v="639"/>
    <s v="Kids Educational Social Media Site (Canceled)"/>
    <s v="Development of a Safe and Educational Social Media site for kids."/>
    <n v="1000000"/>
    <n v="1"/>
    <x v="1"/>
    <s v="US"/>
    <s v="USD"/>
    <n v="1413208795"/>
    <n v="1408024795"/>
    <b v="0"/>
    <n v="1"/>
    <b v="0"/>
    <s v="technology/web"/>
    <n v="-999999"/>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31"/>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7665"/>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272097"/>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452"/>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50029.479999999996"/>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3574"/>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255.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41"/>
    <n v="125.94117647058823"/>
    <x v="2"/>
    <s v="wearables"/>
    <x v="647"/>
    <d v="2016-03-17T17:25:49"/>
  </r>
  <r>
    <n v="648"/>
    <s v="Audio Jacket"/>
    <s v="Get ready for the next product that you canâ€™t live without"/>
    <n v="35000"/>
    <n v="44388"/>
    <x v="0"/>
    <s v="US"/>
    <s v="USD"/>
    <n v="1413304708"/>
    <n v="1410280708"/>
    <b v="0"/>
    <n v="27"/>
    <b v="1"/>
    <s v="technology/wearables"/>
    <n v="9388"/>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999"/>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86"/>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32"/>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4"/>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31084.5"/>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0075"/>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3751"/>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5678"/>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3855"/>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289"/>
    <n v="109.33695652173913"/>
    <x v="2"/>
    <s v="wearables"/>
    <x v="658"/>
    <d v="2015-07-26T18:00:00"/>
  </r>
  <r>
    <n v="659"/>
    <s v="Lulu Watch Designs - Apple Watch"/>
    <s v="Sync up your lifestyle"/>
    <n v="3000"/>
    <n v="3017"/>
    <x v="0"/>
    <s v="US"/>
    <s v="USD"/>
    <n v="1440339295"/>
    <n v="1437747295"/>
    <b v="0"/>
    <n v="21"/>
    <b v="1"/>
    <s v="technology/wearables"/>
    <n v="1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48471"/>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90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3884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19930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11096"/>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8136"/>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199992"/>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4499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1431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15698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63651"/>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1817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39186"/>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99795"/>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49985"/>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510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98529"/>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720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789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4817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5556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499"/>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49947"/>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34702"/>
    <n v="99.333333333333329"/>
    <x v="2"/>
    <s v="wearables"/>
    <x v="683"/>
    <d v="2016-10-31T21:36:04"/>
  </r>
  <r>
    <n v="684"/>
    <s v="Arcus Motion Analyzer | The Versatile Smart Ring"/>
    <s v="Arcus gives your fingers super powers."/>
    <n v="320000"/>
    <n v="23948"/>
    <x v="2"/>
    <s v="US"/>
    <s v="USD"/>
    <n v="1406257200"/>
    <n v="1403176891"/>
    <b v="0"/>
    <n v="135"/>
    <b v="0"/>
    <s v="technology/wearables"/>
    <n v="-29605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1447"/>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50000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96450"/>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5402"/>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84702.5"/>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753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49740"/>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86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64662"/>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14941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59364"/>
    <n v="90.857142857142861"/>
    <x v="2"/>
    <s v="wearables"/>
    <x v="695"/>
    <d v="2014-10-31T12:30:20"/>
  </r>
  <r>
    <n v="696"/>
    <s v="trustee"/>
    <s v="Show your fidelity by wearing the Trustee rings! Show where you are (at)!"/>
    <n v="175000"/>
    <n v="1"/>
    <x v="2"/>
    <s v="NL"/>
    <s v="EUR"/>
    <n v="1406326502"/>
    <n v="1403734502"/>
    <b v="0"/>
    <n v="1"/>
    <b v="0"/>
    <s v="technology/wearables"/>
    <n v="-174999"/>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681"/>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84610"/>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22851.25999999999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14597"/>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16882"/>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10377.99"/>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4163"/>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54519"/>
    <n v="120.25"/>
    <x v="2"/>
    <s v="wearables"/>
    <x v="704"/>
    <d v="2017-02-20T04:37:48"/>
  </r>
  <r>
    <n v="705"/>
    <s v="SomnoScope"/>
    <s v="The closest thing ever to the Holy Grail of wearables technology"/>
    <n v="100000"/>
    <n v="977"/>
    <x v="2"/>
    <s v="NL"/>
    <s v="EUR"/>
    <n v="1484999278"/>
    <n v="1482407278"/>
    <b v="0"/>
    <n v="5"/>
    <b v="0"/>
    <s v="technology/wearables"/>
    <n v="-9902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10000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4329.400000000001"/>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31163"/>
    <n v="23.948509485094849"/>
    <x v="2"/>
    <s v="wearables"/>
    <x v="708"/>
    <d v="2014-09-13T13:56:40"/>
  </r>
  <r>
    <n v="709"/>
    <s v="lumiglove"/>
    <s v="A &quot;handheld&quot; light, which eases the way you illuminate objects and/or paths."/>
    <n v="15000"/>
    <n v="61"/>
    <x v="2"/>
    <s v="US"/>
    <s v="USD"/>
    <n v="1417741159"/>
    <n v="1415149159"/>
    <b v="0"/>
    <n v="2"/>
    <b v="0"/>
    <s v="technology/wearables"/>
    <n v="-14939"/>
    <n v="30.5"/>
    <x v="2"/>
    <s v="wearables"/>
    <x v="709"/>
    <d v="2014-12-05T00:59:19"/>
  </r>
  <r>
    <n v="710"/>
    <s v="Hate York Shirt 2.0"/>
    <s v="Shirts, so technologically advanced, they connect mentally to their audience upon sight."/>
    <n v="1200"/>
    <n v="0"/>
    <x v="2"/>
    <s v="CA"/>
    <s v="CAD"/>
    <n v="1408495440"/>
    <n v="1405640302"/>
    <b v="0"/>
    <n v="0"/>
    <b v="0"/>
    <s v="technology/wearables"/>
    <n v="-120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6620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839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248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2751"/>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26111"/>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6285"/>
    <n v="44.6875"/>
    <x v="2"/>
    <s v="wearables"/>
    <x v="716"/>
    <d v="2014-12-01T00:00:00"/>
  </r>
  <r>
    <n v="717"/>
    <s v="cool air belt"/>
    <s v="Cool air flowing under clothing keeps you cool."/>
    <n v="100000"/>
    <n v="305"/>
    <x v="2"/>
    <s v="US"/>
    <s v="USD"/>
    <n v="1409949002"/>
    <n v="1407357002"/>
    <b v="0"/>
    <n v="4"/>
    <b v="0"/>
    <s v="technology/wearables"/>
    <n v="-99695"/>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1910"/>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4806"/>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835"/>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813"/>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8006"/>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46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383.01000000000022"/>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7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35"/>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943"/>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417.44999999999982"/>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226"/>
    <n v="43.55"/>
    <x v="3"/>
    <s v="nonfiction"/>
    <x v="729"/>
    <d v="2012-09-19T04:27:41"/>
  </r>
  <r>
    <n v="730"/>
    <s v="Encyclopedia of Surfing"/>
    <s v="A Massive but Cheerful Online Digital Archive of Surfing"/>
    <n v="20000"/>
    <n v="26438"/>
    <x v="0"/>
    <s v="US"/>
    <s v="USD"/>
    <n v="1323280391"/>
    <n v="1320688391"/>
    <b v="0"/>
    <n v="265"/>
    <b v="1"/>
    <s v="publishing/nonfiction"/>
    <n v="6438"/>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300"/>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24"/>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512"/>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2170"/>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677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774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120"/>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1"/>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3500"/>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222"/>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293.79999999999927"/>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50"/>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264"/>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16"/>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56"/>
    <n v="53.729729729729726"/>
    <x v="3"/>
    <s v="nonfiction"/>
    <x v="745"/>
    <d v="2013-05-03T13:44:05"/>
  </r>
  <r>
    <n v="746"/>
    <s v="Attention: People With Body Parts"/>
    <s v="This is a book of letters. Letters to our body parts."/>
    <n v="2987"/>
    <n v="3318"/>
    <x v="0"/>
    <s v="US"/>
    <s v="USD"/>
    <n v="1348372740"/>
    <n v="1346806909"/>
    <b v="0"/>
    <n v="97"/>
    <b v="1"/>
    <s v="publishing/nonfiction"/>
    <n v="33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3"/>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15"/>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55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585"/>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2800"/>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75"/>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47.690000000000055"/>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24"/>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345"/>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50"/>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96"/>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220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6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350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4285"/>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500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4479"/>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400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823"/>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250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34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1750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3799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1450"/>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3727"/>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9830"/>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3402"/>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2979"/>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98"/>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14600"/>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40"/>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265.2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722"/>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403.14"/>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2140"/>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70"/>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1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60"/>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4437.4599999999991"/>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290"/>
    <n v="60.859375"/>
    <x v="4"/>
    <s v="rock"/>
    <x v="791"/>
    <d v="2013-11-13T05:59:00"/>
  </r>
  <r>
    <n v="792"/>
    <s v="&quot;Believable Lies&quot; - The Album"/>
    <s v="Rock n' Roll about the intersection of lies and belief: the Believable Lie."/>
    <n v="2500"/>
    <n v="2511.11"/>
    <x v="0"/>
    <s v="US"/>
    <s v="USD"/>
    <n v="1383861483"/>
    <n v="1381265883"/>
    <b v="0"/>
    <n v="60"/>
    <b v="1"/>
    <s v="music/rock"/>
    <n v="11.110000000000127"/>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76.429999999999836"/>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42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650"/>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35"/>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226"/>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521"/>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78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230.42999999999984"/>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80"/>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535"/>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50"/>
    <n v="58.333333333333336"/>
    <x v="4"/>
    <s v="rock"/>
    <x v="805"/>
    <d v="2011-07-16T23:00:00"/>
  </r>
  <r>
    <n v="806"/>
    <s v="Golden Animals NEW Album!"/>
    <s v="Help Golden Animals finish their NEW Album!"/>
    <n v="8000"/>
    <n v="8355"/>
    <x v="0"/>
    <s v="US"/>
    <s v="USD"/>
    <n v="1315413339"/>
    <n v="1312821339"/>
    <b v="0"/>
    <n v="71"/>
    <b v="1"/>
    <s v="music/rock"/>
    <n v="355"/>
    <n v="117.67605633802818"/>
    <x v="4"/>
    <s v="rock"/>
    <x v="806"/>
    <d v="2011-09-07T16:35:39"/>
  </r>
  <r>
    <n v="807"/>
    <s v="Sic Vita - New EP Release - 2017"/>
    <s v="Join the Sic Vita family and lend a hand as we create a new album!"/>
    <n v="4000"/>
    <n v="4205"/>
    <x v="0"/>
    <s v="US"/>
    <s v="USD"/>
    <n v="1488333600"/>
    <n v="1485270311"/>
    <b v="0"/>
    <n v="57"/>
    <b v="1"/>
    <s v="music/rock"/>
    <n v="2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51"/>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75"/>
    <n v="58.333333333333336"/>
    <x v="4"/>
    <s v="rock"/>
    <x v="810"/>
    <d v="2012-09-01T01:21:02"/>
  </r>
  <r>
    <n v="811"/>
    <s v="Love Water Tour"/>
    <s v="We need your financial support to cover the tour costs!  (Sound, lights, travel, stage design)"/>
    <n v="1000"/>
    <n v="1040"/>
    <x v="0"/>
    <s v="US"/>
    <s v="USD"/>
    <n v="1373475120"/>
    <n v="1371569202"/>
    <b v="0"/>
    <n v="12"/>
    <b v="1"/>
    <s v="music/rock"/>
    <n v="40"/>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311"/>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899.94"/>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273"/>
    <n v="45.464285714285715"/>
    <x v="4"/>
    <s v="rock"/>
    <x v="814"/>
    <d v="2011-05-31T18:04:00"/>
  </r>
  <r>
    <n v="815"/>
    <s v="Some Late Help for The Early Reset"/>
    <s v="Be a part of helping The Early Reset finish their new 7 song EP."/>
    <n v="4000"/>
    <n v="4280"/>
    <x v="0"/>
    <s v="US"/>
    <s v="USD"/>
    <n v="1414879303"/>
    <n v="1412287303"/>
    <b v="0"/>
    <n v="43"/>
    <b v="1"/>
    <s v="music/rock"/>
    <n v="280"/>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058.550000000000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556.6599999999998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95"/>
    <n v="28.684210526315791"/>
    <x v="4"/>
    <s v="rock"/>
    <x v="818"/>
    <d v="2012-08-07T17:01:00"/>
  </r>
  <r>
    <n v="819"/>
    <s v="Winter Tour"/>
    <s v="We are touring the Southeast in support of our new EP"/>
    <n v="400"/>
    <n v="435"/>
    <x v="0"/>
    <s v="US"/>
    <s v="USD"/>
    <n v="1387601040"/>
    <n v="1386806254"/>
    <b v="0"/>
    <n v="14"/>
    <b v="1"/>
    <s v="music/rock"/>
    <n v="35"/>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68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575"/>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636"/>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550.09999999999991"/>
    <n v="39.816666666666663"/>
    <x v="4"/>
    <s v="rock"/>
    <x v="824"/>
    <d v="2010-04-18T06:59:00"/>
  </r>
  <r>
    <n v="825"/>
    <s v="KILL FREEMAN"/>
    <s v="Kickstarting Kill Freeman independently. Help fund the New Record, Video and Live Shows."/>
    <n v="12500"/>
    <n v="12554"/>
    <x v="0"/>
    <s v="US"/>
    <s v="USD"/>
    <n v="1351495284"/>
    <n v="1349335284"/>
    <b v="0"/>
    <n v="99"/>
    <b v="1"/>
    <s v="music/rock"/>
    <n v="54"/>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80"/>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91"/>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20"/>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41"/>
    <n v="60.65625"/>
    <x v="4"/>
    <s v="rock"/>
    <x v="830"/>
    <d v="2013-03-22T11:37:05"/>
  </r>
  <r>
    <n v="831"/>
    <s v="Let The 7Horse Run!"/>
    <s v="7Horse is a new band with a self-funded album and a show they want to rock in your town!"/>
    <n v="1500"/>
    <n v="3500"/>
    <x v="0"/>
    <s v="US"/>
    <s v="USD"/>
    <n v="1335540694"/>
    <n v="1332948694"/>
    <b v="0"/>
    <n v="20"/>
    <b v="1"/>
    <s v="music/rock"/>
    <n v="2000"/>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91.059999999999491"/>
    <n v="97.993896103896105"/>
    <x v="4"/>
    <s v="rock"/>
    <x v="832"/>
    <d v="2012-01-21T08:13:00"/>
  </r>
  <r>
    <n v="833"/>
    <s v="Ragman Rolls"/>
    <s v="This is an American rock album."/>
    <n v="6000"/>
    <n v="6100"/>
    <x v="0"/>
    <s v="US"/>
    <s v="USD"/>
    <n v="1397941475"/>
    <n v="1395349475"/>
    <b v="0"/>
    <n v="41"/>
    <b v="1"/>
    <s v="music/rock"/>
    <n v="100"/>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706"/>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345"/>
    <n v="58.625"/>
    <x v="4"/>
    <s v="rock"/>
    <x v="835"/>
    <d v="2012-05-19T03:00:00"/>
  </r>
  <r>
    <n v="836"/>
    <s v="DESMADRE Full Album + Press Kit"/>
    <s v="An album you can bring home to mom."/>
    <n v="5000"/>
    <n v="5046.5200000000004"/>
    <x v="0"/>
    <s v="US"/>
    <s v="USD"/>
    <n v="1381108918"/>
    <n v="1378516918"/>
    <b v="0"/>
    <n v="46"/>
    <b v="1"/>
    <s v="music/rock"/>
    <n v="46.520000000000437"/>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545"/>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908"/>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830.82999999999993"/>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2041.6599999999999"/>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66"/>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8"/>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5014"/>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282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019.01000000000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242.01"/>
    <n v="28.553404255319148"/>
    <x v="4"/>
    <s v="metal"/>
    <x v="846"/>
    <d v="2014-03-10T14:00:00"/>
  </r>
  <r>
    <n v="847"/>
    <s v="CENTROPYMUSIC"/>
    <s v="MUSIC WITH MEANING!  MUSIC THAT MATTERS!!!"/>
    <n v="10"/>
    <n v="10"/>
    <x v="0"/>
    <s v="US"/>
    <s v="USD"/>
    <n v="1436555376"/>
    <n v="1433963376"/>
    <b v="0"/>
    <n v="1"/>
    <b v="1"/>
    <s v="music/metal"/>
    <n v="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796"/>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2207"/>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60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74"/>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5065.3000000000029"/>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50"/>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95"/>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528.0699999999999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87"/>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1460"/>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399"/>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4983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1910"/>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3800"/>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155"/>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2860"/>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3799"/>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4495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7760"/>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19938"/>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67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7935"/>
    <n v="32.5"/>
    <x v="4"/>
    <s v="jazz"/>
    <x v="872"/>
    <d v="2011-03-10T19:48:47"/>
  </r>
  <r>
    <n v="873"/>
    <s v="The Dreamer-An Original Jazz CD"/>
    <s v="Fall in love with &quot;The Dreamer&quot;, new original music from trumpeter Freddie Dunn!"/>
    <n v="3500"/>
    <n v="45"/>
    <x v="2"/>
    <s v="US"/>
    <s v="USD"/>
    <n v="1352610040"/>
    <n v="1349150440"/>
    <b v="0"/>
    <n v="5"/>
    <b v="0"/>
    <s v="music/jazz"/>
    <n v="-3455"/>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270"/>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5000"/>
    <e v="#DIV/0!"/>
    <x v="4"/>
    <s v="jazz"/>
    <x v="875"/>
    <d v="2015-09-21T17:22:11"/>
  </r>
  <r>
    <n v="876"/>
    <s v="Sound Of Dobells"/>
    <s v="What was the greatest record shop ever?  DOBELLS!"/>
    <n v="3152"/>
    <n v="1286"/>
    <x v="2"/>
    <s v="GB"/>
    <s v="GBP"/>
    <n v="1359978927"/>
    <n v="1357127727"/>
    <b v="0"/>
    <n v="45"/>
    <b v="0"/>
    <s v="music/jazz"/>
    <n v="-1866"/>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4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4935"/>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1456"/>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667"/>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3720"/>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1198"/>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2999"/>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980"/>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250"/>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295"/>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100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928"/>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22639.6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875"/>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7740"/>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355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80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12166"/>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780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80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300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430"/>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470"/>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979"/>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650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2991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4840"/>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4984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6304"/>
    <n v="32.666666666666664"/>
    <x v="4"/>
    <s v="jazz"/>
    <x v="905"/>
    <d v="2011-01-24T05:45:26"/>
  </r>
  <r>
    <n v="906"/>
    <s v="24th Music Presents Channeling Motown (Live)"/>
    <s v="The DMV's most respected saxophonist pay tribute to Motown."/>
    <n v="15000"/>
    <n v="0"/>
    <x v="2"/>
    <s v="US"/>
    <s v="USD"/>
    <n v="1394681590"/>
    <n v="1392093190"/>
    <b v="0"/>
    <n v="0"/>
    <b v="0"/>
    <s v="music/jazz"/>
    <n v="-15000"/>
    <e v="#DIV/0!"/>
    <x v="4"/>
    <s v="jazz"/>
    <x v="906"/>
    <d v="2014-03-13T03:33:10"/>
  </r>
  <r>
    <n v="907"/>
    <s v="Greg Chambers Saxophone CD"/>
    <s v="Greg Chambers' self-titled CD needs support for post production, replication, and promotion."/>
    <n v="2900"/>
    <n v="0"/>
    <x v="2"/>
    <s v="US"/>
    <s v="USD"/>
    <n v="1315715823"/>
    <n v="1313123823"/>
    <b v="0"/>
    <n v="0"/>
    <b v="0"/>
    <s v="music/jazz"/>
    <n v="-290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250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15480"/>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427"/>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10000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3470"/>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28018"/>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150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125"/>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330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4970"/>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3704"/>
    <n v="19.600000000000001"/>
    <x v="4"/>
    <s v="jazz"/>
    <x v="918"/>
    <d v="2014-12-01T22:59:21"/>
  </r>
  <r>
    <n v="919"/>
    <s v="Jazz CD:  Out of The Blue"/>
    <s v="Cool jazz with a New Orleans flavor."/>
    <n v="20000"/>
    <n v="100"/>
    <x v="2"/>
    <s v="US"/>
    <s v="USD"/>
    <n v="1355930645"/>
    <n v="1352906645"/>
    <b v="0"/>
    <n v="1"/>
    <b v="0"/>
    <s v="music/jazz"/>
    <n v="-19900"/>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550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10365"/>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320"/>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14670"/>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2673"/>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5840"/>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7000"/>
    <e v="#DIV/0!"/>
    <x v="4"/>
    <s v="jazz"/>
    <x v="926"/>
    <d v="2010-07-08T22:40:00"/>
  </r>
  <r>
    <n v="927"/>
    <s v="JETRO DA SILVA FUNK PROJECT"/>
    <s v="Studio CD/DVD Solo project of Pianist &amp; Keyboardist Jetro da Silva"/>
    <n v="20000"/>
    <n v="0"/>
    <x v="2"/>
    <s v="US"/>
    <s v="USD"/>
    <n v="1337024695"/>
    <n v="1334432695"/>
    <b v="0"/>
    <n v="0"/>
    <b v="0"/>
    <s v="music/jazz"/>
    <n v="-2000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2925"/>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50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555"/>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869"/>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811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880"/>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48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3450"/>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140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3460"/>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697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2710"/>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7456"/>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8839"/>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6832"/>
    <n v="41.75"/>
    <x v="2"/>
    <s v="wearables"/>
    <x v="942"/>
    <d v="2016-02-18T20:14:20"/>
  </r>
  <r>
    <n v="943"/>
    <s v="SleepMode"/>
    <s v="A mask for home or travel that will give you the best, undisturbed sleep of your life."/>
    <n v="3000"/>
    <n v="289"/>
    <x v="2"/>
    <s v="US"/>
    <s v="USD"/>
    <n v="1480438905"/>
    <n v="1477843305"/>
    <b v="0"/>
    <n v="12"/>
    <b v="0"/>
    <s v="technology/wearables"/>
    <n v="-2711"/>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43337"/>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97516"/>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4714"/>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85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3520"/>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972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3598"/>
    <n v="58.416666666666664"/>
    <x v="2"/>
    <s v="wearables"/>
    <x v="950"/>
    <d v="2016-01-17T18:01:01"/>
  </r>
  <r>
    <n v="951"/>
    <s v="Smart Harness"/>
    <s v="Revolutionizing the way we walk our dogs!"/>
    <n v="50000"/>
    <n v="19195"/>
    <x v="2"/>
    <s v="US"/>
    <s v="USD"/>
    <n v="1465054872"/>
    <n v="1461166872"/>
    <b v="0"/>
    <n v="121"/>
    <b v="0"/>
    <s v="technology/wearables"/>
    <n v="-30805"/>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29428"/>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487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8489"/>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28301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49139"/>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1767"/>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6896"/>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0570"/>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9995"/>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5492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1788"/>
    <n v="19.243243243243242"/>
    <x v="2"/>
    <s v="wearables"/>
    <x v="962"/>
    <d v="2016-02-11T17:05:53"/>
  </r>
  <r>
    <n v="963"/>
    <s v="The Ultimate Learning Center"/>
    <s v="WE are molding an educated, motivated, non violent GENERATION!"/>
    <n v="35000"/>
    <n v="377"/>
    <x v="2"/>
    <s v="US"/>
    <s v="USD"/>
    <n v="1476717319"/>
    <n v="1473693319"/>
    <b v="0"/>
    <n v="9"/>
    <b v="0"/>
    <s v="technology/wearables"/>
    <n v="-34623"/>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0912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2470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0224"/>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643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894"/>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16000"/>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704"/>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99774"/>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1307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19589"/>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49720"/>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9739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47111"/>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1791"/>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7561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6013.84"/>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8514"/>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8877"/>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497"/>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73468"/>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894"/>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2811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7450"/>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43390"/>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5000"/>
    <e v="#DIV/0!"/>
    <x v="2"/>
    <s v="wearables"/>
    <x v="988"/>
    <d v="2016-10-01T08:33:45"/>
  </r>
  <r>
    <n v="989"/>
    <s v="Power Rope"/>
    <s v="The most useful phone charger you will ever buy"/>
    <n v="10000"/>
    <n v="1677"/>
    <x v="2"/>
    <s v="US"/>
    <s v="USD"/>
    <n v="1475101495"/>
    <n v="1472509495"/>
    <b v="0"/>
    <n v="32"/>
    <b v="0"/>
    <s v="technology/wearables"/>
    <n v="-8323"/>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2497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788"/>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9953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52439"/>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195331"/>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9274"/>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3935"/>
    <n v="13"/>
    <x v="2"/>
    <s v="wearables"/>
    <x v="996"/>
    <d v="2014-07-27T15:27:00"/>
  </r>
  <r>
    <n v="997"/>
    <s v="iPhanny"/>
    <s v="The iPhanny keeps your iPhone 6 safe from bending in those dangerous pants pockets."/>
    <n v="5000"/>
    <n v="65"/>
    <x v="2"/>
    <s v="US"/>
    <s v="USD"/>
    <n v="1417145297"/>
    <n v="1414549697"/>
    <b v="0"/>
    <n v="8"/>
    <b v="0"/>
    <s v="technology/wearables"/>
    <n v="-4935"/>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24865"/>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3831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874876"/>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200"/>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7039"/>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789"/>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444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49898"/>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376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1670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9325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43435"/>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1503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1992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1071751.0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1636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6940"/>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8760"/>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97158"/>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19280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19379"/>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23700"/>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163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7554.1100000000006"/>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298"/>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743"/>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3727.5499999999993"/>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6949.820000000007"/>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0.57999999999992724"/>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232"/>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72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76"/>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48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740"/>
    <n v="108.48484848484848"/>
    <x v="4"/>
    <s v="electronic music"/>
    <x v="1031"/>
    <d v="2015-12-16T18:20:10"/>
  </r>
  <r>
    <n v="1032"/>
    <s v="Phantom Ship / Coastal (Album Preorder)"/>
    <s v="Ideal for living rooms and open spaces."/>
    <n v="5400"/>
    <n v="5858.84"/>
    <x v="0"/>
    <s v="US"/>
    <s v="USD"/>
    <n v="1466697625"/>
    <n v="1464105625"/>
    <b v="0"/>
    <n v="96"/>
    <b v="1"/>
    <s v="music/electronic music"/>
    <n v="458.84000000000015"/>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38"/>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500.090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352"/>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556.22000000000025"/>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680"/>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41"/>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8475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5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640"/>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1463"/>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699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9734"/>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300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1999"/>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788"/>
    <n v="53"/>
    <x v="5"/>
    <s v="audio"/>
    <x v="1048"/>
    <d v="2016-09-25T01:16:29"/>
  </r>
  <r>
    <n v="1049"/>
    <s v="J1 (Canceled)"/>
    <s v="------"/>
    <n v="12000"/>
    <n v="0"/>
    <x v="1"/>
    <s v="US"/>
    <s v="USD"/>
    <n v="1455272445"/>
    <n v="1452680445"/>
    <b v="0"/>
    <n v="0"/>
    <b v="0"/>
    <s v="journalism/audio"/>
    <n v="-12000"/>
    <e v="#DIV/0!"/>
    <x v="5"/>
    <s v="audio"/>
    <x v="1049"/>
    <d v="2016-02-12T10:20:45"/>
  </r>
  <r>
    <n v="1050"/>
    <s v="The (Secular) Barbershop Podcast (Canceled)"/>
    <s v="Secularism is on the rise and I hear you.Talk to me."/>
    <n v="2500"/>
    <n v="0"/>
    <x v="1"/>
    <s v="US"/>
    <s v="USD"/>
    <n v="1442257677"/>
    <n v="1439665677"/>
    <b v="0"/>
    <n v="0"/>
    <b v="0"/>
    <s v="journalism/audio"/>
    <n v="-250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50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4336"/>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485"/>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250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350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1000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1000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40000"/>
    <e v="#DIV/0!"/>
    <x v="5"/>
    <s v="audio"/>
    <x v="1058"/>
    <d v="2015-03-26T00:00:00"/>
  </r>
  <r>
    <n v="1059"/>
    <s v="Voice Over Artist (Canceled)"/>
    <s v="Turning myself into a vocal artist."/>
    <n v="1100"/>
    <n v="0"/>
    <x v="1"/>
    <s v="US"/>
    <s v="USD"/>
    <n v="1426269456"/>
    <n v="1423681056"/>
    <b v="0"/>
    <n v="0"/>
    <b v="0"/>
    <s v="journalism/audio"/>
    <n v="-110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4950"/>
    <n v="50"/>
    <x v="5"/>
    <s v="audio"/>
    <x v="1060"/>
    <d v="2015-04-15T21:54:53"/>
  </r>
  <r>
    <n v="1061"/>
    <s v="Chat Box 23 (Canceled)"/>
    <s v="T.O., Adi &amp; Mercedes discuss their point of views, women's issues &amp; Hollywood Hotties."/>
    <n v="4000"/>
    <n v="0"/>
    <x v="1"/>
    <s v="US"/>
    <s v="USD"/>
    <n v="1462150800"/>
    <n v="1456987108"/>
    <b v="0"/>
    <n v="0"/>
    <b v="0"/>
    <s v="journalism/audio"/>
    <n v="-4000"/>
    <e v="#DIV/0!"/>
    <x v="5"/>
    <s v="audio"/>
    <x v="1061"/>
    <d v="2016-05-02T01:00:00"/>
  </r>
  <r>
    <n v="1062"/>
    <s v="RETURNING AT A LATER DATE"/>
    <s v="SEE US ON PATREON www.badgirlartwork.com"/>
    <n v="199"/>
    <n v="190"/>
    <x v="1"/>
    <s v="US"/>
    <s v="USD"/>
    <n v="1468351341"/>
    <n v="1467746541"/>
    <b v="0"/>
    <n v="4"/>
    <b v="0"/>
    <s v="journalism/audio"/>
    <n v="-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100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1923"/>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919"/>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144949"/>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370"/>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2995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1350"/>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9930"/>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10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4949"/>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740"/>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50593"/>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95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27926"/>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17656"/>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55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532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1817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67988"/>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994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49590"/>
    <n v="410"/>
    <x v="6"/>
    <s v="video games"/>
    <x v="1083"/>
    <d v="2014-08-02T15:49:43"/>
  </r>
  <r>
    <n v="1084"/>
    <s v="My own channel"/>
    <s v="I want to start my own channel for gaming"/>
    <n v="550"/>
    <n v="0"/>
    <x v="2"/>
    <s v="US"/>
    <s v="USD"/>
    <n v="1407534804"/>
    <n v="1404942804"/>
    <b v="0"/>
    <n v="0"/>
    <b v="0"/>
    <s v="games/video games"/>
    <n v="-55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28974"/>
    <n v="114"/>
    <x v="6"/>
    <s v="video games"/>
    <x v="1085"/>
    <d v="2016-03-14T15:06:15"/>
  </r>
  <r>
    <n v="1086"/>
    <s v="Cyber Universe Online"/>
    <s v="Humanity's future in the Galaxy"/>
    <n v="18000"/>
    <n v="15"/>
    <x v="2"/>
    <s v="US"/>
    <s v="USD"/>
    <n v="1408913291"/>
    <n v="1406321291"/>
    <b v="0"/>
    <n v="2"/>
    <b v="0"/>
    <s v="games/video games"/>
    <n v="-17985"/>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110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38617.660000000003"/>
    <n v="43.41727891156463"/>
    <x v="6"/>
    <s v="video games"/>
    <x v="1088"/>
    <d v="2014-04-24T19:11:07"/>
  </r>
  <r>
    <n v="1089"/>
    <s v="Farabel"/>
    <s v="Farabel is a single player turn-based fantasy strategy game for Mac/PC/Linux"/>
    <n v="15000"/>
    <n v="1174"/>
    <x v="2"/>
    <s v="FR"/>
    <s v="EUR"/>
    <n v="1435293175"/>
    <n v="1432701175"/>
    <b v="0"/>
    <n v="49"/>
    <b v="0"/>
    <s v="games/video games"/>
    <n v="-13826"/>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1299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7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979"/>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257.75"/>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4705.99"/>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474826"/>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984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99953"/>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2319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497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900"/>
    <n v="10"/>
    <x v="6"/>
    <s v="video games"/>
    <x v="1100"/>
    <d v="2016-02-14T02:39:31"/>
  </r>
  <r>
    <n v="1101"/>
    <s v="Strain Wars"/>
    <s v="Different strains of marijuana leafs battling to the death to see which one is the top strain."/>
    <n v="100000"/>
    <n v="41"/>
    <x v="2"/>
    <s v="US"/>
    <s v="USD"/>
    <n v="1468519920"/>
    <n v="1466188338"/>
    <b v="0"/>
    <n v="6"/>
    <b v="0"/>
    <s v="games/video games"/>
    <n v="-99959"/>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757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4757"/>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7029"/>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89856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23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1000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4267.5"/>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995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49745"/>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2499"/>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56727.08"/>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99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599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39947"/>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499821.48"/>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91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39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095"/>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2500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24997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320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4989"/>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89575"/>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300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990"/>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34415"/>
    <n v="25.434782608695652"/>
    <x v="6"/>
    <s v="mobile games"/>
    <x v="1127"/>
    <d v="2014-11-14T21:30:00"/>
  </r>
  <r>
    <n v="1128"/>
    <s v="Flying Turds"/>
    <s v="#havingfunFTW"/>
    <n v="1000"/>
    <n v="1"/>
    <x v="2"/>
    <s v="GB"/>
    <s v="GBP"/>
    <n v="1407425717"/>
    <n v="1404833717"/>
    <b v="0"/>
    <n v="1"/>
    <b v="0"/>
    <s v="games/mobile games"/>
    <n v="-999"/>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9979"/>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989"/>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4000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8562"/>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2980"/>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24999"/>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950"/>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3920"/>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1512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487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7995"/>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5000"/>
    <e v="#DIV/0!"/>
    <x v="6"/>
    <s v="mobile games"/>
    <x v="1140"/>
    <d v="2015-08-06T11:05:21"/>
  </r>
  <r>
    <n v="1141"/>
    <s v="Arena Z - Zombie Survival"/>
    <s v="I think this will be a great game!"/>
    <n v="500"/>
    <n v="0"/>
    <x v="2"/>
    <s v="DE"/>
    <s v="EUR"/>
    <n v="1436460450"/>
    <n v="1433868450"/>
    <b v="0"/>
    <n v="0"/>
    <b v="0"/>
    <s v="games/mobile games"/>
    <n v="-50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400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4814"/>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930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7990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5470"/>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2500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14927"/>
    <n v="24.333333333333332"/>
    <x v="7"/>
    <s v="food trucks"/>
    <x v="1148"/>
    <d v="2016-12-01T05:06:21"/>
  </r>
  <r>
    <n v="1149"/>
    <s v="The Floridian Food Truck"/>
    <s v="Bringing culturally diverse Floridian cuisine to the people!"/>
    <n v="50000"/>
    <n v="75"/>
    <x v="2"/>
    <s v="US"/>
    <s v="USD"/>
    <n v="1466096566"/>
    <n v="1463504566"/>
    <b v="0"/>
    <n v="2"/>
    <b v="0"/>
    <s v="food/food trucks"/>
    <n v="-49925"/>
    <n v="37.5"/>
    <x v="7"/>
    <s v="food trucks"/>
    <x v="1149"/>
    <d v="2016-06-16T17:02:46"/>
  </r>
  <r>
    <n v="1150"/>
    <s v="Chef Po's Food Truck"/>
    <s v="Bringing delicious authentic and fusion Taiwanese Food to the West Coast."/>
    <n v="2500"/>
    <n v="252"/>
    <x v="2"/>
    <s v="US"/>
    <s v="USD"/>
    <n v="1452293675"/>
    <n v="1447109675"/>
    <b v="0"/>
    <n v="6"/>
    <b v="0"/>
    <s v="food/food trucks"/>
    <n v="-224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25000"/>
    <e v="#DIV/0!"/>
    <x v="7"/>
    <s v="food trucks"/>
    <x v="1151"/>
    <d v="2015-09-07T02:27:43"/>
  </r>
  <r>
    <n v="1152"/>
    <s v="Peruvian King Food Truck"/>
    <s v="Peruvian food truck with an LA twist."/>
    <n v="16000"/>
    <n v="911"/>
    <x v="2"/>
    <s v="US"/>
    <s v="USD"/>
    <n v="1431709312"/>
    <n v="1429117312"/>
    <b v="0"/>
    <n v="15"/>
    <b v="0"/>
    <s v="food/food trucks"/>
    <n v="-15089"/>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7950"/>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467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2481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650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9849"/>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7465"/>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675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884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1800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9965"/>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520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1000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7929.5"/>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212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59021"/>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16980"/>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998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2490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24975"/>
    <n v="25"/>
    <x v="7"/>
    <s v="food trucks"/>
    <x v="1171"/>
    <d v="2014-11-13T20:18:47"/>
  </r>
  <r>
    <n v="1172"/>
    <s v="let your dayz take you to the dogs."/>
    <s v="Bringing YOUR favorite dog recipes to the streets."/>
    <n v="9000"/>
    <n v="0"/>
    <x v="2"/>
    <s v="US"/>
    <s v="USD"/>
    <n v="1408551752"/>
    <n v="1405959752"/>
    <b v="0"/>
    <n v="0"/>
    <b v="0"/>
    <s v="food/food trucks"/>
    <n v="-900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12497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14114"/>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19415"/>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17499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600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7499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6800"/>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44125"/>
    <n v="69.117647058823536"/>
    <x v="7"/>
    <s v="food trucks"/>
    <x v="1180"/>
    <d v="2014-06-28T19:21:54"/>
  </r>
  <r>
    <n v="1181"/>
    <s v="Gringo Loco Tacos Food Truck"/>
    <s v="Bringing the best tacos to the streets of Chicago!"/>
    <n v="50000"/>
    <n v="4"/>
    <x v="2"/>
    <s v="US"/>
    <s v="USD"/>
    <n v="1425197321"/>
    <n v="1422605321"/>
    <b v="0"/>
    <n v="3"/>
    <b v="0"/>
    <s v="food/food trucks"/>
    <n v="-49996"/>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958"/>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2400"/>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86"/>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680"/>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505"/>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361"/>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21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700"/>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7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245"/>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1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831"/>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27780"/>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3500"/>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4637"/>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2994"/>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562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35"/>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29"/>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46.2700000000004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24811"/>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400"/>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38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12"/>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35"/>
    <n v="32.34375"/>
    <x v="8"/>
    <s v="photobooks"/>
    <x v="1206"/>
    <d v="2017-03-11T13:29:00"/>
  </r>
  <r>
    <n v="1207"/>
    <s v="ITALIANA"/>
    <s v="A humanistic photo book about ancestral &amp; post-modern Italy."/>
    <n v="16700"/>
    <n v="17396"/>
    <x v="0"/>
    <s v="IT"/>
    <s v="EUR"/>
    <n v="1459418400"/>
    <n v="1456827573"/>
    <b v="0"/>
    <n v="141"/>
    <b v="1"/>
    <s v="photography/photobooks"/>
    <n v="696"/>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5530"/>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360"/>
    <n v="138.2608695652174"/>
    <x v="8"/>
    <s v="photobooks"/>
    <x v="1209"/>
    <d v="2017-02-25T20:18:25"/>
  </r>
  <r>
    <n v="1210"/>
    <s v="Det Andra GÃ¶teborg"/>
    <s v="En fotobok om livet i det enda andra GÃ¶teborg i vÃ¤rlden"/>
    <n v="20000"/>
    <n v="50863"/>
    <x v="0"/>
    <s v="SE"/>
    <s v="SEK"/>
    <n v="1433106000"/>
    <n v="1431124572"/>
    <b v="0"/>
    <n v="103"/>
    <b v="1"/>
    <s v="photography/photobooks"/>
    <n v="30863"/>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726"/>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45"/>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636"/>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34304.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6398"/>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689"/>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6505"/>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967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565"/>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251.01000000000022"/>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721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2397"/>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13940"/>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868"/>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8063"/>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200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535"/>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2725"/>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50000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500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4960"/>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84"/>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5000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7324"/>
    <n v="35"/>
    <x v="4"/>
    <s v="world music"/>
    <x v="1235"/>
    <d v="2013-12-15T03:14:59"/>
  </r>
  <r>
    <n v="1236"/>
    <s v="&quot;Volando&quot; CD Release (Canceled)"/>
    <s v="Raising money to give the musicians their due."/>
    <n v="2500"/>
    <n v="0"/>
    <x v="1"/>
    <s v="US"/>
    <s v="USD"/>
    <n v="1343491200"/>
    <n v="1342801164"/>
    <b v="0"/>
    <n v="0"/>
    <b v="0"/>
    <s v="music/world music"/>
    <n v="-250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2500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822"/>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250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7759"/>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2463"/>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906"/>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03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76"/>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405"/>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340"/>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77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291"/>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222"/>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30046"/>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1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7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6623"/>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3071"/>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5389.1299999999974"/>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10710"/>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13577.560000000001"/>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6"/>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451"/>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65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285"/>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432"/>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670.17000000000007"/>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45"/>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396"/>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2000"/>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62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35"/>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300"/>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40"/>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3743.839999999997"/>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9321.0999999999985"/>
    <n v="62.522107969151669"/>
    <x v="4"/>
    <s v="rock"/>
    <x v="1275"/>
    <d v="2013-08-07T20:49:47"/>
  </r>
  <r>
    <n v="1276"/>
    <s v="MR. DREAM GOES TO JAIL"/>
    <s v="Sponsor this Brooklyn punk band's debut seven-inch, MR. DREAM GOES TO JAIL."/>
    <n v="3000"/>
    <n v="3132.63"/>
    <x v="0"/>
    <s v="US"/>
    <s v="USD"/>
    <n v="1251777600"/>
    <n v="1247504047"/>
    <b v="1"/>
    <n v="68"/>
    <b v="1"/>
    <s v="music/rock"/>
    <n v="132.6300000000001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918.64999999999964"/>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3571"/>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348.17"/>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636.7799999999988"/>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750"/>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3542"/>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1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20"/>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33"/>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25"/>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355"/>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8"/>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376"/>
    <n v="36.07692307692308"/>
    <x v="1"/>
    <s v="plays"/>
    <x v="1289"/>
    <d v="2017-01-04T03:14:05"/>
  </r>
  <r>
    <n v="1290"/>
    <s v="I Died... I Came Back, ... Whatever"/>
    <s v="Sometimes your Heart has to STOP for your Life to START."/>
    <n v="3500"/>
    <n v="3800"/>
    <x v="0"/>
    <s v="US"/>
    <s v="USD"/>
    <n v="1429772340"/>
    <n v="1427121931"/>
    <b v="0"/>
    <n v="86"/>
    <b v="1"/>
    <s v="theater/plays"/>
    <n v="300"/>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37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7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335"/>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10"/>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49"/>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350"/>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905"/>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93"/>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840"/>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050"/>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55"/>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0"/>
    <n v="50"/>
    <x v="1"/>
    <s v="plays"/>
    <x v="1302"/>
    <d v="2016-12-01T02:23:31"/>
  </r>
  <r>
    <n v="1303"/>
    <s v="Forward Arena Theatre Company: Summer Season"/>
    <s v="Groundbreaking queer theatre."/>
    <n v="3500"/>
    <n v="4559.13"/>
    <x v="0"/>
    <s v="GB"/>
    <s v="GBP"/>
    <n v="1469962800"/>
    <n v="1468578920"/>
    <b v="0"/>
    <n v="108"/>
    <b v="1"/>
    <s v="theater/plays"/>
    <n v="1059.1300000000001"/>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414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2207"/>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38229"/>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44243"/>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8864"/>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37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900"/>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169930"/>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4572"/>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27554"/>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7797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59596"/>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74999"/>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88533"/>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33870"/>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4924"/>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99497"/>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45598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4894"/>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366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4508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19514"/>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98870"/>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629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7325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49592"/>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7127"/>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246583"/>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10115"/>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250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8697"/>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06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5053"/>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530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29009"/>
    <n v="66.066666666666663"/>
    <x v="2"/>
    <s v="wearables"/>
    <x v="1338"/>
    <d v="2015-08-02T19:17:13"/>
  </r>
  <r>
    <n v="1339"/>
    <s v="Linkoo (Canceled)"/>
    <s v="World's Smallest customizable Phone &amp; GPS Watch for kids !"/>
    <n v="50000"/>
    <n v="3317"/>
    <x v="1"/>
    <s v="US"/>
    <s v="USD"/>
    <n v="1418056315"/>
    <n v="1414164715"/>
    <b v="0"/>
    <n v="37"/>
    <b v="0"/>
    <s v="technology/wearables"/>
    <n v="-46683"/>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168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41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4990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149"/>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4166"/>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7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231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55"/>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10"/>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5210"/>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202.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253"/>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3614"/>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363"/>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567"/>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2815.5600000000004"/>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506"/>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350"/>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04"/>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098"/>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559"/>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7830"/>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20"/>
    <n v="81.739130434782609"/>
    <x v="4"/>
    <s v="rock"/>
    <x v="1365"/>
    <d v="2015-03-16T16:35:52"/>
  </r>
  <r>
    <n v="1366"/>
    <s v="Kick It! A Tribute to the A.K.s"/>
    <s v="A musical memorial for Alexi Petersen."/>
    <n v="7500"/>
    <n v="9486.69"/>
    <x v="0"/>
    <s v="US"/>
    <s v="USD"/>
    <n v="1417049663"/>
    <n v="1413158063"/>
    <b v="0"/>
    <n v="147"/>
    <b v="1"/>
    <s v="music/rock"/>
    <n v="1986.6900000000005"/>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713"/>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535"/>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730.629999999997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55"/>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496"/>
    <n v="107.07142857142857"/>
    <x v="4"/>
    <s v="rock"/>
    <x v="1371"/>
    <d v="2015-05-07T18:12:22"/>
  </r>
  <r>
    <n v="1372"/>
    <s v="Ted Lukas &amp; the Misled new CD - &quot;FEED&quot;"/>
    <s v="Please help us raise funds to press our new CD!"/>
    <n v="500"/>
    <n v="620"/>
    <x v="0"/>
    <s v="US"/>
    <s v="USD"/>
    <n v="1342115132"/>
    <n v="1339523132"/>
    <b v="0"/>
    <n v="16"/>
    <b v="1"/>
    <s v="music/rock"/>
    <n v="120"/>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342"/>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2853"/>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564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210"/>
    <n v="48.70967741935484"/>
    <x v="4"/>
    <s v="rock"/>
    <x v="1377"/>
    <d v="2017-02-03T04:11:00"/>
  </r>
  <r>
    <n v="1378"/>
    <s v="SIX BY SEVEN"/>
    <s v="A psychedelic post rock masterpiece!"/>
    <n v="2000"/>
    <n v="4067"/>
    <x v="0"/>
    <s v="GB"/>
    <s v="GBP"/>
    <n v="1470075210"/>
    <n v="1468779210"/>
    <b v="0"/>
    <n v="133"/>
    <b v="1"/>
    <s v="music/rock"/>
    <n v="2067"/>
    <n v="30.578947368421051"/>
    <x v="4"/>
    <s v="rock"/>
    <x v="1378"/>
    <d v="2016-08-01T18:13:30"/>
  </r>
  <r>
    <n v="1379"/>
    <s v="J. Walter Makes a Record"/>
    <s v="---------The long-awaited debut full-length from Justin Ruddy--------"/>
    <n v="10000"/>
    <n v="11160"/>
    <x v="0"/>
    <s v="US"/>
    <s v="USD"/>
    <n v="1433504876"/>
    <n v="1430912876"/>
    <b v="0"/>
    <n v="151"/>
    <b v="1"/>
    <s v="music/rock"/>
    <n v="1160"/>
    <n v="73.907284768211923"/>
    <x v="4"/>
    <s v="rock"/>
    <x v="1379"/>
    <d v="2015-06-05T11:47:56"/>
  </r>
  <r>
    <n v="1380"/>
    <s v="BARNFEST 2015"/>
    <s v="A DIY MUSIC FESTIVAL FROM ST. LOUIS MO! Bands make their own festival, help make it legit!"/>
    <n v="25"/>
    <n v="106"/>
    <x v="0"/>
    <s v="US"/>
    <s v="USD"/>
    <n v="1433815200"/>
    <n v="1431886706"/>
    <b v="0"/>
    <n v="5"/>
    <b v="1"/>
    <s v="music/rock"/>
    <n v="81"/>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355"/>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349"/>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473"/>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843"/>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832.48999999999978"/>
    <n v="65.914104477611943"/>
    <x v="4"/>
    <s v="rock"/>
    <x v="1385"/>
    <d v="2016-04-29T12:11:00"/>
  </r>
  <r>
    <n v="1386"/>
    <s v="MALTESE CROSS: The First Album"/>
    <s v="We are a classic hard rock/heavy metal band just trying to keep rock alive!"/>
    <n v="400"/>
    <n v="875"/>
    <x v="0"/>
    <s v="US"/>
    <s v="USD"/>
    <n v="1438183889"/>
    <n v="1435591889"/>
    <b v="0"/>
    <n v="14"/>
    <b v="1"/>
    <s v="music/rock"/>
    <n v="4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46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740.37"/>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227"/>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25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5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341"/>
    <n v="27.317307692307693"/>
    <x v="4"/>
    <s v="rock"/>
    <x v="1392"/>
    <d v="2016-03-03T03:43:06"/>
  </r>
  <r>
    <n v="1393"/>
    <s v="WolfHunt | Social Commentary Rock Project"/>
    <s v="Rock n' Roll tales of our times"/>
    <n v="10000"/>
    <n v="10235"/>
    <x v="0"/>
    <s v="US"/>
    <s v="USD"/>
    <n v="1470068523"/>
    <n v="1467476523"/>
    <b v="0"/>
    <n v="52"/>
    <b v="1"/>
    <s v="music/rock"/>
    <n v="235"/>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66"/>
    <n v="53.882352941176471"/>
    <x v="4"/>
    <s v="rock"/>
    <x v="1394"/>
    <d v="2017-03-01T03:00:00"/>
  </r>
  <r>
    <n v="1395"/>
    <s v="Quiet Oaks Full Length Album"/>
    <s v="Help Quiet Oaks record their debut album!!!"/>
    <n v="3500"/>
    <n v="3916"/>
    <x v="0"/>
    <s v="US"/>
    <s v="USD"/>
    <n v="1484430481"/>
    <n v="1481838481"/>
    <b v="0"/>
    <n v="82"/>
    <b v="1"/>
    <s v="music/rock"/>
    <n v="416"/>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438"/>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385"/>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426"/>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235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236"/>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991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22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4259"/>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24895"/>
    <n v="6.1764705882352944"/>
    <x v="3"/>
    <s v="translations"/>
    <x v="1405"/>
    <d v="2014-11-28T17:20:01"/>
  </r>
  <r>
    <n v="1406"/>
    <s v="Man Down! Translation project"/>
    <s v="The White coat and the battle dress uniform"/>
    <n v="12000"/>
    <n v="15"/>
    <x v="2"/>
    <s v="IT"/>
    <s v="EUR"/>
    <n v="1449914400"/>
    <n v="1445336607"/>
    <b v="0"/>
    <n v="3"/>
    <b v="0"/>
    <s v="publishing/translations"/>
    <n v="-1198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98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928"/>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400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5999"/>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99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6680"/>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1900"/>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499"/>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3600"/>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5000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4445"/>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994"/>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5855"/>
    <n v="44.5"/>
    <x v="3"/>
    <s v="translations"/>
    <x v="1419"/>
    <d v="2016-10-09T10:56:59"/>
  </r>
  <r>
    <n v="1420"/>
    <s v="Shakespeare in the Hood - Romeo and Juliet"/>
    <s v="Help me butcher Shakespeare in a satirical fashion."/>
    <n v="110"/>
    <n v="3"/>
    <x v="2"/>
    <s v="US"/>
    <s v="USD"/>
    <n v="1467129686"/>
    <n v="1464969686"/>
    <b v="0"/>
    <n v="3"/>
    <b v="0"/>
    <s v="publishing/translations"/>
    <n v="-107"/>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9980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2497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2990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5973"/>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1300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100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4581"/>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95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1000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4597"/>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11569"/>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4000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1195"/>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738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4985"/>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992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193"/>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19400"/>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2545"/>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2999"/>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77980"/>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150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1300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495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13000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900"/>
    <e v="#DIV/0!"/>
    <x v="3"/>
    <s v="translations"/>
    <x v="1446"/>
    <d v="2016-04-21T10:44:38"/>
  </r>
  <r>
    <n v="1447"/>
    <s v="Indian Language Dictionary"/>
    <s v="I'm creating a dictionary of multiple Indian languages."/>
    <n v="500000"/>
    <n v="75"/>
    <x v="2"/>
    <s v="US"/>
    <s v="USD"/>
    <n v="1467999134"/>
    <n v="1465407134"/>
    <b v="0"/>
    <n v="3"/>
    <b v="0"/>
    <s v="publishing/translations"/>
    <n v="-499925"/>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20000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8888"/>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99999"/>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8948"/>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1400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2500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735"/>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3425"/>
    <n v="225"/>
    <x v="3"/>
    <s v="translations"/>
    <x v="1455"/>
    <d v="2014-09-05T13:39:00"/>
  </r>
  <r>
    <n v="1456"/>
    <s v="Sometimes you don't need love (Canceled)"/>
    <s v="English Version of my auto-published novel"/>
    <n v="5000"/>
    <n v="145"/>
    <x v="1"/>
    <s v="IT"/>
    <s v="EUR"/>
    <n v="1483459365"/>
    <n v="1480867365"/>
    <b v="0"/>
    <n v="3"/>
    <b v="0"/>
    <s v="publishing/translations"/>
    <n v="-4855"/>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600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500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3700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2500000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86.6900000000005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340.69999999999982"/>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286"/>
    <n v="35.44"/>
    <x v="3"/>
    <s v="radio &amp; podcasts"/>
    <x v="1463"/>
    <d v="2013-04-07T20:52:18"/>
  </r>
  <r>
    <n v="1464"/>
    <s v="Science Studio"/>
    <s v="The Best Science Media on the Web"/>
    <n v="5000"/>
    <n v="8160"/>
    <x v="0"/>
    <s v="US"/>
    <s v="USD"/>
    <n v="1361029958"/>
    <n v="1358437958"/>
    <b v="1"/>
    <n v="234"/>
    <b v="1"/>
    <s v="publishing/radio &amp; podcasts"/>
    <n v="3160"/>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106924.35"/>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260.36999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6032"/>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225"/>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372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377"/>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229"/>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9676"/>
    <n v="103.20238095238095"/>
    <x v="3"/>
    <s v="radio &amp; podcasts"/>
    <x v="1472"/>
    <d v="2013-10-16T13:01:43"/>
  </r>
  <r>
    <n v="1473"/>
    <s v="ONE LOVES ONLY FORM"/>
    <s v="Public Radio Project"/>
    <n v="1500"/>
    <n v="1807.74"/>
    <x v="0"/>
    <s v="US"/>
    <s v="USD"/>
    <n v="1330644639"/>
    <n v="1328052639"/>
    <b v="1"/>
    <n v="47"/>
    <b v="1"/>
    <s v="publishing/radio &amp; podcasts"/>
    <n v="307.74"/>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368"/>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3300.45"/>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33693.27999999999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3393"/>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540807.11"/>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598"/>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8520.199999999997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895"/>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4995"/>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6950"/>
    <n v="25"/>
    <x v="3"/>
    <s v="fiction"/>
    <x v="1483"/>
    <d v="2016-07-22T04:37:55"/>
  </r>
  <r>
    <n v="1484"/>
    <s v="a book called filtered down thru the stars"/>
    <s v="The mussings of an old wizard"/>
    <n v="2000"/>
    <n v="0"/>
    <x v="2"/>
    <s v="US"/>
    <s v="USD"/>
    <n v="1342882260"/>
    <n v="1337834963"/>
    <b v="0"/>
    <n v="0"/>
    <b v="0"/>
    <s v="publishing/fiction"/>
    <n v="-200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6550"/>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19952"/>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1000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14640"/>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500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2005"/>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1100"/>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3970"/>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240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4555"/>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200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150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14999"/>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943"/>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199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099"/>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34492"/>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318"/>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295.92999999999984"/>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1156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573"/>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7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1380"/>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99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4137.2200000000012"/>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65.60000000000036"/>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651"/>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16057"/>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4001.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61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7156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472"/>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9297"/>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158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302.75"/>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625"/>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2555"/>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6950.09999999999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4596"/>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3210"/>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924.1499999999996"/>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4675"/>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365.55000000000018"/>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5447"/>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29"/>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2189"/>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85"/>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19201"/>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20313"/>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23830"/>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297"/>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18037.009999999998"/>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9588"/>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84"/>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7197.2200000000012"/>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2680"/>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1799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80"/>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224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100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2999"/>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711"/>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2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640"/>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30"/>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649"/>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350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185"/>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600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2000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75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82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2400"/>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71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1495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240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993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400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591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999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900"/>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36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8150"/>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21590"/>
    <n v="155"/>
    <x v="3"/>
    <s v="art books"/>
    <x v="1568"/>
    <d v="2014-12-24T01:29:45"/>
  </r>
  <r>
    <n v="1569"/>
    <s v="to be removed (Canceled)"/>
    <s v="to be removed"/>
    <n v="30000"/>
    <n v="0"/>
    <x v="1"/>
    <s v="US"/>
    <s v="USD"/>
    <n v="1369498714"/>
    <n v="1366906714"/>
    <b v="0"/>
    <n v="0"/>
    <b v="0"/>
    <s v="publishing/art books"/>
    <n v="-3000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3516"/>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2020"/>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37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8777"/>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9494"/>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7709"/>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4350"/>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9945"/>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692"/>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3305"/>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175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995"/>
    <n v="5"/>
    <x v="8"/>
    <s v="places"/>
    <x v="1581"/>
    <d v="2015-12-19T10:46:30"/>
  </r>
  <r>
    <n v="1582"/>
    <s v="Scenes from New Orleans"/>
    <s v="I create canvas prints of images from in and around New Orleans"/>
    <n v="1000"/>
    <n v="93"/>
    <x v="2"/>
    <s v="US"/>
    <s v="USD"/>
    <n v="1445894400"/>
    <n v="1440961053"/>
    <b v="0"/>
    <n v="3"/>
    <b v="0"/>
    <s v="photography/places"/>
    <n v="-9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9985"/>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120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420"/>
    <n v="131.66666666666666"/>
    <x v="8"/>
    <s v="places"/>
    <x v="1585"/>
    <d v="2016-12-25T11:00:00"/>
  </r>
  <r>
    <n v="1586"/>
    <s v="Missouri In Pictures"/>
    <s v="Show the world the beauty that is in all of our back yards!"/>
    <n v="1500"/>
    <n v="0"/>
    <x v="2"/>
    <s v="US"/>
    <s v="USD"/>
    <n v="1428197422"/>
    <n v="1425609022"/>
    <b v="0"/>
    <n v="0"/>
    <b v="0"/>
    <s v="photography/places"/>
    <n v="-150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499"/>
    <n v="1"/>
    <x v="8"/>
    <s v="places"/>
    <x v="1587"/>
    <d v="2014-12-13T22:49:25"/>
  </r>
  <r>
    <n v="1588"/>
    <s v="The Right Side of Texas"/>
    <s v="Southeast Texas as seen through the lens of a cell phone camera"/>
    <n v="516"/>
    <n v="0"/>
    <x v="2"/>
    <s v="US"/>
    <s v="USD"/>
    <n v="1422735120"/>
    <n v="1420091999"/>
    <b v="0"/>
    <n v="0"/>
    <b v="0"/>
    <s v="photography/places"/>
    <n v="-516"/>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1200"/>
    <e v="#DIV/0!"/>
    <x v="8"/>
    <s v="places"/>
    <x v="1589"/>
    <d v="2015-10-09T23:38:06"/>
  </r>
  <r>
    <n v="1590"/>
    <s v="An Italian Adventure"/>
    <s v="Discover Italy through photography."/>
    <n v="60000"/>
    <n v="1020"/>
    <x v="2"/>
    <s v="IT"/>
    <s v="EUR"/>
    <n v="1443040464"/>
    <n v="1440448464"/>
    <b v="0"/>
    <n v="2"/>
    <b v="0"/>
    <s v="photography/places"/>
    <n v="-58980"/>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990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25"/>
    <e v="#DIV/0!"/>
    <x v="8"/>
    <s v="places"/>
    <x v="1592"/>
    <d v="2015-03-28T00:44:45"/>
  </r>
  <r>
    <n v="1593"/>
    <s v="Picturing Italy"/>
    <s v="A trip to fulfill a dream of capturing the wonders and history of ancient Italy in person."/>
    <n v="22000"/>
    <n v="3"/>
    <x v="2"/>
    <s v="US"/>
    <s v="USD"/>
    <n v="1425154655"/>
    <n v="1422562655"/>
    <b v="0"/>
    <n v="3"/>
    <b v="0"/>
    <s v="photography/places"/>
    <n v="-21997"/>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79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9972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3175"/>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1500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799"/>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50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4633"/>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206.2300000000000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2.5"/>
    <n v="46.953125"/>
    <x v="4"/>
    <s v="rock"/>
    <x v="1602"/>
    <d v="2011-10-14T23:00:00"/>
  </r>
  <r>
    <n v="1603"/>
    <s v="Max's First Solo Album!"/>
    <s v="An exercise in the wild and dangerous world of solo musicianship by Maxwell D Feinstein."/>
    <n v="2000"/>
    <n v="2000.66"/>
    <x v="0"/>
    <s v="US"/>
    <s v="USD"/>
    <n v="1327723459"/>
    <n v="1322539459"/>
    <b v="0"/>
    <n v="30"/>
    <b v="1"/>
    <s v="music/rock"/>
    <n v="0.66000000000008185"/>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619"/>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41.60000000000036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80.329999999999927"/>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451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275"/>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3437"/>
    <n v="48.544642857142854"/>
    <x v="4"/>
    <s v="rock"/>
    <x v="1610"/>
    <d v="2012-12-15T22:11:50"/>
  </r>
  <r>
    <n v="1611"/>
    <s v="Skelton-Luns CD/7&quot;             No Big Deal."/>
    <s v="Skelton-Luns CD/7&quot; No Big Deal."/>
    <n v="800"/>
    <n v="1001"/>
    <x v="0"/>
    <s v="US"/>
    <s v="USD"/>
    <n v="1370390432"/>
    <n v="1368576032"/>
    <b v="0"/>
    <n v="27"/>
    <b v="1"/>
    <s v="music/rock"/>
    <n v="201"/>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5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5"/>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35"/>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0"/>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420"/>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3210"/>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7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500"/>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30"/>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060"/>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19"/>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8"/>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80"/>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4150"/>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95"/>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340"/>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37"/>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220"/>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6610"/>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65"/>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506"/>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60"/>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9"/>
    <n v="34.6"/>
    <x v="4"/>
    <s v="rock"/>
    <x v="1637"/>
    <d v="2009-12-31T23:39:00"/>
  </r>
  <r>
    <n v="1638"/>
    <s v="Avenues EP 2013"/>
    <s v="Avenues will be going in to the studio to record a new EP with Matt Allison!"/>
    <n v="1000"/>
    <n v="1050"/>
    <x v="0"/>
    <s v="US"/>
    <s v="USD"/>
    <n v="1362086700"/>
    <n v="1358180968"/>
    <b v="0"/>
    <n v="27"/>
    <b v="1"/>
    <s v="music/rock"/>
    <n v="50"/>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279.44000000000005"/>
    <n v="39.967058823529413"/>
    <x v="4"/>
    <s v="rock"/>
    <x v="1640"/>
    <d v="2010-08-03T01:59:00"/>
  </r>
  <r>
    <n v="1641"/>
    <s v="Tanya Dartson- Run for Your Life music video"/>
    <s v="Music Video For Upbeat and Inspiring Song - Run For Your Life"/>
    <n v="2500"/>
    <n v="2535"/>
    <x v="0"/>
    <s v="US"/>
    <s v="USD"/>
    <n v="1418998744"/>
    <n v="1416406744"/>
    <b v="0"/>
    <n v="26"/>
    <b v="1"/>
    <s v="music/pop"/>
    <n v="35"/>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3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95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540"/>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204"/>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236"/>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581"/>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22.32999999999992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83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30"/>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3711.52000000000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219"/>
    <n v="38.794117647058826"/>
    <x v="4"/>
    <s v="pop"/>
    <x v="1654"/>
    <d v="2012-04-18T21:22:40"/>
  </r>
  <r>
    <n v="1655"/>
    <s v="Meg Porter Debut EP!"/>
    <s v="Berklee College of Music student, Meg Porter needs YOUR help to fund her very first EP!"/>
    <n v="1500"/>
    <n v="2143"/>
    <x v="0"/>
    <s v="US"/>
    <s v="USD"/>
    <n v="1333648820"/>
    <n v="1331060420"/>
    <b v="0"/>
    <n v="48"/>
    <b v="1"/>
    <s v="music/pop"/>
    <n v="6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25.119999999999891"/>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233.4500000000007"/>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9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64"/>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923"/>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98"/>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211"/>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80"/>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560.219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681"/>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522"/>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913"/>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211"/>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79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26"/>
    <n v="44.608695652173914"/>
    <x v="4"/>
    <s v="pop"/>
    <x v="1670"/>
    <d v="2010-07-05T04:00:00"/>
  </r>
  <r>
    <n v="1671"/>
    <s v="Luke O'Brien's Kickstarter"/>
    <s v="I am seeking funding in order to help take my music from a hobby to a career."/>
    <n v="2000"/>
    <n v="2013.47"/>
    <x v="0"/>
    <s v="US"/>
    <s v="USD"/>
    <n v="1470056614"/>
    <n v="1467464614"/>
    <b v="0"/>
    <n v="77"/>
    <b v="1"/>
    <s v="music/pop"/>
    <n v="13.470000000000027"/>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220"/>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590"/>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5085"/>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374.16000000000008"/>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460"/>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700"/>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276"/>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500"/>
    <n v="62.5"/>
    <x v="4"/>
    <s v="pop"/>
    <x v="1679"/>
    <d v="2011-07-22T01:39:05"/>
  </r>
  <r>
    <n v="1680"/>
    <s v="Kick Out a Record"/>
    <s v="Working Musician dilemma #164: how the taxman put Kick the Record 2.0 on hold"/>
    <n v="1000"/>
    <n v="1175"/>
    <x v="0"/>
    <s v="US"/>
    <s v="USD"/>
    <n v="1405188667"/>
    <n v="1402596667"/>
    <b v="0"/>
    <n v="25"/>
    <b v="1"/>
    <s v="music/pop"/>
    <n v="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924.38000000000466"/>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600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740"/>
    <n v="76"/>
    <x v="4"/>
    <s v="faith"/>
    <x v="1683"/>
    <d v="2017-04-07T18:45:38"/>
  </r>
  <r>
    <n v="1684"/>
    <s v="Goodness &amp; Mercy EP - Marty Mikles"/>
    <s v="New Music from Marty Mikles!  A new EP all about God's Goodness &amp; Mercy."/>
    <n v="8000"/>
    <n v="8730"/>
    <x v="3"/>
    <s v="US"/>
    <s v="USD"/>
    <n v="1489775641"/>
    <n v="1487360041"/>
    <b v="0"/>
    <n v="101"/>
    <b v="0"/>
    <s v="music/faith"/>
    <n v="730"/>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4982"/>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687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2228"/>
    <n v="253.14285714285714"/>
    <x v="4"/>
    <s v="faith"/>
    <x v="1688"/>
    <d v="2017-04-09T11:49:54"/>
  </r>
  <r>
    <n v="1689"/>
    <s v="Fly Away"/>
    <s v="Praising the Living God in the second half of life."/>
    <n v="2400"/>
    <n v="2400"/>
    <x v="3"/>
    <s v="US"/>
    <s v="USD"/>
    <n v="1489700230"/>
    <n v="1487111830"/>
    <b v="0"/>
    <n v="14"/>
    <b v="0"/>
    <s v="music/faith"/>
    <n v="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186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19958"/>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2610"/>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2720"/>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999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0595"/>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30000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9974"/>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12500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889"/>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14788"/>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40"/>
    <n v="5"/>
    <x v="4"/>
    <s v="faith"/>
    <x v="1701"/>
    <d v="2015-01-15T15:56:45"/>
  </r>
  <r>
    <n v="1702"/>
    <s v="lyndale lewis and new vision prosper cd release"/>
    <s v="I can do all things through christ jesus"/>
    <n v="16500"/>
    <n v="1"/>
    <x v="2"/>
    <s v="US"/>
    <s v="USD"/>
    <n v="1427745150"/>
    <n v="1425156750"/>
    <b v="0"/>
    <n v="1"/>
    <b v="0"/>
    <s v="music/faith"/>
    <n v="-16499"/>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4949"/>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98"/>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200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550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4513"/>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7000"/>
    <e v="#DIV/0!"/>
    <x v="4"/>
    <s v="faith"/>
    <x v="1708"/>
    <d v="2016-05-01T20:48:26"/>
  </r>
  <r>
    <n v="1709"/>
    <s v="Psalms"/>
    <s v="A project to set psalms to music. The psalms are taken from the English Standard Version (ESV) of the Bible."/>
    <n v="1750"/>
    <n v="85"/>
    <x v="2"/>
    <s v="US"/>
    <s v="USD"/>
    <n v="1409513940"/>
    <n v="1405949514"/>
    <b v="0"/>
    <n v="4"/>
    <b v="0"/>
    <s v="music/faith"/>
    <n v="-166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4966"/>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8950"/>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500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950"/>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2303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4989"/>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850"/>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1870"/>
    <n v="34.024390243902438"/>
    <x v="4"/>
    <s v="faith"/>
    <x v="1717"/>
    <d v="2016-04-21T04:00:00"/>
  </r>
  <r>
    <n v="1718"/>
    <s v="The Prodigal Son"/>
    <s v="A melody for the galaxy."/>
    <n v="35000"/>
    <n v="75"/>
    <x v="2"/>
    <s v="US"/>
    <s v="USD"/>
    <n v="1463201940"/>
    <n v="1459435149"/>
    <b v="0"/>
    <n v="2"/>
    <b v="0"/>
    <s v="music/faith"/>
    <n v="-34925"/>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3965"/>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377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500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2879"/>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9350"/>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965"/>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494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430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2999"/>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39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1000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3000"/>
    <e v="#DIV/0!"/>
    <x v="4"/>
    <s v="faith"/>
    <x v="1730"/>
    <d v="2015-10-25T02:06:23"/>
  </r>
  <r>
    <n v="1731"/>
    <s v="Sam Cox Band First Christian Tour"/>
    <s v="We are a Christin Worship band looking to midwest tour. God Bless!"/>
    <n v="1000"/>
    <n v="0"/>
    <x v="2"/>
    <s v="US"/>
    <s v="USD"/>
    <n v="1434034800"/>
    <n v="1432849552"/>
    <b v="0"/>
    <n v="0"/>
    <b v="0"/>
    <s v="music/faith"/>
    <n v="-100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400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1000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4499"/>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890"/>
    <n v="55"/>
    <x v="4"/>
    <s v="faith"/>
    <x v="1735"/>
    <d v="2016-08-07T19:32:25"/>
  </r>
  <r>
    <n v="1736"/>
    <s v="In His Presence"/>
    <s v="A unique meditative album reflecting on the life of Christ, inviting Him into your presence"/>
    <n v="3000"/>
    <n v="22"/>
    <x v="2"/>
    <s v="US"/>
    <s v="USD"/>
    <n v="1447018833"/>
    <n v="1444423233"/>
    <b v="0"/>
    <n v="1"/>
    <b v="0"/>
    <s v="music/faith"/>
    <n v="-297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3150"/>
    <n v="56.666666666666664"/>
    <x v="4"/>
    <s v="faith"/>
    <x v="1737"/>
    <d v="2015-07-20T22:46:32"/>
  </r>
  <r>
    <n v="1738"/>
    <s v="The Flashing Lights"/>
    <s v="Music that inspires and gives hope for overcoming and change. And it is good music."/>
    <n v="5000"/>
    <n v="20"/>
    <x v="2"/>
    <s v="US"/>
    <s v="USD"/>
    <n v="1412283542"/>
    <n v="1409691542"/>
    <b v="0"/>
    <n v="1"/>
    <b v="0"/>
    <s v="music/faith"/>
    <n v="-498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999"/>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3000"/>
    <e v="#DIV/0!"/>
    <x v="4"/>
    <s v="faith"/>
    <x v="1740"/>
    <d v="2015-07-16T19:37:02"/>
  </r>
  <r>
    <n v="1741"/>
    <s v="Caught off Guard"/>
    <s v="A photo journal documenting my experiences and travels across New Zealand"/>
    <n v="1200"/>
    <n v="1330"/>
    <x v="0"/>
    <s v="GB"/>
    <s v="GBP"/>
    <n v="1433948671"/>
    <n v="1430060671"/>
    <b v="0"/>
    <n v="52"/>
    <b v="1"/>
    <s v="photography/photobooks"/>
    <n v="130"/>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75"/>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25"/>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01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98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7215"/>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44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4974"/>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2360.5"/>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5081"/>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290"/>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1922"/>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200"/>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895"/>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5"/>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55.60000000000036"/>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800"/>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47"/>
    <n v="42.481481481481481"/>
    <x v="8"/>
    <s v="photobooks"/>
    <x v="1758"/>
    <d v="2016-07-14T22:56:32"/>
  </r>
  <r>
    <n v="1759"/>
    <s v="Death Valley"/>
    <s v="Death Valley will be the first photo book of Andi State"/>
    <n v="5000"/>
    <n v="5330"/>
    <x v="0"/>
    <s v="US"/>
    <s v="USD"/>
    <n v="1427309629"/>
    <n v="1425585229"/>
    <b v="0"/>
    <n v="49"/>
    <b v="1"/>
    <s v="photography/photobooks"/>
    <n v="330"/>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3272"/>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55"/>
    <n v="51.666666666666664"/>
    <x v="8"/>
    <s v="photobooks"/>
    <x v="1761"/>
    <d v="2015-09-12T13:37:40"/>
  </r>
  <r>
    <n v="1762"/>
    <s v="&quot;The Naked Pixel&quot; Ali Pakele"/>
    <s v="Project rewards $25 gets you 190+ digital images"/>
    <n v="100"/>
    <n v="885"/>
    <x v="0"/>
    <s v="US"/>
    <s v="USD"/>
    <n v="1457739245"/>
    <n v="1455147245"/>
    <b v="0"/>
    <n v="25"/>
    <b v="1"/>
    <s v="photography/photobooks"/>
    <n v="7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229"/>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8844"/>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066.520000000000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150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2714"/>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813"/>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8919"/>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0654"/>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3305"/>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4642"/>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28123"/>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135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1342"/>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4665"/>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4149"/>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49005"/>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7014"/>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18077"/>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4083"/>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29578"/>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30523"/>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012"/>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19147"/>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995"/>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8467"/>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5424"/>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7960"/>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31364"/>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2893"/>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9719"/>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2960"/>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8003"/>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1715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14810"/>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324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818"/>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3930.17"/>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3680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645"/>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1803"/>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12110"/>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10048"/>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14309"/>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19409"/>
    <n v="73.875"/>
    <x v="8"/>
    <s v="photobooks"/>
    <x v="1806"/>
    <d v="2014-09-30T15:19:09"/>
  </r>
  <r>
    <n v="1807"/>
    <s v="Anywhere but Here"/>
    <s v="I want to explore alternative cultures and lifestyles in America."/>
    <n v="5000"/>
    <n v="553"/>
    <x v="2"/>
    <s v="US"/>
    <s v="USD"/>
    <n v="1411868313"/>
    <n v="1409276313"/>
    <b v="1"/>
    <n v="8"/>
    <b v="0"/>
    <s v="photography/photobooks"/>
    <n v="-4447"/>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16406"/>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3120"/>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4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5396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5635"/>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875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6098"/>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300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4491"/>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8581"/>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1500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1175"/>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24293"/>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872.2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1"/>
    <n v="24.575757575757574"/>
    <x v="4"/>
    <s v="rock"/>
    <x v="1823"/>
    <d v="2012-10-24T16:26:16"/>
  </r>
  <r>
    <n v="1824"/>
    <s v="Tin Man's Broken Wisdom Fund"/>
    <s v="cd fund raiser"/>
    <n v="3000"/>
    <n v="3002"/>
    <x v="0"/>
    <s v="US"/>
    <s v="USD"/>
    <n v="1389146880"/>
    <n v="1387403967"/>
    <b v="0"/>
    <n v="40"/>
    <b v="1"/>
    <s v="music/rock"/>
    <n v="2"/>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1"/>
    <n v="42.02"/>
    <x v="4"/>
    <s v="rock"/>
    <x v="1825"/>
    <d v="2013-07-11T20:01:43"/>
  </r>
  <r>
    <n v="1826"/>
    <s v="BEAR GHOST! Professional Recording! Yay!"/>
    <s v="Hear your favorite Bear Ghost in eargasmic quality!"/>
    <n v="2000"/>
    <n v="2020"/>
    <x v="0"/>
    <s v="US"/>
    <s v="USD"/>
    <n v="1392675017"/>
    <n v="1390083017"/>
    <b v="0"/>
    <n v="38"/>
    <b v="1"/>
    <s v="music/rock"/>
    <n v="20"/>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53"/>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32"/>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000.25"/>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230"/>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30"/>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50"/>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650"/>
    <n v="42"/>
    <x v="4"/>
    <s v="rock"/>
    <x v="1833"/>
    <d v="2013-03-02T07:59:00"/>
  </r>
  <r>
    <n v="1834"/>
    <s v="TDJ - All Part of the Plan EP/Tour"/>
    <s v="Help us fund our first tour and promote our new EP!"/>
    <n v="10000"/>
    <n v="11805"/>
    <x v="0"/>
    <s v="US"/>
    <s v="USD"/>
    <n v="1422140895"/>
    <n v="1418684895"/>
    <b v="0"/>
    <n v="90"/>
    <b v="1"/>
    <s v="music/rock"/>
    <n v="1805"/>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20"/>
    <n v="47.272727272727273"/>
    <x v="4"/>
    <s v="rock"/>
    <x v="1835"/>
    <d v="2016-03-31T15:51:11"/>
  </r>
  <r>
    <n v="1836"/>
    <s v="KICKSTART OUR &lt;+3"/>
    <s v="Help fund our 2013 Sound &amp; Lighting Touring rig!"/>
    <n v="5000"/>
    <n v="10017"/>
    <x v="0"/>
    <s v="US"/>
    <s v="USD"/>
    <n v="1361129129"/>
    <n v="1359660329"/>
    <b v="0"/>
    <n v="55"/>
    <b v="1"/>
    <s v="music/rock"/>
    <n v="5017"/>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124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4900000000000091"/>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1053"/>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80"/>
    <n v="75.384615384615387"/>
    <x v="4"/>
    <s v="rock"/>
    <x v="1840"/>
    <d v="2013-05-07T04:59:00"/>
  </r>
  <r>
    <n v="1841"/>
    <s v="Hydra Effect Debut EP"/>
    <s v="Hard Rock with a Positive Message. Help us fund, release and promote our debut EP!"/>
    <n v="2000"/>
    <n v="2035"/>
    <x v="0"/>
    <s v="US"/>
    <s v="USD"/>
    <n v="1400561940"/>
    <n v="1397679445"/>
    <b v="0"/>
    <n v="40"/>
    <b v="1"/>
    <s v="music/rock"/>
    <n v="3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50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2400.6100000000006"/>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2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5689"/>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522"/>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221"/>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37"/>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2545"/>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318.54999999999927"/>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4730.16"/>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486"/>
    <n v="40.547315436241611"/>
    <x v="4"/>
    <s v="rock"/>
    <x v="1858"/>
    <d v="2011-12-16T05:48:41"/>
  </r>
  <r>
    <n v="1859"/>
    <s v="Queen Kwong Tour to London and Paris"/>
    <s v="Queen Kwong is going ON TOUR to London and Paris!"/>
    <n v="3000"/>
    <n v="3955"/>
    <x v="0"/>
    <s v="US"/>
    <s v="USD"/>
    <n v="1316716129"/>
    <n v="1314124129"/>
    <b v="0"/>
    <n v="56"/>
    <b v="1"/>
    <s v="music/rock"/>
    <n v="955"/>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251"/>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25000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6545"/>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249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3712"/>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109996"/>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487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1999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378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1000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3139"/>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834"/>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9788"/>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7964"/>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5997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9949"/>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28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6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800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4994"/>
    <n v="3"/>
    <x v="6"/>
    <s v="mobile games"/>
    <x v="1879"/>
    <d v="2016-03-14T14:35:29"/>
  </r>
  <r>
    <n v="1880"/>
    <s v="Sim Betting Football"/>
    <s v="Sim Betting Football is the only football (soccer) betting simulation  game."/>
    <n v="5000"/>
    <n v="1004"/>
    <x v="2"/>
    <s v="GB"/>
    <s v="GBP"/>
    <n v="1459341380"/>
    <n v="1456839380"/>
    <b v="0"/>
    <n v="24"/>
    <b v="0"/>
    <s v="games/mobile games"/>
    <n v="-3996"/>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453.6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30"/>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747"/>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25"/>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335"/>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52"/>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32"/>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5350.130000000001"/>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555"/>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83"/>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0"/>
    <n v="57.777777777777779"/>
    <x v="4"/>
    <s v="indie rock"/>
    <x v="1893"/>
    <d v="2011-04-16T03:59:00"/>
  </r>
  <r>
    <n v="1894"/>
    <s v="Help me release my first 3 song EP!!"/>
    <s v="Im trying to raise $1000 for a 3 song EP in a studio!"/>
    <n v="1000"/>
    <n v="1145"/>
    <x v="0"/>
    <s v="US"/>
    <s v="USD"/>
    <n v="1329082983"/>
    <n v="1326404583"/>
    <b v="0"/>
    <n v="20"/>
    <b v="1"/>
    <s v="music/indie rock"/>
    <n v="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56"/>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0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56"/>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300"/>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234.11000000000013"/>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96330"/>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988"/>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1602"/>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4995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24958"/>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8620"/>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9915"/>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4567"/>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30061"/>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51514"/>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4249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2035"/>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4736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606"/>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49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9898"/>
    <n v="17"/>
    <x v="2"/>
    <s v="gadgets"/>
    <x v="1916"/>
    <d v="2016-11-07T18:12:55"/>
  </r>
  <r>
    <n v="1917"/>
    <s v="Chronovisor:The MOST innovative watch for night time reading"/>
    <s v="Let's build a legendary brand altogether"/>
    <n v="390000"/>
    <n v="205025"/>
    <x v="2"/>
    <s v="HK"/>
    <s v="HKD"/>
    <n v="1486708133"/>
    <n v="1484116133"/>
    <b v="0"/>
    <n v="70"/>
    <b v="0"/>
    <s v="technology/gadgets"/>
    <n v="-184975"/>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24740"/>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63"/>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5697"/>
    <n v="40.980952380952381"/>
    <x v="2"/>
    <s v="gadgets"/>
    <x v="1920"/>
    <d v="2015-10-21T23:00:00"/>
  </r>
  <r>
    <n v="1921"/>
    <s v="The Fine Spirits are making an album!"/>
    <s v="The Fine Spirits are making an album, but we need your help!"/>
    <n v="1500"/>
    <n v="2052"/>
    <x v="0"/>
    <s v="US"/>
    <s v="USD"/>
    <n v="1342243143"/>
    <n v="1339651143"/>
    <b v="0"/>
    <n v="38"/>
    <b v="1"/>
    <s v="music/indie rock"/>
    <n v="552"/>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311"/>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176"/>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432"/>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55"/>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430.69"/>
    <n v="27.3896261682243"/>
    <x v="4"/>
    <s v="indie rock"/>
    <x v="1926"/>
    <d v="2010-11-02T00:26:00"/>
  </r>
  <r>
    <n v="1927"/>
    <s v="GBS Detroit Presents Hampshire"/>
    <s v="Hampshire is headed to GBS Detroit."/>
    <n v="600"/>
    <n v="620"/>
    <x v="0"/>
    <s v="US"/>
    <s v="USD"/>
    <n v="1331182740"/>
    <n v="1329856839"/>
    <b v="0"/>
    <n v="11"/>
    <b v="1"/>
    <s v="music/indie rock"/>
    <n v="20"/>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80"/>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270"/>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412.02"/>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36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4346"/>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181"/>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210"/>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239.0100000000002"/>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523.4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2390"/>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070"/>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46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65295.890000000014"/>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2306.42"/>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6052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275222.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24801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3731"/>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5.07000000000005"/>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70021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3001.3000000000029"/>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48248.960000000006"/>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5622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34465.33"/>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18892"/>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29947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125410.019999999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116420"/>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20251.410000000003"/>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93490.02"/>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5673.4400000000005"/>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2532"/>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00538.12"/>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9292.5"/>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510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142343.12"/>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8114"/>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106743.09"/>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54026"/>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92483"/>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95816"/>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51590"/>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652110.87000000011"/>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14362"/>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310525.01"/>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55099.199999999997"/>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17393.3399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9864"/>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151165"/>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463422.5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29802.309999999998"/>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127412.01000000001"/>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7119"/>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18000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31581"/>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11828"/>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154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1999"/>
    <n v="1"/>
    <x v="8"/>
    <s v="people"/>
    <x v="1986"/>
    <d v="2016-03-14T09:24:43"/>
  </r>
  <r>
    <n v="1987"/>
    <s v="Ethiopia: Beheld"/>
    <s v="A collection of images that depicts the beauty and diversity within Ethiopia"/>
    <n v="5500"/>
    <n v="2336"/>
    <x v="2"/>
    <s v="GB"/>
    <s v="GBP"/>
    <n v="1425223276"/>
    <n v="1422631276"/>
    <b v="0"/>
    <n v="28"/>
    <b v="0"/>
    <s v="photography/people"/>
    <n v="-3164"/>
    <n v="83.428571428571431"/>
    <x v="8"/>
    <s v="people"/>
    <x v="1987"/>
    <d v="2015-03-01T15:21:16"/>
  </r>
  <r>
    <n v="1988"/>
    <s v="Phillip Michael Photography"/>
    <s v="Expressing art in an image!"/>
    <n v="6000"/>
    <n v="25"/>
    <x v="2"/>
    <s v="US"/>
    <s v="USD"/>
    <n v="1440094742"/>
    <n v="1437502742"/>
    <b v="0"/>
    <n v="1"/>
    <b v="0"/>
    <s v="photography/people"/>
    <n v="-5975"/>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4950"/>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2491"/>
    <n v="101.8"/>
    <x v="8"/>
    <s v="people"/>
    <x v="1990"/>
    <d v="2016-02-13T04:42:12"/>
  </r>
  <r>
    <n v="1991"/>
    <s v="Portraits of Resilience"/>
    <s v="Taking (and giving) professional portraits of survivors of human trafficking in Myanmar."/>
    <n v="2000"/>
    <n v="140"/>
    <x v="2"/>
    <s v="US"/>
    <s v="USD"/>
    <n v="1435958786"/>
    <n v="1434144386"/>
    <b v="0"/>
    <n v="3"/>
    <b v="0"/>
    <s v="photography/people"/>
    <n v="-1860"/>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498"/>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200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320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92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13380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650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1845"/>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30764"/>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437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15517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58397.11"/>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1060"/>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67210.240000000005"/>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7104.0299999999988"/>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73920"/>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268.21000000000004"/>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102579"/>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66015.8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359782"/>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674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631862"/>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2314134.67"/>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936.01000000000022"/>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82154.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6275.599999999998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458.2299999999959"/>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153963.9"/>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385"/>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9055"/>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25137"/>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1941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80920"/>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8370.769999999996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20249"/>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785"/>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6530"/>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4136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017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51047"/>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966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23719.59000000003"/>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88829.14000000001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9500.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20047.64"/>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2564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45271"/>
    <n v="449.26385224274406"/>
    <x v="2"/>
    <s v="hardware"/>
    <x v="2039"/>
    <d v="2016-12-01T04:59:00"/>
  </r>
  <r>
    <n v="2040"/>
    <s v="Programmable Capacitor"/>
    <s v="4.29 Billion+ Capacitor Combinations._x000a_No Coding Required."/>
    <n v="3000"/>
    <n v="7445.14"/>
    <x v="0"/>
    <s v="US"/>
    <s v="USD"/>
    <n v="1384557303"/>
    <n v="1383257703"/>
    <b v="1"/>
    <n v="271"/>
    <b v="1"/>
    <s v="technology/hardware"/>
    <n v="4445.1400000000003"/>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7777"/>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62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232"/>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35240.01"/>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2110"/>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2939"/>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41082.449999999997"/>
    <n v="91.82989803350327"/>
    <x v="2"/>
    <s v="hardware"/>
    <x v="2048"/>
    <d v="2013-05-23T15:38:11"/>
  </r>
  <r>
    <n v="2049"/>
    <s v="LOCK8 - the World's First Smart Bike Lock"/>
    <s v="Keyless. Alarm secured. GPS tracking."/>
    <n v="50000"/>
    <n v="60095.35"/>
    <x v="0"/>
    <s v="GB"/>
    <s v="GBP"/>
    <n v="1386025140"/>
    <n v="1382963963"/>
    <b v="0"/>
    <n v="742"/>
    <b v="1"/>
    <s v="technology/hardware"/>
    <n v="10095.349999999999"/>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37327"/>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2429"/>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126524"/>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5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47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4045"/>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26726"/>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15334.8300000000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74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3037"/>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24100"/>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396"/>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922"/>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238822.27000000002"/>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39686.050000000003"/>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372"/>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33"/>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305.9700000000012"/>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4203.330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27165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36146"/>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7673"/>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52604.29999999998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57821.6"/>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793594.99"/>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7754"/>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624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1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4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510"/>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6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00"/>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250"/>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412"/>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28"/>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465.320000000000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510.01000000000022"/>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203.2299999999996"/>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3684.200000000000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77"/>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3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719"/>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20"/>
    <n v="188.125"/>
    <x v="4"/>
    <s v="indie rock"/>
    <x v="2098"/>
    <d v="2012-03-08T02:43:55"/>
  </r>
  <r>
    <n v="2099"/>
    <s v="Roosevelt Died."/>
    <s v="Our tour van died, we need help!"/>
    <n v="3000"/>
    <n v="3971"/>
    <x v="0"/>
    <s v="US"/>
    <s v="USD"/>
    <n v="1435808400"/>
    <n v="1434650084"/>
    <b v="0"/>
    <n v="63"/>
    <b v="1"/>
    <s v="music/indie rock"/>
    <n v="971"/>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220"/>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26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360"/>
    <n v="35.789473684210527"/>
    <x v="4"/>
    <s v="indie rock"/>
    <x v="2102"/>
    <d v="2011-05-05T20:50:48"/>
  </r>
  <r>
    <n v="2103"/>
    <s v="Matthew Moon's New Album"/>
    <s v="Indie rocker, Matthew Moon, has something to share with you..."/>
    <n v="7777"/>
    <n v="11364"/>
    <x v="0"/>
    <s v="US"/>
    <s v="USD"/>
    <n v="1352488027"/>
    <n v="1349892427"/>
    <b v="0"/>
    <n v="115"/>
    <b v="1"/>
    <s v="music/indie rock"/>
    <n v="3587"/>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236"/>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3080"/>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54.65999999999985"/>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170"/>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26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7"/>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30"/>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0"/>
    <n v="27.272727272727273"/>
    <x v="4"/>
    <s v="indie rock"/>
    <x v="2112"/>
    <d v="2013-04-15T22:16:33"/>
  </r>
  <r>
    <n v="2113"/>
    <s v="Summer Underground // Honeycomb LP"/>
    <s v="Help us fund our second full-length album Honeycomb!"/>
    <n v="7000"/>
    <n v="7340"/>
    <x v="0"/>
    <s v="US"/>
    <s v="USD"/>
    <n v="1411505176"/>
    <n v="1408481176"/>
    <b v="0"/>
    <n v="107"/>
    <b v="1"/>
    <s v="music/indie rock"/>
    <n v="340"/>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23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1885"/>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434"/>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573"/>
    <n v="50.657142857142858"/>
    <x v="4"/>
    <s v="indie rock"/>
    <x v="2117"/>
    <d v="2015-10-27T04:59:00"/>
  </r>
  <r>
    <n v="2118"/>
    <s v="PORCHES. vs. THE U.S.A."/>
    <s v="PORCHES.  and Documentarians tour from New York to San Francisco and back."/>
    <n v="1000"/>
    <n v="1346.11"/>
    <x v="0"/>
    <s v="US"/>
    <s v="USD"/>
    <n v="1311538136"/>
    <n v="1308946136"/>
    <b v="0"/>
    <n v="17"/>
    <b v="1"/>
    <s v="music/indie rock"/>
    <n v="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70.43000000000029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4971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7969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45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98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59148"/>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19990"/>
    <n v="5"/>
    <x v="6"/>
    <s v="video games"/>
    <x v="2126"/>
    <d v="2014-12-08T23:21:27"/>
  </r>
  <r>
    <n v="2127"/>
    <s v="Three Monkeys - Part 1: Into the Abyss"/>
    <s v="Three Monkeys is an audio adventure game for PC."/>
    <n v="28000"/>
    <n v="8076"/>
    <x v="2"/>
    <s v="GB"/>
    <s v="GBP"/>
    <n v="1426158463"/>
    <n v="1423570063"/>
    <b v="0"/>
    <n v="236"/>
    <b v="0"/>
    <s v="games/video games"/>
    <n v="-19924"/>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4975"/>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764"/>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41915"/>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47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97887.01"/>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984"/>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5896"/>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452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79952.31"/>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797"/>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872"/>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28374"/>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49944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1500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989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775"/>
    <n v="45"/>
    <x v="6"/>
    <s v="video games"/>
    <x v="2143"/>
    <d v="2010-07-21T19:00:00"/>
  </r>
  <r>
    <n v="2144"/>
    <s v="Project Starborn"/>
    <s v="A thousand community-built sandbox games (and more!) with a fully-customizable game engine."/>
    <n v="35500"/>
    <n v="607"/>
    <x v="2"/>
    <s v="US"/>
    <s v="USD"/>
    <n v="1379164040"/>
    <n v="1376399240"/>
    <b v="0"/>
    <n v="24"/>
    <b v="0"/>
    <s v="games/video games"/>
    <n v="-34893"/>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10435"/>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4999"/>
    <n v="1"/>
    <x v="6"/>
    <s v="video games"/>
    <x v="2146"/>
    <d v="2016-02-11T16:18:30"/>
  </r>
  <r>
    <n v="2147"/>
    <s v="Johnny Rocketfingers 3"/>
    <s v="A Point and Click Adventure on Steroids."/>
    <n v="390000"/>
    <n v="2716"/>
    <x v="2"/>
    <s v="US"/>
    <s v="USD"/>
    <n v="1416125148"/>
    <n v="1413356748"/>
    <b v="0"/>
    <n v="55"/>
    <b v="0"/>
    <s v="games/video games"/>
    <n v="-387284"/>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98"/>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2000"/>
    <e v="#DIV/0!"/>
    <x v="6"/>
    <s v="video games"/>
    <x v="2149"/>
    <d v="2010-07-31T00:00:00"/>
  </r>
  <r>
    <n v="2150"/>
    <s v="The Unknown Door"/>
    <s v="A pixel styled open world detective game."/>
    <n v="50000"/>
    <n v="405"/>
    <x v="2"/>
    <s v="NO"/>
    <s v="NOK"/>
    <n v="1468392599"/>
    <n v="1465800599"/>
    <b v="0"/>
    <n v="4"/>
    <b v="0"/>
    <s v="games/video games"/>
    <n v="-49595"/>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44882"/>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2995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37259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24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4885"/>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54507"/>
    <n v="17.987951807228917"/>
    <x v="6"/>
    <s v="video games"/>
    <x v="2156"/>
    <d v="2013-09-16T20:30:06"/>
  </r>
  <r>
    <n v="2157"/>
    <s v="Nin"/>
    <s v="Gamers and 90's fans unite in this small tale of epic proportions!"/>
    <n v="75000"/>
    <n v="21144"/>
    <x v="2"/>
    <s v="US"/>
    <s v="USD"/>
    <n v="1482479940"/>
    <n v="1479684783"/>
    <b v="0"/>
    <n v="57"/>
    <b v="0"/>
    <s v="games/video games"/>
    <n v="-53856"/>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280229.89"/>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3574"/>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9915"/>
    <n v="5.3125"/>
    <x v="6"/>
    <s v="video games"/>
    <x v="2160"/>
    <d v="2012-05-19T17:05:05"/>
  </r>
  <r>
    <n v="2161"/>
    <s v="CallMeGhost DEBUT ALBUM preorder!"/>
    <s v="We're trying to fund hard copies of our debut album!"/>
    <n v="400"/>
    <n v="463"/>
    <x v="0"/>
    <s v="US"/>
    <s v="USD"/>
    <n v="1443040059"/>
    <n v="1440448059"/>
    <b v="0"/>
    <n v="13"/>
    <b v="1"/>
    <s v="music/rock"/>
    <n v="63"/>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55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805"/>
    <n v="75.11363636363636"/>
    <x v="4"/>
    <s v="rock"/>
    <x v="2163"/>
    <d v="2015-06-08T03:50:00"/>
  </r>
  <r>
    <n v="2164"/>
    <s v="Rosaline debut record"/>
    <s v="South Florida roots country/rock outfit's long awaited debut record"/>
    <n v="5500"/>
    <n v="5645"/>
    <x v="0"/>
    <s v="US"/>
    <s v="USD"/>
    <n v="1466827140"/>
    <n v="1464196414"/>
    <b v="0"/>
    <n v="83"/>
    <b v="1"/>
    <s v="music/rock"/>
    <n v="145"/>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966"/>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932"/>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3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3884.6899999999987"/>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283"/>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243"/>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131"/>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1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10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301"/>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3"/>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9660"/>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359.21000000000004"/>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062"/>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12725"/>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700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1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87848.5"/>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935"/>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82928.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17151"/>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4839"/>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607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48"/>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17748.82"/>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52856"/>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4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935"/>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937"/>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255309.3300000000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157"/>
    <n v="81.654377880184327"/>
    <x v="6"/>
    <s v="tabletop games"/>
    <x v="2198"/>
    <d v="2015-11-14T13:20:00"/>
  </r>
  <r>
    <n v="2199"/>
    <s v="Decadolo. Flip it!"/>
    <s v="A new strategic board game designed to flip out your opponent."/>
    <n v="9000"/>
    <n v="13228"/>
    <x v="0"/>
    <s v="IE"/>
    <s v="EUR"/>
    <n v="1444903198"/>
    <n v="1442311198"/>
    <b v="1"/>
    <n v="251"/>
    <b v="1"/>
    <s v="games/tabletop games"/>
    <n v="422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8843"/>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10.99"/>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24167.25"/>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91"/>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49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390"/>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30"/>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254"/>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457"/>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2390"/>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86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5"/>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1155.01"/>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310"/>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7"/>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5"/>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456.65999999999985"/>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5"/>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40"/>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60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31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13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14315"/>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177415.01"/>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523.310000000001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7459"/>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0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5692.33"/>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220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27803.24"/>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19790"/>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5801"/>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0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693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1223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4552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496"/>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7006.669999999998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8534"/>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7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2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1.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13851"/>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10188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3"/>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82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505"/>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240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21877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2928.1900000000005"/>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15505"/>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01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17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7373"/>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589"/>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13403.5"/>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023"/>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7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5673"/>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6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787"/>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4802"/>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397"/>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304"/>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5610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728"/>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4254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155062"/>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36618"/>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2566"/>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300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49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2000.5"/>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267"/>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3492"/>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3414"/>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29750.5"/>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25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640"/>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25.659999999999854"/>
    <n v="63.03458333333333"/>
    <x v="4"/>
    <s v="rock"/>
    <x v="2283"/>
    <d v="2012-05-09T02:00:04"/>
  </r>
  <r>
    <n v="2284"/>
    <s v="Make a record, write a song, take the Vinyl Skyway. "/>
    <s v="The Vinyl Skyway reunite to make a third album. "/>
    <n v="6000"/>
    <n v="6373.27"/>
    <x v="0"/>
    <s v="US"/>
    <s v="USD"/>
    <n v="1299902400"/>
    <n v="1297451245"/>
    <b v="0"/>
    <n v="59"/>
    <b v="1"/>
    <s v="music/rock"/>
    <n v="373.27000000000044"/>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64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898.98999999999978"/>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1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61"/>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820"/>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45.01000000000022"/>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70"/>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2304.04"/>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303"/>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3435"/>
    <n v="71.965517241379317"/>
    <x v="4"/>
    <s v="rock"/>
    <x v="2296"/>
    <d v="2012-02-23T17:33:46"/>
  </r>
  <r>
    <n v="2297"/>
    <s v="Company Company: Debut EP"/>
    <s v="New Jersey Alternative Rock band COCO needs YOUR help self-releasing debut EP!"/>
    <n v="1000"/>
    <n v="1006"/>
    <x v="0"/>
    <s v="US"/>
    <s v="USD"/>
    <n v="1331697540"/>
    <n v="1328749249"/>
    <b v="0"/>
    <n v="19"/>
    <b v="1"/>
    <s v="music/rock"/>
    <n v="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52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750.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
    <n v="115.71428571428571"/>
    <x v="4"/>
    <s v="rock"/>
    <x v="2300"/>
    <d v="2012-06-28T17:26:56"/>
  </r>
  <r>
    <n v="2301"/>
    <s v="Time Crash"/>
    <s v="We are America's first trock band, and we're ready to bring you our first album!"/>
    <n v="5000"/>
    <n v="6680.22"/>
    <x v="0"/>
    <s v="US"/>
    <s v="USD"/>
    <n v="1371785496"/>
    <n v="1369193496"/>
    <b v="1"/>
    <n v="211"/>
    <b v="1"/>
    <s v="music/indie rock"/>
    <n v="1680.2200000000003"/>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625"/>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603.60999999999967"/>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42.020000000000437"/>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22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236.55000000000018"/>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30.79000000000019"/>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653.11000000000058"/>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400.47000000000025"/>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60835.360000000001"/>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370"/>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23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3792.0200000000004"/>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683.64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65"/>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606.3999999999996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6"/>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053"/>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231"/>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433"/>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6427"/>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26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130"/>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5945"/>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920"/>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489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149133.01"/>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1544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480"/>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848"/>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3545.100000000000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577"/>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673"/>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78"/>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568"/>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84146.5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279"/>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71.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48552"/>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2311"/>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500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550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9700"/>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999"/>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300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59961"/>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98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6973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47490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50000"/>
    <e v="#DIV/0!"/>
    <x v="2"/>
    <s v="web"/>
    <x v="2350"/>
    <d v="2017-01-03T20:12:50"/>
  </r>
  <r>
    <n v="2351"/>
    <s v="NZ Auction site.  No listing or success fees. Only $2 p/m"/>
    <s v="Donate $30 or more and receive a free selfie stick."/>
    <n v="18900"/>
    <n v="108"/>
    <x v="1"/>
    <s v="NZ"/>
    <s v="NZD"/>
    <n v="1430360739"/>
    <n v="1427768739"/>
    <b v="0"/>
    <n v="7"/>
    <b v="0"/>
    <s v="technology/web"/>
    <n v="-18792"/>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200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1000"/>
    <e v="#DIV/0!"/>
    <x v="2"/>
    <s v="web"/>
    <x v="2353"/>
    <d v="2015-04-21T16:13:42"/>
  </r>
  <r>
    <n v="2354"/>
    <s v="Dissertation (Canceled)"/>
    <s v="Almost done with doctorate degree but need funding of $35,000 to complete research of project."/>
    <n v="35000"/>
    <n v="25"/>
    <x v="1"/>
    <s v="US"/>
    <s v="USD"/>
    <n v="1420910460"/>
    <n v="1415726460"/>
    <b v="0"/>
    <n v="1"/>
    <b v="0"/>
    <s v="technology/web"/>
    <n v="-34975"/>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7945"/>
    <n v="27.5"/>
    <x v="2"/>
    <s v="web"/>
    <x v="2355"/>
    <d v="2015-05-02T22:02:16"/>
  </r>
  <r>
    <n v="2356"/>
    <s v="HardstyleUnited.com (Canceled)"/>
    <s v="HardstyleUnited.com The Global Hardstyle community. Your Hardstyle community."/>
    <n v="10000"/>
    <n v="0"/>
    <x v="1"/>
    <s v="NL"/>
    <s v="EUR"/>
    <n v="1433530104"/>
    <n v="1430938104"/>
    <b v="0"/>
    <n v="0"/>
    <b v="0"/>
    <s v="technology/web"/>
    <n v="-1000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2700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150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6399"/>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998"/>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20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300"/>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17500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128"/>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100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22370"/>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49330"/>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3990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2500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24918"/>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200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5320"/>
    <n v="30"/>
    <x v="2"/>
    <s v="web"/>
    <x v="2372"/>
    <d v="2015-04-24T01:39:31"/>
  </r>
  <r>
    <n v="2373"/>
    <s v="Cykelauktion.com (Canceled)"/>
    <s v="We want to create a safe marketplace for buying and selling bicycles."/>
    <n v="850000"/>
    <n v="50"/>
    <x v="1"/>
    <s v="SE"/>
    <s v="SEK"/>
    <n v="1440863624"/>
    <n v="1438271624"/>
    <b v="0"/>
    <n v="1"/>
    <b v="0"/>
    <s v="technology/web"/>
    <n v="-84995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2199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1000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2673.67"/>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250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110000"/>
    <e v="#DIV/0!"/>
    <x v="2"/>
    <s v="web"/>
    <x v="2378"/>
    <d v="2015-08-26T00:18:50"/>
  </r>
  <r>
    <n v="2379"/>
    <s v="SelectCooks.com (Canceled)"/>
    <s v="Selectcooks.com is a community marketplace for people to list, find and hire chefs."/>
    <n v="30000"/>
    <n v="0"/>
    <x v="1"/>
    <s v="US"/>
    <s v="USD"/>
    <n v="1444004616"/>
    <n v="1440116616"/>
    <b v="0"/>
    <n v="0"/>
    <b v="0"/>
    <s v="technology/web"/>
    <n v="-3000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14945"/>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8477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9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9565"/>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992"/>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6421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3000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897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36537"/>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597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51000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997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420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9995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4997"/>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3300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499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12400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400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1300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5000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27799"/>
    <n v="22.333333333333332"/>
    <x v="7"/>
    <s v="food trucks"/>
    <x v="2401"/>
    <d v="2016-03-05T19:44:56"/>
  </r>
  <r>
    <n v="2402"/>
    <s v="Cupcake Truck Unite"/>
    <s v="Small town, delicious treats, and a mobile truck"/>
    <n v="12000"/>
    <n v="52"/>
    <x v="2"/>
    <s v="US"/>
    <s v="USD"/>
    <n v="1431533931"/>
    <n v="1428941931"/>
    <b v="0"/>
    <n v="1"/>
    <b v="0"/>
    <s v="food/food trucks"/>
    <n v="-11948"/>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998"/>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1500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3874"/>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1905"/>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16443"/>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1497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4540"/>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1500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24849"/>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800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2975"/>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14540"/>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966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19995"/>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1000"/>
    <e v="#DIV/0!"/>
    <x v="7"/>
    <s v="food trucks"/>
    <x v="2417"/>
    <d v="2014-08-10T21:13:07"/>
  </r>
  <r>
    <n v="2418"/>
    <s v="Mexican food truck"/>
    <s v="I want to start my food truck business."/>
    <n v="25000"/>
    <n v="5"/>
    <x v="2"/>
    <s v="US"/>
    <s v="USD"/>
    <n v="1427225644"/>
    <n v="1422045244"/>
    <b v="0"/>
    <n v="5"/>
    <b v="0"/>
    <s v="food/food trucks"/>
    <n v="-24995"/>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300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369"/>
    <n v="69.472222222222229"/>
    <x v="7"/>
    <s v="food trucks"/>
    <x v="2420"/>
    <d v="2014-11-10T01:41:35"/>
  </r>
  <r>
    <n v="2421"/>
    <s v="hot dog cart"/>
    <s v="help me start Merrill's first hot dog cart in this empty lot"/>
    <n v="6000"/>
    <n v="1"/>
    <x v="2"/>
    <s v="US"/>
    <s v="USD"/>
    <n v="1424536196"/>
    <n v="1421944196"/>
    <b v="0"/>
    <n v="1"/>
    <b v="0"/>
    <s v="food/food trucks"/>
    <n v="-5999"/>
    <n v="1"/>
    <x v="7"/>
    <s v="food trucks"/>
    <x v="2421"/>
    <d v="2015-02-21T16:29:56"/>
  </r>
  <r>
    <n v="2422"/>
    <s v="Help starting a family owned food truck"/>
    <s v="Family owned business serving BBQ and seafood to the public"/>
    <n v="500"/>
    <n v="1"/>
    <x v="2"/>
    <s v="US"/>
    <s v="USD"/>
    <n v="1426091036"/>
    <n v="1423502636"/>
    <b v="0"/>
    <n v="1"/>
    <b v="0"/>
    <s v="food/food trucks"/>
    <n v="-499"/>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59992"/>
    <n v="8"/>
    <x v="7"/>
    <s v="food trucks"/>
    <x v="2423"/>
    <d v="2014-12-31T16:54:50"/>
  </r>
  <r>
    <n v="2424"/>
    <s v="Lily and Memphs"/>
    <s v="Great and creative food from the heart in the form of a sweet food truck!"/>
    <n v="25000"/>
    <n v="310"/>
    <x v="2"/>
    <s v="US"/>
    <s v="USD"/>
    <n v="1414445108"/>
    <n v="1411853108"/>
    <b v="0"/>
    <n v="9"/>
    <b v="0"/>
    <s v="food/food trucks"/>
    <n v="-24690"/>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499"/>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2000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49999"/>
    <n v="1"/>
    <x v="7"/>
    <s v="food trucks"/>
    <x v="2427"/>
    <d v="2016-03-23T06:38:53"/>
  </r>
  <r>
    <n v="2428"/>
    <s v="Premium Burgers"/>
    <s v="From Moo 2 You! We want to offer premium burgers to a taco flooded environment."/>
    <n v="35000"/>
    <n v="1"/>
    <x v="2"/>
    <s v="US"/>
    <s v="USD"/>
    <n v="1426182551"/>
    <n v="1423594151"/>
    <b v="0"/>
    <n v="1"/>
    <b v="0"/>
    <s v="food/food trucks"/>
    <n v="-34999"/>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37995"/>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2979"/>
    <n v="10.5"/>
    <x v="7"/>
    <s v="food trucks"/>
    <x v="2430"/>
    <d v="2016-02-12T03:08:24"/>
  </r>
  <r>
    <n v="2431"/>
    <s v="Murphy's good eatin'"/>
    <s v="Go to Colorado and run a food truck with homemade food of all kinds."/>
    <n v="100000"/>
    <n v="2"/>
    <x v="2"/>
    <s v="US"/>
    <s v="USD"/>
    <n v="1467080613"/>
    <n v="1461896613"/>
    <b v="0"/>
    <n v="2"/>
    <b v="0"/>
    <s v="food/food trucks"/>
    <n v="-99998"/>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3998"/>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1000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9974"/>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48776"/>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116955"/>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800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1495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1000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4990"/>
    <n v="5"/>
    <x v="7"/>
    <s v="food trucks"/>
    <x v="2440"/>
    <d v="2016-02-13T21:35:13"/>
  </r>
  <r>
    <n v="2441"/>
    <s v="Bring Alchemy Pops to the People!"/>
    <s v="YOU can help Alchemy Pops POP up on a street near you!"/>
    <n v="7500"/>
    <n v="8091"/>
    <x v="0"/>
    <s v="US"/>
    <s v="USD"/>
    <n v="1437627540"/>
    <n v="1435806054"/>
    <b v="0"/>
    <n v="109"/>
    <b v="1"/>
    <s v="food/small batch"/>
    <n v="591"/>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62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502.989999999998"/>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258"/>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3640"/>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3399"/>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8180"/>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30"/>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800"/>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230.0300000000006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201"/>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641"/>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296"/>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246"/>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213"/>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530"/>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50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67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67"/>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285"/>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321.25"/>
    <n v="28.880434782608695"/>
    <x v="4"/>
    <s v="indie rock"/>
    <x v="2462"/>
    <d v="2012-07-19T04:28:16"/>
  </r>
  <r>
    <n v="2463"/>
    <s v="Emma Ate the Lion &quot;Songs Two Count Too&quot;"/>
    <s v="Emma Ate The Lion's debut full length album"/>
    <n v="2000"/>
    <n v="2325"/>
    <x v="0"/>
    <s v="US"/>
    <s v="USD"/>
    <n v="1366138800"/>
    <n v="1362710425"/>
    <b v="0"/>
    <n v="75"/>
    <b v="1"/>
    <s v="music/indie rock"/>
    <n v="3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222"/>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561"/>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44.34000000000015"/>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6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40"/>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2682.0200000000004"/>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0.18000000000029104"/>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1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60.7199999999998"/>
    <n v="61.103999999999999"/>
    <x v="4"/>
    <s v="indie rock"/>
    <x v="2476"/>
    <d v="2014-11-03T08:52:50"/>
  </r>
  <r>
    <n v="2477"/>
    <s v="Debut Album"/>
    <s v="Releasing my first album in August, and I need your help in order to get it done!"/>
    <n v="750"/>
    <n v="1285"/>
    <x v="0"/>
    <s v="US"/>
    <s v="USD"/>
    <n v="1344789345"/>
    <n v="1340901345"/>
    <b v="0"/>
    <n v="41"/>
    <b v="1"/>
    <s v="music/indie rock"/>
    <n v="535"/>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2200"/>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00.32999999999998"/>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516.4399999999996"/>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51"/>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676.10999999999967"/>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6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49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0.75999999999999091"/>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201"/>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178.5"/>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07"/>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6"/>
    <n v="51.6"/>
    <x v="4"/>
    <s v="indie rock"/>
    <x v="2491"/>
    <d v="2011-01-16T01:51:00"/>
  </r>
  <r>
    <n v="2492"/>
    <s v="SUPER NICE EP 2012"/>
    <s v="We're a band from Hawaii trying to produce our first EP and we need help!"/>
    <n v="600"/>
    <n v="750"/>
    <x v="0"/>
    <s v="US"/>
    <s v="USD"/>
    <n v="1339840740"/>
    <n v="1335397188"/>
    <b v="0"/>
    <n v="27"/>
    <b v="1"/>
    <s v="music/indie rock"/>
    <n v="150"/>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5740"/>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5.079999999999927"/>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413.0499999999999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510.85999999999967"/>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410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80"/>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10719"/>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10991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1000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3500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700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4970"/>
    <n v="15"/>
    <x v="7"/>
    <s v="restaurants"/>
    <x v="2506"/>
    <d v="2015-10-03T21:00:00"/>
  </r>
  <r>
    <n v="2507"/>
    <s v="Help Cafe Talavera get a New Kitchen!"/>
    <s v="Unique dishes for a unique city!."/>
    <n v="42850"/>
    <n v="0"/>
    <x v="2"/>
    <s v="US"/>
    <s v="USD"/>
    <n v="1431308704"/>
    <n v="1428716704"/>
    <b v="0"/>
    <n v="0"/>
    <b v="0"/>
    <s v="food/restaurants"/>
    <n v="-4285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2000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94000"/>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4992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10000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115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18000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1790"/>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4070"/>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2200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6233"/>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5000"/>
    <e v="#DIV/0!"/>
    <x v="7"/>
    <s v="restaurants"/>
    <x v="2518"/>
    <d v="2014-11-13T17:20:28"/>
  </r>
  <r>
    <n v="2519"/>
    <s v="Kelli's Kitchen"/>
    <s v="Better than your mom's, better than Cracker Barrel, only at Kelli's Kitchen (all from scratch)."/>
    <n v="150000"/>
    <n v="65"/>
    <x v="2"/>
    <s v="US"/>
    <s v="USD"/>
    <n v="1405741404"/>
    <n v="1403149404"/>
    <b v="0"/>
    <n v="4"/>
    <b v="0"/>
    <s v="food/restaurants"/>
    <n v="-149935"/>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10000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185.9899999999998"/>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508"/>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20"/>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26"/>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518"/>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8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289.98999999999978"/>
    <n v="52.962839506172834"/>
    <x v="4"/>
    <s v="classical music"/>
    <x v="2528"/>
    <d v="2015-08-20T11:00:00"/>
  </r>
  <r>
    <n v="2529"/>
    <s v="UrbanArias is DC's Contemporary Opera Company"/>
    <s v="Opera. Short. New."/>
    <n v="6000"/>
    <n v="6257"/>
    <x v="0"/>
    <s v="US"/>
    <s v="USD"/>
    <n v="1332636975"/>
    <n v="1328752575"/>
    <b v="0"/>
    <n v="76"/>
    <b v="1"/>
    <s v="music/classical music"/>
    <n v="257"/>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8"/>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04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800"/>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0"/>
    <n v="150"/>
    <x v="4"/>
    <s v="classical music"/>
    <x v="2534"/>
    <d v="2010-01-01T06:00:00"/>
  </r>
  <r>
    <n v="2535"/>
    <s v="Mark Hayes Requiem Recording"/>
    <s v="Mark Hayes: Requiem Recording"/>
    <n v="20000"/>
    <n v="20755"/>
    <x v="0"/>
    <s v="US"/>
    <s v="USD"/>
    <n v="1417463945"/>
    <n v="1414781945"/>
    <b v="0"/>
    <n v="78"/>
    <b v="1"/>
    <s v="music/classical music"/>
    <n v="75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4"/>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0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2343.169999999998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85"/>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246"/>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25"/>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4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4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06"/>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410"/>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092"/>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11"/>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4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5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0.5"/>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9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8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684"/>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4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41"/>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66"/>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11"/>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90"/>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3"/>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10000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9925"/>
    <n v="25"/>
    <x v="7"/>
    <s v="food trucks"/>
    <x v="2562"/>
    <d v="2016-10-11T12:35:39"/>
  </r>
  <r>
    <n v="2563"/>
    <s v="Phoenix Pearl Boba Tea Truck (Canceled)"/>
    <s v="Michigan based bubble tea and specialty ice cream food truck"/>
    <n v="20000"/>
    <n v="0"/>
    <x v="1"/>
    <s v="US"/>
    <s v="USD"/>
    <n v="1438226451"/>
    <n v="1433042451"/>
    <b v="0"/>
    <n v="0"/>
    <b v="0"/>
    <s v="food/food trucks"/>
    <n v="-2000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4000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9900"/>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3500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4488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9950"/>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6355"/>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694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9975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3000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800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1000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85000"/>
    <e v="#DIV/0!"/>
    <x v="7"/>
    <s v="food trucks"/>
    <x v="2575"/>
    <d v="2015-01-12T02:36:34"/>
  </r>
  <r>
    <n v="2576"/>
    <s v="2 Go Fast Food (Canceled)"/>
    <s v="A New Twist with an American and Philippine fast food Mobile Trailer."/>
    <n v="10000"/>
    <n v="0"/>
    <x v="1"/>
    <s v="US"/>
    <s v="USD"/>
    <n v="1428707647"/>
    <n v="1424823247"/>
    <b v="0"/>
    <n v="0"/>
    <b v="0"/>
    <s v="food/food trucks"/>
    <n v="-1000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1500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600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9972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8449"/>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4470"/>
    <n v="48.18181818181818"/>
    <x v="7"/>
    <s v="food trucks"/>
    <x v="2581"/>
    <d v="2015-11-16T16:04:58"/>
  </r>
  <r>
    <n v="2582"/>
    <s v="Drunken Wings"/>
    <s v="The place where chicken meets liquor for the first time!"/>
    <n v="90000"/>
    <n v="1"/>
    <x v="2"/>
    <s v="US"/>
    <s v="USD"/>
    <n v="1477784634"/>
    <n v="1475192634"/>
    <b v="0"/>
    <n v="1"/>
    <b v="0"/>
    <s v="food/food trucks"/>
    <n v="-89999"/>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99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1000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2995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2995"/>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8783"/>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5767"/>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49995"/>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300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474"/>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2995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1000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79999"/>
    <n v="1"/>
    <x v="7"/>
    <s v="food trucks"/>
    <x v="2594"/>
    <d v="2014-08-07T23:13:48"/>
  </r>
  <r>
    <n v="2595"/>
    <s v="Food Truck for Little Fox Bakery"/>
    <s v="Looking to put the best baked goods in Bowling Green on wheels"/>
    <n v="15000"/>
    <n v="1825"/>
    <x v="2"/>
    <s v="US"/>
    <s v="USD"/>
    <n v="1487915500"/>
    <n v="1485323500"/>
    <b v="0"/>
    <n v="19"/>
    <b v="0"/>
    <s v="food/food trucks"/>
    <n v="-13175"/>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674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415"/>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1830"/>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89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4653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2807"/>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27131"/>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26"/>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843.5999999999985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7421.5700000000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6"/>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24616"/>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991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71330.39"/>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9407.66"/>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95970"/>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76"/>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210"/>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39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3633.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388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808"/>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884"/>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2837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6882"/>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467.76"/>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280"/>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02353.65"/>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1284"/>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300"/>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820"/>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87"/>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387"/>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2933.0499999999993"/>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396"/>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12731"/>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5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331"/>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6"/>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92"/>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70"/>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485"/>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50000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664402.6899999999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97947"/>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7900"/>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457913.5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246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894"/>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124876"/>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42"/>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74767"/>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99115"/>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45124"/>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99949"/>
    <n v="8.5"/>
    <x v="2"/>
    <s v="space exploration"/>
    <x v="2654"/>
    <d v="2015-04-21T13:25:26"/>
  </r>
  <r>
    <n v="2655"/>
    <s v="Balloons (Canceled)"/>
    <s v="Thank you for your support!"/>
    <n v="15000"/>
    <n v="3155"/>
    <x v="1"/>
    <s v="US"/>
    <s v="USD"/>
    <n v="1455048000"/>
    <n v="1452631647"/>
    <b v="0"/>
    <n v="43"/>
    <b v="0"/>
    <s v="technology/space exploration"/>
    <n v="-1184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32845"/>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24378.62"/>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7909"/>
    <n v="22.75"/>
    <x v="2"/>
    <s v="space exploration"/>
    <x v="2658"/>
    <d v="2016-07-30T21:13:14"/>
  </r>
  <r>
    <n v="2659"/>
    <s v="test (Canceled)"/>
    <s v="test"/>
    <n v="49000"/>
    <n v="1333"/>
    <x v="1"/>
    <s v="US"/>
    <s v="USD"/>
    <n v="1429321210"/>
    <n v="1426729210"/>
    <b v="0"/>
    <n v="10"/>
    <b v="0"/>
    <s v="technology/space exploration"/>
    <n v="-47667"/>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998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45"/>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360"/>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919.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600"/>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810"/>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60"/>
    <n v="92.222222222222229"/>
    <x v="2"/>
    <s v="makerspaces"/>
    <x v="2667"/>
    <d v="2016-02-10T22:13:36"/>
  </r>
  <r>
    <n v="2668"/>
    <s v="UOttawa Makermobile"/>
    <s v="Creativity on the go! |_x000a_CrÃ©ativitÃ© en mouvement !"/>
    <n v="1000"/>
    <n v="1707"/>
    <x v="0"/>
    <s v="CA"/>
    <s v="CAD"/>
    <n v="1447079520"/>
    <n v="1443449265"/>
    <b v="0"/>
    <n v="28"/>
    <b v="1"/>
    <s v="technology/makerspaces"/>
    <n v="707"/>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201"/>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36393"/>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2216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6681"/>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96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300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23103"/>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104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6085"/>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99890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9868"/>
    <n v="44"/>
    <x v="2"/>
    <s v="makerspaces"/>
    <x v="2679"/>
    <d v="2015-02-28T00:01:34"/>
  </r>
  <r>
    <n v="2680"/>
    <s v="iHeart Pillow"/>
    <s v="iHeartPillow, Connecting loved ones"/>
    <n v="32000"/>
    <n v="276"/>
    <x v="2"/>
    <s v="ES"/>
    <s v="EUR"/>
    <n v="1459915491"/>
    <n v="1457327091"/>
    <b v="0"/>
    <n v="4"/>
    <b v="0"/>
    <s v="technology/makerspaces"/>
    <n v="-3172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794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4302"/>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1496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69200"/>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4999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3000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15000"/>
    <e v="#DIV/0!"/>
    <x v="7"/>
    <s v="food trucks"/>
    <x v="2687"/>
    <d v="2015-06-29T15:21:58"/>
  </r>
  <r>
    <n v="2688"/>
    <s v="Mac N Cheez Food Truck"/>
    <s v="The amazing gourmet Mac N Cheez Food Truck Campaigne!"/>
    <n v="50000"/>
    <n v="74"/>
    <x v="2"/>
    <s v="US"/>
    <s v="USD"/>
    <n v="1424746800"/>
    <n v="1422067870"/>
    <b v="0"/>
    <n v="14"/>
    <b v="0"/>
    <s v="food/food trucks"/>
    <n v="-49926"/>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4999"/>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71414"/>
    <n v="72.762711864406782"/>
    <x v="7"/>
    <s v="food trucks"/>
    <x v="2690"/>
    <d v="2015-06-03T02:31:16"/>
  </r>
  <r>
    <n v="2691"/>
    <s v="Cook"/>
    <s v="A Great New local Food Truck serving up ethnic fusion inspired eats in Ottawa."/>
    <n v="65000"/>
    <n v="35"/>
    <x v="2"/>
    <s v="CA"/>
    <s v="CAD"/>
    <n v="1431278557"/>
    <n v="1427390557"/>
    <b v="0"/>
    <n v="2"/>
    <b v="0"/>
    <s v="food/food trucks"/>
    <n v="-6496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3475"/>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4960"/>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29999"/>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14929"/>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610"/>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16939"/>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7973.99"/>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2"/>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9929"/>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1830"/>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6559"/>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500"/>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17855"/>
    <n v="163.57142857142858"/>
    <x v="1"/>
    <s v="spaces"/>
    <x v="2704"/>
    <d v="2017-04-05T19:41:54"/>
  </r>
  <r>
    <n v="2705"/>
    <s v="Fischer Theatre Marquee"/>
    <s v="Help light the lights at the historic Fischer Theatre in Danville, IL."/>
    <n v="16500"/>
    <n v="1739"/>
    <x v="3"/>
    <s v="US"/>
    <s v="USD"/>
    <n v="1490389158"/>
    <n v="1486504758"/>
    <b v="0"/>
    <n v="8"/>
    <b v="0"/>
    <s v="theater/spaces"/>
    <n v="-1476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430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0067.57"/>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6643.07"/>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803"/>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32340.210000000006"/>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28"/>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726"/>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336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408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19754.689999999999"/>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998.0100000000002"/>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5026"/>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645"/>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530"/>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453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0215"/>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7627"/>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4806"/>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4858.88"/>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7817"/>
    <n v="511.65486725663715"/>
    <x v="2"/>
    <s v="hardware"/>
    <x v="2725"/>
    <d v="2017-03-01T17:52:15"/>
  </r>
  <r>
    <n v="2726"/>
    <s v="Krimston TWO - Dual SIM case for iPhone"/>
    <s v="Krimston TWO: iPhone Dual SIM Case"/>
    <n v="100000"/>
    <n v="105745"/>
    <x v="0"/>
    <s v="US"/>
    <s v="USD"/>
    <n v="1461333311"/>
    <n v="1458741311"/>
    <b v="0"/>
    <n v="404"/>
    <b v="1"/>
    <s v="technology/hardware"/>
    <n v="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39321"/>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15274"/>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333"/>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8979.010000000002"/>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291"/>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2190"/>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3769"/>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2"/>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6586.01"/>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832"/>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43818.240000000005"/>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2397"/>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125"/>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7965"/>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176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5999"/>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516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624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199"/>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60"/>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4947"/>
    <n v="13.25"/>
    <x v="3"/>
    <s v="children's books"/>
    <x v="2748"/>
    <d v="2016-09-02T17:03:22"/>
  </r>
  <r>
    <n v="2749"/>
    <s v="A Tree is a Tree, no matter what you see.  CHILDREN'S BOOK"/>
    <s v="Self-publishing my children's book."/>
    <n v="10000"/>
    <n v="110"/>
    <x v="2"/>
    <s v="US"/>
    <s v="USD"/>
    <n v="1428171037"/>
    <n v="1425582637"/>
    <b v="0"/>
    <n v="2"/>
    <b v="0"/>
    <s v="publishing/children's books"/>
    <n v="-9890"/>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1999"/>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3274"/>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4250"/>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620"/>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1000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240"/>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8952"/>
    <n v="31.757575757575758"/>
    <x v="3"/>
    <s v="children's books"/>
    <x v="2756"/>
    <d v="2014-01-11T21:36:41"/>
  </r>
  <r>
    <n v="2757"/>
    <s v="C is for Crooked"/>
    <s v="A children's letter book that Lampoons Hillary Clinton"/>
    <n v="1500"/>
    <n v="10"/>
    <x v="2"/>
    <s v="US"/>
    <s v="USD"/>
    <n v="1470498332"/>
    <n v="1469202332"/>
    <b v="0"/>
    <n v="2"/>
    <b v="0"/>
    <s v="publishing/children's books"/>
    <n v="-1490"/>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766"/>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89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500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4964"/>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3225"/>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3931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395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400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4900"/>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3966"/>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5998"/>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798"/>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7917.7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1998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800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52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3430"/>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4850"/>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9345"/>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299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4095"/>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447"/>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10000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66"/>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20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40"/>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234"/>
    <n v="36.859154929577464"/>
    <x v="1"/>
    <s v="plays"/>
    <x v="2785"/>
    <d v="2016-08-05T21:00:00"/>
  </r>
  <r>
    <n v="2786"/>
    <s v="Fierce"/>
    <s v="A heart-melting farce about sex, art and the lovelorn lay-abouts of London-town."/>
    <n v="2500"/>
    <n v="2946"/>
    <x v="0"/>
    <s v="GB"/>
    <s v="GBP"/>
    <n v="1404913180"/>
    <n v="1403703580"/>
    <b v="0"/>
    <n v="74"/>
    <b v="1"/>
    <s v="theater/plays"/>
    <n v="446"/>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97"/>
    <n v="31.5"/>
    <x v="1"/>
    <s v="plays"/>
    <x v="2787"/>
    <d v="2014-07-18T04:45:52"/>
  </r>
  <r>
    <n v="2788"/>
    <s v="ACT Underground Theatre, TLDC"/>
    <s v="MOVING FORWARD! WE HAVE REACHED GOAL BUT HAVE MORE TIME!! PLEASE CONSIDER PLEDGING."/>
    <n v="2000"/>
    <n v="2050"/>
    <x v="0"/>
    <s v="US"/>
    <s v="USD"/>
    <n v="1469811043"/>
    <n v="1467219043"/>
    <b v="0"/>
    <n v="20"/>
    <b v="1"/>
    <s v="theater/plays"/>
    <n v="50"/>
    <n v="102.5"/>
    <x v="1"/>
    <s v="plays"/>
    <x v="2788"/>
    <d v="2016-07-29T16:50:43"/>
  </r>
  <r>
    <n v="2789"/>
    <s v="The Adventurers Club"/>
    <s v="BNT's Biggest Adventure So Far: Our 2015 full length production!"/>
    <n v="3000"/>
    <n v="3035"/>
    <x v="0"/>
    <s v="US"/>
    <s v="USD"/>
    <n v="1426132800"/>
    <n v="1424477934"/>
    <b v="0"/>
    <n v="24"/>
    <b v="1"/>
    <s v="theater/plays"/>
    <n v="35"/>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60"/>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50"/>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52"/>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2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30"/>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24"/>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211.61000000000058"/>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70"/>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831.7399999999997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330"/>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66"/>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55"/>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50"/>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4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363"/>
    <n v="44.25"/>
    <x v="1"/>
    <s v="plays"/>
    <x v="2806"/>
    <d v="2015-08-05T11:00:00"/>
  </r>
  <r>
    <n v="2807"/>
    <s v="The Commission Theatre Co."/>
    <s v="Bringing Shakespeare back to the Playwrights"/>
    <n v="5000"/>
    <n v="6300"/>
    <x v="0"/>
    <s v="US"/>
    <s v="USD"/>
    <n v="1435611438"/>
    <n v="1433019438"/>
    <b v="0"/>
    <n v="93"/>
    <b v="1"/>
    <s v="theater/plays"/>
    <n v="1300"/>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1"/>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60"/>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205"/>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665"/>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772.11999999999989"/>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16"/>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355"/>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247"/>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8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240"/>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72"/>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0"/>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0"/>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55"/>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405"/>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3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63"/>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320"/>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367.98999999999978"/>
    <n v="30.189368421052631"/>
    <x v="1"/>
    <s v="plays"/>
    <x v="2832"/>
    <d v="2014-11-23T22:00:00"/>
  </r>
  <r>
    <n v="2833"/>
    <s v="Star Man Rocket Man"/>
    <s v="A new play about exploring outer space"/>
    <n v="2700"/>
    <n v="2923"/>
    <x v="0"/>
    <s v="US"/>
    <s v="USD"/>
    <n v="1444528800"/>
    <n v="1442804633"/>
    <b v="0"/>
    <n v="35"/>
    <b v="1"/>
    <s v="theater/plays"/>
    <n v="223"/>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56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870.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35"/>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405"/>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400"/>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0"/>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990"/>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150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120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20"/>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5134"/>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800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200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3493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495"/>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7689"/>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450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4905"/>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950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583"/>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30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2854"/>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3050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100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96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3734"/>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170"/>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12645"/>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9980"/>
    <n v="20"/>
    <x v="1"/>
    <s v="plays"/>
    <x v="2863"/>
    <d v="2014-09-09T16:12:03"/>
  </r>
  <r>
    <n v="2864"/>
    <s v="'Haunting Julia' by Alan Ayckbourn"/>
    <s v="Accessible, original theatre for all!"/>
    <n v="2500"/>
    <n v="40"/>
    <x v="2"/>
    <s v="GB"/>
    <s v="GBP"/>
    <n v="1437139080"/>
    <n v="1434552207"/>
    <b v="0"/>
    <n v="3"/>
    <b v="0"/>
    <s v="theater/plays"/>
    <n v="-2460"/>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2888"/>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4955"/>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199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8698.2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982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4250"/>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9533"/>
    <n v="35.92307692307692"/>
    <x v="1"/>
    <s v="plays"/>
    <x v="2871"/>
    <d v="2014-12-21T17:43:33"/>
  </r>
  <r>
    <n v="2872"/>
    <s v="Loud Arts"/>
    <s v="Local Theatre group in Loudoun County, Virginia. Looking for funds to start producing shows!"/>
    <n v="3000"/>
    <n v="0"/>
    <x v="2"/>
    <s v="US"/>
    <s v="USD"/>
    <n v="1434768438"/>
    <n v="1429584438"/>
    <b v="0"/>
    <n v="0"/>
    <b v="0"/>
    <s v="theater/plays"/>
    <n v="-300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154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4729"/>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19993"/>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15000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5350"/>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937"/>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11171"/>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9200"/>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550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498"/>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8092"/>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4815"/>
    <n v="46.25"/>
    <x v="1"/>
    <s v="plays"/>
    <x v="2884"/>
    <d v="2014-12-05T17:27:15"/>
  </r>
  <r>
    <n v="2885"/>
    <s v="The Wedding"/>
    <s v="An historic and proud work of Polish nationalistic literature performed on stage."/>
    <n v="400"/>
    <n v="130"/>
    <x v="2"/>
    <s v="US"/>
    <s v="USD"/>
    <n v="1426294201"/>
    <n v="1423705801"/>
    <b v="0"/>
    <n v="5"/>
    <b v="0"/>
    <s v="theater/plays"/>
    <n v="-270"/>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190"/>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2995"/>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3000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185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979"/>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9727"/>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5000"/>
    <n v="29.411764705882351"/>
    <x v="1"/>
    <s v="plays"/>
    <x v="2892"/>
    <d v="2014-08-25T21:00:00"/>
  </r>
  <r>
    <n v="2893"/>
    <s v="REDISCOVERING KIA THE PLAY"/>
    <s v="Fundraising for REDISCOVERING KIA THE PLAY"/>
    <n v="5000"/>
    <n v="25"/>
    <x v="2"/>
    <s v="US"/>
    <s v="USD"/>
    <n v="1420768800"/>
    <n v="1415644395"/>
    <b v="0"/>
    <n v="2"/>
    <b v="0"/>
    <s v="theater/plays"/>
    <n v="-4975"/>
    <n v="12.5"/>
    <x v="1"/>
    <s v="plays"/>
    <x v="2893"/>
    <d v="2015-01-09T02:00:00"/>
  </r>
  <r>
    <n v="2894"/>
    <s v="How Could You Do This To Me (The Stage Play)"/>
    <s v="This Is A Story About A Woman A Man And A Woman"/>
    <n v="50000"/>
    <n v="0"/>
    <x v="2"/>
    <s v="US"/>
    <s v="USD"/>
    <n v="1428100815"/>
    <n v="1422920415"/>
    <b v="0"/>
    <n v="0"/>
    <b v="0"/>
    <s v="theater/plays"/>
    <n v="-5000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77"/>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375"/>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11450"/>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718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1000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2095"/>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744"/>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49975"/>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496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142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287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5435"/>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249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9336"/>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7998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29999"/>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1143"/>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2410"/>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9998"/>
    <n v="1"/>
    <x v="1"/>
    <s v="plays"/>
    <x v="2913"/>
    <d v="2014-09-06T22:08:59"/>
  </r>
  <r>
    <n v="2914"/>
    <s v="Hercules the Panto"/>
    <s v="Hercules must complete four challenges in order to meet the father he never knew"/>
    <n v="25000"/>
    <n v="1"/>
    <x v="2"/>
    <s v="GB"/>
    <s v="GBP"/>
    <n v="1426365994"/>
    <n v="1421185594"/>
    <b v="0"/>
    <n v="1"/>
    <b v="0"/>
    <s v="theater/plays"/>
    <n v="-24999"/>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38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1705"/>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1563"/>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363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54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1829"/>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800"/>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100.6900000000023"/>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750"/>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555"/>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65.55000000000018"/>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9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45"/>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58"/>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69"/>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200"/>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3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280"/>
    <n v="37.647058823529413"/>
    <x v="1"/>
    <s v="musical"/>
    <x v="2936"/>
    <d v="2014-10-13T04:59:00"/>
  </r>
  <r>
    <n v="2937"/>
    <s v="UCAS"/>
    <s v="UCAS is a new British musical premiering at the Edinburgh Fringe Festival 2014."/>
    <n v="1500"/>
    <n v="2000"/>
    <x v="0"/>
    <s v="GB"/>
    <s v="GBP"/>
    <n v="1405249113"/>
    <n v="1402657113"/>
    <b v="0"/>
    <n v="55"/>
    <b v="1"/>
    <s v="theater/musical"/>
    <n v="500"/>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5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230"/>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8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24999"/>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15915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300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9900"/>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5000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998"/>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928"/>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99976"/>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97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500000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8904"/>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8395"/>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39939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1500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485"/>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6578"/>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4720"/>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8000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1000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3000000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48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35.6899999999996"/>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35"/>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363"/>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696"/>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210"/>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360"/>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5"/>
    <n v="74.534883720930239"/>
    <x v="1"/>
    <s v="plays"/>
    <x v="2971"/>
    <d v="2014-08-31T15:47:58"/>
  </r>
  <r>
    <n v="2972"/>
    <s v="A Bad Plan"/>
    <s v="A group of artists. A mythical art piece. A harrowing quest. And some margaritas."/>
    <n v="2000"/>
    <n v="2107"/>
    <x v="0"/>
    <s v="US"/>
    <s v="USD"/>
    <n v="1480899600"/>
    <n v="1479609520"/>
    <b v="0"/>
    <n v="17"/>
    <b v="1"/>
    <s v="theater/plays"/>
    <n v="107"/>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3740"/>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0"/>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50"/>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407"/>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221"/>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70"/>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275"/>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157"/>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3"/>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53985.91"/>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88"/>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2165"/>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32"/>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2600.2000000000007"/>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0"/>
    <n v="35.714285714285715"/>
    <x v="1"/>
    <s v="spaces"/>
    <x v="2988"/>
    <d v="2016-06-20T08:41:21"/>
  </r>
  <r>
    <n v="2989"/>
    <s v="Let's Light Up The Gem!"/>
    <s v="Bring the movies back to Bethel, Maine."/>
    <n v="20000"/>
    <n v="35307"/>
    <x v="0"/>
    <s v="US"/>
    <s v="USD"/>
    <n v="1450673940"/>
    <n v="1448756962"/>
    <b v="0"/>
    <n v="364"/>
    <b v="1"/>
    <s v="theater/spaces"/>
    <n v="1530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280"/>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35"/>
    <n v="48.984375"/>
    <x v="1"/>
    <s v="spaces"/>
    <x v="2992"/>
    <d v="2016-10-09T18:25:10"/>
  </r>
  <r>
    <n v="2993"/>
    <s v="TRUE WEST: Think, Dog! Productions"/>
    <s v="Help us build the Kitchen from Hell!"/>
    <n v="1000"/>
    <n v="1003"/>
    <x v="0"/>
    <s v="US"/>
    <s v="USD"/>
    <n v="1455998867"/>
    <n v="1453406867"/>
    <b v="0"/>
    <n v="22"/>
    <b v="1"/>
    <s v="theater/spaces"/>
    <n v="3"/>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1073.24"/>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744"/>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25180"/>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514.5"/>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255"/>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15777.009999999998"/>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595.4300000000002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35"/>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5126"/>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2172.600000000000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620"/>
    <n v="88.865979381443296"/>
    <x v="1"/>
    <s v="spaces"/>
    <x v="3006"/>
    <d v="2014-12-14T18:09:51"/>
  </r>
  <r>
    <n v="3007"/>
    <s v="Bethlem"/>
    <s v="Consuite for 2015 CoreCon.  An adventure into insanity."/>
    <n v="600"/>
    <n v="1080"/>
    <x v="0"/>
    <s v="US"/>
    <s v="USD"/>
    <n v="1429938683"/>
    <n v="1428124283"/>
    <b v="0"/>
    <n v="20"/>
    <b v="1"/>
    <s v="theater/spaces"/>
    <n v="4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35"/>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4939"/>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870"/>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71"/>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685"/>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3276"/>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222"/>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285"/>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30"/>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3185"/>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40"/>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721"/>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21"/>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7321"/>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5055"/>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390"/>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2576"/>
    <n v="164.3"/>
    <x v="1"/>
    <s v="spaces"/>
    <x v="3027"/>
    <d v="2015-03-20T15:54:11"/>
  </r>
  <r>
    <n v="3028"/>
    <s v="A Home for Vegas Theatre Hub"/>
    <s v="We have a space! Help us fill it with a stage, chairs, gear and audiences' laughter!"/>
    <n v="5000"/>
    <n v="8401"/>
    <x v="0"/>
    <s v="US"/>
    <s v="USD"/>
    <n v="1471242025"/>
    <n v="1468650025"/>
    <b v="0"/>
    <n v="99"/>
    <b v="1"/>
    <s v="theater/spaces"/>
    <n v="3401"/>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2903"/>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1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396"/>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2536"/>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2196.709999999999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6683"/>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566"/>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5"/>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742.779999999998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22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87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420"/>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501"/>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121"/>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08.260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7177"/>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245"/>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3320"/>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250"/>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3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67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4992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996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30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19999"/>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2500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5000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7997"/>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14549"/>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219665"/>
    <n v="55.833333333333336"/>
    <x v="1"/>
    <s v="spaces"/>
    <x v="3060"/>
    <d v="2015-09-28T06:35:34"/>
  </r>
  <r>
    <n v="3061"/>
    <s v="Help Save Parkway Cinemas!"/>
    <s v="Save a historic Local theater."/>
    <n v="1000000"/>
    <n v="0"/>
    <x v="2"/>
    <s v="US"/>
    <s v="USD"/>
    <n v="1407955748"/>
    <n v="1405363748"/>
    <b v="0"/>
    <n v="0"/>
    <b v="0"/>
    <s v="theater/spaces"/>
    <n v="-100000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3316"/>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413"/>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66529"/>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2499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308050"/>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7800"/>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249825"/>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85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9666"/>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4827"/>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1998"/>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799355"/>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24978"/>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13704"/>
    <n v="64.8"/>
    <x v="1"/>
    <s v="spaces"/>
    <x v="3075"/>
    <d v="2016-08-19T02:27:20"/>
  </r>
  <r>
    <n v="3076"/>
    <s v="10,000 Hours"/>
    <s v="Helping female comedians get in their 10,000 Hours of practice!"/>
    <n v="10000"/>
    <n v="1506"/>
    <x v="2"/>
    <s v="US"/>
    <s v="USD"/>
    <n v="1444405123"/>
    <n v="1439221123"/>
    <b v="0"/>
    <n v="50"/>
    <b v="0"/>
    <s v="theater/spaces"/>
    <n v="-8494"/>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1895"/>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59929"/>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322440"/>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99962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997897"/>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900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19944"/>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3589"/>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390"/>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1995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987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64874"/>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1914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213568"/>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4204"/>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98816.8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3090"/>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99975"/>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1487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19205"/>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8285"/>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6967"/>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72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0173"/>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2200"/>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9742"/>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4089"/>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81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3369"/>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959"/>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32095"/>
    <n v="272.58620689655174"/>
    <x v="1"/>
    <s v="spaces"/>
    <x v="3107"/>
    <d v="2015-05-11T19:32:31"/>
  </r>
  <r>
    <n v="3108"/>
    <s v="Funding a home for our Children's Theater"/>
    <s v="We need a permanent home for the theater!"/>
    <n v="50000"/>
    <n v="26"/>
    <x v="2"/>
    <s v="US"/>
    <s v="USD"/>
    <n v="1430234394"/>
    <n v="1425053994"/>
    <b v="0"/>
    <n v="2"/>
    <b v="0"/>
    <s v="theater/spaces"/>
    <n v="-4997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19867"/>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2499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14672"/>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10479"/>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104590"/>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7500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9700"/>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320"/>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999"/>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49845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999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1299872"/>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490"/>
    <n v="10"/>
    <x v="1"/>
    <s v="spaces"/>
    <x v="3121"/>
    <d v="2014-09-26T16:18:55"/>
  </r>
  <r>
    <n v="3122"/>
    <s v="be back soon (Canceled)"/>
    <s v="cancelled until further notice"/>
    <n v="199"/>
    <n v="116"/>
    <x v="1"/>
    <s v="US"/>
    <s v="USD"/>
    <n v="1478733732"/>
    <n v="1478298132"/>
    <b v="0"/>
    <n v="2"/>
    <b v="0"/>
    <s v="theater/spaces"/>
    <n v="-83"/>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3980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799974"/>
    <n v="6.5"/>
    <x v="1"/>
    <s v="spaces"/>
    <x v="3124"/>
    <d v="2015-02-02T18:43:21"/>
  </r>
  <r>
    <n v="3125"/>
    <s v="N/A (Canceled)"/>
    <s v="N/A"/>
    <n v="1500000"/>
    <n v="0"/>
    <x v="1"/>
    <s v="US"/>
    <s v="USD"/>
    <n v="1452142672"/>
    <n v="1449550672"/>
    <b v="0"/>
    <n v="0"/>
    <b v="0"/>
    <s v="theater/spaces"/>
    <n v="-150000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3960"/>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10000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291"/>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40"/>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9625"/>
    <n v="93.75"/>
    <x v="1"/>
    <s v="plays"/>
    <x v="3130"/>
    <d v="2017-04-14T04:59:00"/>
  </r>
  <r>
    <n v="3131"/>
    <s v="SNAKE EYES"/>
    <s v="A Staged Reading of &quot;Snake Eyes,&quot; a new play by Alex Rafala"/>
    <n v="4100"/>
    <n v="645"/>
    <x v="3"/>
    <s v="US"/>
    <s v="USD"/>
    <n v="1491656045"/>
    <n v="1489067645"/>
    <b v="0"/>
    <n v="12"/>
    <b v="0"/>
    <s v="theater/plays"/>
    <n v="-3455"/>
    <n v="53.75"/>
    <x v="1"/>
    <s v="plays"/>
    <x v="3131"/>
    <d v="2017-04-08T12:54:05"/>
  </r>
  <r>
    <n v="3132"/>
    <s v="A Bite of a Snake Play"/>
    <s v="Smells Like Money, Drips Like Honey, Taste Like Mocha, Better Run AWAY"/>
    <n v="30000"/>
    <n v="10"/>
    <x v="3"/>
    <s v="US"/>
    <s v="USD"/>
    <n v="1492759460"/>
    <n v="1487579060"/>
    <b v="0"/>
    <n v="1"/>
    <b v="0"/>
    <s v="theater/plays"/>
    <n v="-2999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40"/>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77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615"/>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39"/>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1450"/>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20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47300"/>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904"/>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24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70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70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2460"/>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25000"/>
    <e v="#DIV/0!"/>
    <x v="1"/>
    <s v="plays"/>
    <x v="3145"/>
    <d v="2017-03-27T23:58:54"/>
  </r>
  <r>
    <n v="3146"/>
    <s v="SoÃ±Ã© una ciudad amurallada"/>
    <s v="Somos... Podemos... Amamos... Nuestra muralla, nuestra utopÃ­a. Que el amor sea el lÃ­mite"/>
    <n v="50000"/>
    <n v="5250"/>
    <x v="3"/>
    <s v="MX"/>
    <s v="MXN"/>
    <n v="1492356166"/>
    <n v="1488471766"/>
    <b v="0"/>
    <n v="12"/>
    <b v="0"/>
    <s v="theater/plays"/>
    <n v="-44750"/>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3505"/>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56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50"/>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35"/>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31"/>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7067.5"/>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905"/>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4425.229999999999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0"/>
    <n v="62.921348314606739"/>
    <x v="1"/>
    <s v="plays"/>
    <x v="3156"/>
    <d v="2012-06-01T22:52:24"/>
  </r>
  <r>
    <n v="3157"/>
    <s v="Summer FourPlay"/>
    <s v="Four Directors.  Four One Acts.  Four Genres.  For You."/>
    <n v="4000"/>
    <n v="4040"/>
    <x v="0"/>
    <s v="US"/>
    <s v="USD"/>
    <n v="1405746000"/>
    <n v="1404932105"/>
    <b v="1"/>
    <n v="41"/>
    <b v="1"/>
    <s v="theater/plays"/>
    <n v="40"/>
    <n v="98.536585365853654"/>
    <x v="1"/>
    <s v="plays"/>
    <x v="3157"/>
    <d v="2014-07-19T05:00:00"/>
  </r>
  <r>
    <n v="3158"/>
    <s v="Nursery Crimes"/>
    <s v="A 40s crime-noir play using nursery rhyme characters."/>
    <n v="5000"/>
    <n v="5700"/>
    <x v="0"/>
    <s v="US"/>
    <s v="USD"/>
    <n v="1374523752"/>
    <n v="1371931752"/>
    <b v="1"/>
    <n v="69"/>
    <b v="1"/>
    <s v="theater/plays"/>
    <n v="700"/>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502.22"/>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69"/>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2"/>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086"/>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450"/>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69"/>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470"/>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21079.8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485"/>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605"/>
    <n v="50.901639344262293"/>
    <x v="1"/>
    <s v="plays"/>
    <x v="3168"/>
    <d v="2014-06-13T22:00:00"/>
  </r>
  <r>
    <n v="3169"/>
    <s v="The Window"/>
    <s v="We're bringing The Window to the Cherry Lane Theater in January 2014."/>
    <n v="8000"/>
    <n v="8241"/>
    <x v="0"/>
    <s v="US"/>
    <s v="USD"/>
    <n v="1386910740"/>
    <n v="1384364561"/>
    <b v="1"/>
    <n v="82"/>
    <b v="1"/>
    <s v="theater/plays"/>
    <n v="24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24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61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300"/>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300"/>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478"/>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282"/>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435"/>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076"/>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594.81999999999971"/>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237"/>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45"/>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62"/>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225"/>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310"/>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70"/>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244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70"/>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48220"/>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400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3599"/>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9898"/>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4413"/>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1100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1430"/>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299820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885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2989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239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49999"/>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97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2274"/>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750"/>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50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7727"/>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500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950"/>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75"/>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835.7000000000007"/>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773"/>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4541"/>
    <n v="85.531055900621112"/>
    <x v="1"/>
    <s v="plays"/>
    <x v="3211"/>
    <d v="2014-08-15T02:00:00"/>
  </r>
  <r>
    <n v="3212"/>
    <s v="Campo Maldito"/>
    <s v="Help us bring our production of Campo Maldito to New York AND San Francisco!"/>
    <n v="4000"/>
    <n v="5050"/>
    <x v="0"/>
    <s v="US"/>
    <s v="USD"/>
    <n v="1407524751"/>
    <n v="1404932751"/>
    <b v="1"/>
    <n v="94"/>
    <b v="1"/>
    <s v="theater/plays"/>
    <n v="1050"/>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256"/>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23"/>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721"/>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25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22"/>
    <n v="168.25210084033614"/>
    <x v="1"/>
    <s v="plays"/>
    <x v="3219"/>
    <d v="2015-03-22T22:35:47"/>
  </r>
  <r>
    <n v="3220"/>
    <s v="Burners"/>
    <s v="A sci-fi thriller for the stage opening March 10 in Los Angeles."/>
    <n v="15000"/>
    <n v="15126"/>
    <x v="0"/>
    <s v="US"/>
    <s v="USD"/>
    <n v="1489352400"/>
    <n v="1486411204"/>
    <b v="1"/>
    <n v="59"/>
    <b v="1"/>
    <s v="theater/plays"/>
    <n v="126"/>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37"/>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620"/>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295"/>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610"/>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47"/>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50"/>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300"/>
    <n v="50"/>
    <x v="1"/>
    <s v="plays"/>
    <x v="3227"/>
    <d v="2017-01-17T21:10:36"/>
  </r>
  <r>
    <n v="3228"/>
    <s v="Hear Me Roar: A Season of Powerful Women"/>
    <s v="A Season of Powerful Women. A Season of Defiance."/>
    <n v="7000"/>
    <n v="7164"/>
    <x v="0"/>
    <s v="US"/>
    <s v="USD"/>
    <n v="1450328340"/>
    <n v="1447606884"/>
    <b v="1"/>
    <n v="37"/>
    <b v="1"/>
    <s v="theater/plays"/>
    <n v="16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573"/>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257"/>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610"/>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31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940"/>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5.710000000000036"/>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481"/>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20"/>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275.63999999999942"/>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345"/>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346.9799999999995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301"/>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227"/>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47"/>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9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22"/>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46.5"/>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95"/>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271"/>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388"/>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61"/>
    <n v="83.05"/>
    <x v="1"/>
    <s v="plays"/>
    <x v="3251"/>
    <d v="2015-06-21T17:32:46"/>
  </r>
  <r>
    <n v="3252"/>
    <s v="Modern Love"/>
    <s v="How do we navigate the boundaries between friendship, sexual intimacy and obsessive desire?"/>
    <n v="2250"/>
    <n v="2876"/>
    <x v="0"/>
    <s v="GB"/>
    <s v="GBP"/>
    <n v="1473247240"/>
    <n v="1470655240"/>
    <b v="1"/>
    <n v="50"/>
    <b v="1"/>
    <s v="theater/plays"/>
    <n v="626"/>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365"/>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63.5"/>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22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25.98999999999978"/>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36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418.5999999999985"/>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462"/>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5"/>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371"/>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304.15999999999985"/>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75"/>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728"/>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877"/>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315"/>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560"/>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20"/>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30"/>
    <n v="61"/>
    <x v="1"/>
    <s v="plays"/>
    <x v="3270"/>
    <d v="2015-07-12T12:47:45"/>
  </r>
  <r>
    <n v="3271"/>
    <s v="Saxon Court at Southwark Playhouse"/>
    <s v="A razor sharp satire to darken your Christmas."/>
    <n v="1500"/>
    <n v="1950"/>
    <x v="0"/>
    <s v="GB"/>
    <s v="GBP"/>
    <n v="1414927775"/>
    <n v="1412332175"/>
    <b v="1"/>
    <n v="51"/>
    <b v="1"/>
    <s v="theater/plays"/>
    <n v="45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296"/>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205"/>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5"/>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758"/>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430"/>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85"/>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828"/>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60"/>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080"/>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820.5"/>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38"/>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48"/>
    <n v="203.2"/>
    <x v="1"/>
    <s v="plays"/>
    <x v="3284"/>
    <d v="2016-01-29T05:59:00"/>
  </r>
  <r>
    <n v="3285"/>
    <s v="By Morning"/>
    <s v="A new play by Matthew Gasda"/>
    <n v="4999"/>
    <n v="5604"/>
    <x v="0"/>
    <s v="US"/>
    <s v="USD"/>
    <n v="1488258000"/>
    <n v="1485556626"/>
    <b v="0"/>
    <n v="81"/>
    <b v="1"/>
    <s v="theater/plays"/>
    <n v="605"/>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265"/>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26.489999999999782"/>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65.21000000000004"/>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424"/>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70"/>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188"/>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3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0"/>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20.009999999999991"/>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661"/>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4"/>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48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085"/>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004"/>
    <n v="57.2"/>
    <x v="1"/>
    <s v="plays"/>
    <x v="3301"/>
    <d v="2016-08-01T06:59:00"/>
  </r>
  <r>
    <n v="3302"/>
    <s v="El muro de BorÃ­s KiÃ©n"/>
    <s v="FilosofÃ­a de los anÃ³nimos"/>
    <n v="8400"/>
    <n v="8685"/>
    <x v="0"/>
    <s v="ES"/>
    <s v="EUR"/>
    <n v="1481099176"/>
    <n v="1478507176"/>
    <b v="0"/>
    <n v="50"/>
    <b v="1"/>
    <s v="theater/plays"/>
    <n v="28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28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677.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8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130"/>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66.799999999999955"/>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780"/>
    <n v="75.087719298245617"/>
    <x v="1"/>
    <s v="plays"/>
    <x v="3308"/>
    <d v="2016-04-13T21:02:45"/>
  </r>
  <r>
    <n v="3309"/>
    <s v="Collision Course"/>
    <s v="Two unlikely friends, a garage, tinned beans &amp; the end of the world."/>
    <n v="350"/>
    <n v="558"/>
    <x v="0"/>
    <s v="GB"/>
    <s v="GBP"/>
    <n v="1476632178"/>
    <n v="1473953778"/>
    <b v="0"/>
    <n v="31"/>
    <b v="1"/>
    <s v="theater/plays"/>
    <n v="208"/>
    <n v="18"/>
    <x v="1"/>
    <s v="plays"/>
    <x v="3309"/>
    <d v="2016-10-16T15:36:18"/>
  </r>
  <r>
    <n v="3310"/>
    <s v="The Island Boys: A New Play"/>
    <s v="A new play about coming coming home, recovery, and trying to find God in the process."/>
    <n v="6500"/>
    <n v="6505"/>
    <x v="0"/>
    <s v="US"/>
    <s v="USD"/>
    <n v="1444169825"/>
    <n v="1441577825"/>
    <b v="0"/>
    <n v="31"/>
    <b v="1"/>
    <s v="theater/plays"/>
    <n v="5"/>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246"/>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32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886"/>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40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180000000000291"/>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65"/>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512"/>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40"/>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25"/>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3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50"/>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25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25"/>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50"/>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10"/>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835"/>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94"/>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226"/>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60"/>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495"/>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6"/>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255"/>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327"/>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348"/>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145"/>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0"/>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500"/>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6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5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5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38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6"/>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55"/>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55"/>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376"/>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107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58"/>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460"/>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2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20"/>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250"/>
    <n v="184.78260869565219"/>
    <x v="1"/>
    <s v="plays"/>
    <x v="3359"/>
    <d v="2017-02-25T01:22:14"/>
  </r>
  <r>
    <n v="3360"/>
    <s v="Pretty Butch"/>
    <s v="World Premiere, an M1 Singapore Fringe Festival 2017 commission."/>
    <n v="9000"/>
    <n v="9124"/>
    <x v="0"/>
    <s v="SG"/>
    <s v="SGD"/>
    <n v="1481731140"/>
    <n v="1479866343"/>
    <b v="0"/>
    <n v="72"/>
    <b v="1"/>
    <s v="theater/plays"/>
    <n v="124"/>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67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590"/>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10"/>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78"/>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0"/>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605"/>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40"/>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95"/>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266"/>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77"/>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35"/>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230"/>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84"/>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42"/>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73"/>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90"/>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26"/>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205"/>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0.65999999999985448"/>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0"/>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506"/>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57"/>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450"/>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36"/>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615"/>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87"/>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233"/>
    <n v="29"/>
    <x v="1"/>
    <s v="plays"/>
    <x v="3394"/>
    <d v="2014-07-27T14:17:25"/>
  </r>
  <r>
    <n v="3395"/>
    <s v="MIRAMAR"/>
    <s v="Miramar is a a darkly funny play exploring what it is we call â€˜homeâ€™."/>
    <n v="500"/>
    <n v="920"/>
    <x v="0"/>
    <s v="GB"/>
    <s v="GBP"/>
    <n v="1433009400"/>
    <n v="1431795944"/>
    <b v="0"/>
    <n v="38"/>
    <b v="1"/>
    <s v="theater/plays"/>
    <n v="420"/>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65"/>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30"/>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443"/>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45"/>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5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4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10"/>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1.5"/>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3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42"/>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555"/>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18"/>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25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535"/>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5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5"/>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784"/>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9.9999999999909051E-3"/>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3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80"/>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266"/>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273"/>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0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215"/>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891.09999999999854"/>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305"/>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55"/>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45"/>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70.98999999999978"/>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93"/>
    <n v="52.214285714285715"/>
    <x v="1"/>
    <s v="plays"/>
    <x v="3432"/>
    <d v="2016-02-05T22:00:00"/>
  </r>
  <r>
    <n v="3433"/>
    <s v="The Dybbuk"/>
    <s v="death&amp;pretzels presents their first Chicago based project:_x000a_The Dybbuk by S. Ansky"/>
    <n v="9500"/>
    <n v="9525"/>
    <x v="0"/>
    <s v="US"/>
    <s v="USD"/>
    <n v="1402974000"/>
    <n v="1400290255"/>
    <b v="0"/>
    <n v="71"/>
    <b v="1"/>
    <s v="theater/plays"/>
    <n v="25"/>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555"/>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20"/>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295"/>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30"/>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5"/>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416.1400000000001"/>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260.92000000000007"/>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65"/>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567"/>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82"/>
    <n v="43.28"/>
    <x v="1"/>
    <s v="plays"/>
    <x v="3446"/>
    <d v="2015-02-05T12:20:00"/>
  </r>
  <r>
    <n v="3447"/>
    <s v="The Vagabond Halfback"/>
    <s v="&quot;He was a poet, a vagrant, a philosopher, a lady's man and a hard drinker&quot;"/>
    <n v="1000"/>
    <n v="1078"/>
    <x v="0"/>
    <s v="US"/>
    <s v="USD"/>
    <n v="1458332412"/>
    <n v="1454448012"/>
    <b v="0"/>
    <n v="14"/>
    <b v="1"/>
    <s v="theater/plays"/>
    <n v="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205"/>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56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260"/>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8"/>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85"/>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5"/>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2739"/>
    <n v="358.6875"/>
    <x v="1"/>
    <s v="plays"/>
    <x v="3456"/>
    <d v="2014-08-01T06:59:00"/>
  </r>
  <r>
    <n v="3457"/>
    <s v="The Impossible Adventures Of Supernova Jones"/>
    <s v="Robots, Space Battles, Mystery, and Intrigue. Nothing is Impossible..."/>
    <n v="2000"/>
    <n v="2804"/>
    <x v="0"/>
    <s v="US"/>
    <s v="USD"/>
    <n v="1423720740"/>
    <n v="1421081857"/>
    <b v="0"/>
    <n v="55"/>
    <b v="1"/>
    <s v="theater/plays"/>
    <n v="804"/>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238"/>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31"/>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45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95"/>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55"/>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338"/>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16.18000000000029"/>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60"/>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950"/>
    <n v="72.950819672131146"/>
    <x v="1"/>
    <s v="plays"/>
    <x v="3466"/>
    <d v="2016-04-19T23:27:30"/>
  </r>
  <r>
    <n v="3467"/>
    <s v="Venus in Fur, Los Angeles."/>
    <s v="Venus in Fur, By David Ives."/>
    <n v="3000"/>
    <n v="3030"/>
    <x v="0"/>
    <s v="US"/>
    <s v="USD"/>
    <n v="1426864032"/>
    <n v="1424275632"/>
    <b v="0"/>
    <n v="47"/>
    <b v="1"/>
    <s v="theater/plays"/>
    <n v="30"/>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375"/>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2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573"/>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41"/>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20"/>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40"/>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2"/>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276"/>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257"/>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41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640"/>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880"/>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150"/>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2008"/>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356"/>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656"/>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555"/>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636"/>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635"/>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275"/>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29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200.2199999999998"/>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343"/>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732"/>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35"/>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40"/>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10"/>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216"/>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8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9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4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440"/>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90"/>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8"/>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515"/>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5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80"/>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50.69000000000005"/>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27"/>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243"/>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546"/>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30"/>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66"/>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015"/>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9"/>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60"/>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0"/>
    <n v="125"/>
    <x v="1"/>
    <s v="plays"/>
    <x v="3530"/>
    <d v="2016-04-10T20:00:00"/>
  </r>
  <r>
    <n v="3531"/>
    <s v="The Reinvention of Lily Johnson"/>
    <s v="A political comedy for a crazy election year"/>
    <n v="1000"/>
    <n v="1280"/>
    <x v="0"/>
    <s v="US"/>
    <s v="USD"/>
    <n v="1467301334"/>
    <n v="1464709334"/>
    <b v="0"/>
    <n v="26"/>
    <b v="1"/>
    <s v="theater/plays"/>
    <n v="280"/>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82"/>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31"/>
    <n v="78.875"/>
    <x v="1"/>
    <s v="plays"/>
    <x v="3533"/>
    <d v="2015-11-11T19:16:07"/>
  </r>
  <r>
    <n v="3534"/>
    <s v="Night of Ashes"/>
    <s v="A Theatrical Prequel to Hell's Rebels, the current Pathfinder Adventure Path from Paizo Publishing"/>
    <n v="5000"/>
    <n v="7810"/>
    <x v="0"/>
    <s v="US"/>
    <s v="USD"/>
    <n v="1443711623"/>
    <n v="1440687623"/>
    <b v="0"/>
    <n v="204"/>
    <b v="1"/>
    <s v="theater/plays"/>
    <n v="2810"/>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6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80"/>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543"/>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56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69"/>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60"/>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2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70"/>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25"/>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5043.25"/>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40"/>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20"/>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20"/>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27.5"/>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345"/>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671.10999999999967"/>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36"/>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5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35"/>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270"/>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60"/>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54"/>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27.45000000000004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5"/>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275"/>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9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88"/>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0"/>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24"/>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287"/>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331"/>
    <n v="73.239999999999995"/>
    <x v="1"/>
    <s v="plays"/>
    <x v="3571"/>
    <d v="2014-10-30T20:36:53"/>
  </r>
  <r>
    <n v="3572"/>
    <s v="Monster"/>
    <s v="A darkly comic one woman show by Abram Rooney as part of The Camden Fringe 2015."/>
    <n v="500"/>
    <n v="500"/>
    <x v="0"/>
    <s v="GB"/>
    <s v="GBP"/>
    <n v="1434894082"/>
    <n v="1432302082"/>
    <b v="0"/>
    <n v="9"/>
    <b v="1"/>
    <s v="theater/plays"/>
    <n v="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84"/>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355"/>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33"/>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8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0.20000000000004547"/>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25"/>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1870"/>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25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46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650"/>
    <n v="176.08695652173913"/>
    <x v="1"/>
    <s v="plays"/>
    <x v="3585"/>
    <d v="2014-12-21T17:11:30"/>
  </r>
  <r>
    <n v="3586"/>
    <s v="Actors &amp; Musicians who are Blind or Autistic"/>
    <s v="See Theatre In A New Light"/>
    <n v="7500"/>
    <n v="8207"/>
    <x v="0"/>
    <s v="US"/>
    <s v="USD"/>
    <n v="1474649070"/>
    <n v="1469465070"/>
    <b v="0"/>
    <n v="54"/>
    <b v="1"/>
    <s v="theater/plays"/>
    <n v="70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33"/>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100"/>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3"/>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52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54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319"/>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415"/>
    <n v="55.972222222222221"/>
    <x v="1"/>
    <s v="plays"/>
    <x v="3594"/>
    <d v="2016-09-04T01:36:22"/>
  </r>
  <r>
    <n v="3595"/>
    <s v="The Flu Season"/>
    <s v="A new theatre company staging Will Eno's The Flu Season in Seattle"/>
    <n v="2600"/>
    <n v="3081"/>
    <x v="0"/>
    <s v="US"/>
    <s v="USD"/>
    <n v="1426229940"/>
    <n v="1423959123"/>
    <b v="0"/>
    <n v="62"/>
    <b v="1"/>
    <s v="theater/plays"/>
    <n v="48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85"/>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65"/>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510"/>
    <n v="59.411764705882355"/>
    <x v="1"/>
    <s v="plays"/>
    <x v="3599"/>
    <d v="2015-08-30T00:00:00"/>
  </r>
  <r>
    <n v="3600"/>
    <s v="Pariah"/>
    <s v="The First Play From The Man Who Brought You The Black James Bond!"/>
    <n v="10"/>
    <n v="13"/>
    <x v="0"/>
    <s v="US"/>
    <s v="USD"/>
    <n v="1476390164"/>
    <n v="1473970964"/>
    <b v="0"/>
    <n v="4"/>
    <b v="1"/>
    <s v="theater/plays"/>
    <n v="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87"/>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2"/>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060"/>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385"/>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210"/>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908"/>
    <n v="61.0625"/>
    <x v="1"/>
    <s v="plays"/>
    <x v="3606"/>
    <d v="2016-08-14T14:30:57"/>
  </r>
  <r>
    <n v="3607"/>
    <s v="E15 at The Pleasance and CPT"/>
    <s v="'E15' is a verbatim project that looks at the story of the Focus E15 Campaign"/>
    <n v="550"/>
    <n v="580"/>
    <x v="0"/>
    <s v="GB"/>
    <s v="GBP"/>
    <n v="1450137600"/>
    <n v="1448924882"/>
    <b v="0"/>
    <n v="20"/>
    <b v="1"/>
    <s v="theater/plays"/>
    <n v="30"/>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04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900"/>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2220"/>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20"/>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70"/>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620"/>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40"/>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20"/>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30"/>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54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29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0.9900000000000090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50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48"/>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80"/>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73"/>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10000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999998"/>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2999"/>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8375"/>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40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238"/>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71815"/>
    <n v="176.94444444444446"/>
    <x v="1"/>
    <s v="musical"/>
    <x v="3634"/>
    <d v="2017-01-14T03:59:00"/>
  </r>
  <r>
    <n v="3635"/>
    <s v="Mary's Son"/>
    <s v="Mary's Son is a pop opera about Jesus and the hope he brings to all people."/>
    <n v="3500"/>
    <n v="1276"/>
    <x v="2"/>
    <s v="US"/>
    <s v="USD"/>
    <n v="1461186676"/>
    <n v="1458594676"/>
    <b v="0"/>
    <n v="10"/>
    <b v="0"/>
    <s v="theater/musical"/>
    <n v="-2224"/>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15000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207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3084"/>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24999"/>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94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300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685"/>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2500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4179"/>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999"/>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9519"/>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470"/>
    <n v="15"/>
    <x v="1"/>
    <s v="musical"/>
    <x v="3647"/>
    <d v="2016-09-30T17:58:47"/>
  </r>
  <r>
    <n v="3648"/>
    <s v="Moth Theater Lives"/>
    <s v="Help Moth Live! Support Moth and its artist collective to achieve its 2014/15 season."/>
    <n v="40000"/>
    <n v="40153"/>
    <x v="0"/>
    <s v="US"/>
    <s v="USD"/>
    <n v="1412492445"/>
    <n v="1409900445"/>
    <b v="0"/>
    <n v="73"/>
    <b v="1"/>
    <s v="theater/plays"/>
    <n v="153"/>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30"/>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20"/>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452"/>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116"/>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813"/>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29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215"/>
    <n v="110.75"/>
    <x v="1"/>
    <s v="plays"/>
    <x v="3657"/>
    <d v="2016-06-01T21:42:00"/>
  </r>
  <r>
    <n v="3658"/>
    <s v="Mr. Marmalade"/>
    <s v="Life is hard when your own imaginary friend can't make time for you."/>
    <n v="1500"/>
    <n v="1510"/>
    <x v="0"/>
    <s v="US"/>
    <s v="USD"/>
    <n v="1404273540"/>
    <n v="1400272580"/>
    <b v="0"/>
    <n v="20"/>
    <b v="1"/>
    <s v="theater/plays"/>
    <n v="10"/>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61"/>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330"/>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14"/>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9"/>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94"/>
    <n v="51"/>
    <x v="1"/>
    <s v="plays"/>
    <x v="3665"/>
    <d v="2015-10-28T19:54:00"/>
  </r>
  <r>
    <n v="3666"/>
    <s v="Israel LÃ³pez @ Ojai Playwrights Conference"/>
    <s v="Artistic Internship @ Ojai Playwrights Conference"/>
    <n v="1200"/>
    <n v="1200"/>
    <x v="0"/>
    <s v="US"/>
    <s v="USD"/>
    <n v="1406185200"/>
    <n v="1404337382"/>
    <b v="0"/>
    <n v="38"/>
    <b v="1"/>
    <s v="theater/plays"/>
    <n v="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95.110000000000127"/>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35"/>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382"/>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21"/>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30"/>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46"/>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54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2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230"/>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348.5"/>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50"/>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202"/>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38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176"/>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380"/>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293"/>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285"/>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5"/>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2.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275"/>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550"/>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30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1184"/>
    <n v="186.80291970802921"/>
    <x v="1"/>
    <s v="plays"/>
    <x v="3691"/>
    <d v="2015-03-02T04:59:00"/>
  </r>
  <r>
    <n v="3692"/>
    <s v="An Evening With Durang"/>
    <s v="Help us independently produce two great comedies by Christopher Durang."/>
    <n v="1000"/>
    <n v="1260"/>
    <x v="0"/>
    <s v="US"/>
    <s v="USD"/>
    <n v="1411084800"/>
    <n v="1410304179"/>
    <b v="0"/>
    <n v="17"/>
    <b v="1"/>
    <s v="theater/plays"/>
    <n v="260"/>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97"/>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260"/>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100"/>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60"/>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526"/>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20"/>
    <n v="63"/>
    <x v="1"/>
    <s v="plays"/>
    <x v="3699"/>
    <d v="2014-10-15T14:26:56"/>
  </r>
  <r>
    <n v="3700"/>
    <s v="Generations (Senior Project)"/>
    <s v="Help me produce the play I have written for my senior project!"/>
    <n v="500"/>
    <n v="606"/>
    <x v="0"/>
    <s v="US"/>
    <s v="USD"/>
    <n v="1412092800"/>
    <n v="1409493800"/>
    <b v="0"/>
    <n v="18"/>
    <b v="1"/>
    <s v="theater/plays"/>
    <n v="106"/>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5"/>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275"/>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246"/>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09.00999999999999"/>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9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320"/>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860"/>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14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535"/>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70"/>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4030"/>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30"/>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235"/>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90"/>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44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30"/>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697"/>
    <n v="26.021739130434781"/>
    <x v="1"/>
    <s v="plays"/>
    <x v="3718"/>
    <d v="2015-02-27T17:11:15"/>
  </r>
  <r>
    <n v="3719"/>
    <s v="Corium"/>
    <s v="A new piece of physical theatre about love, regret and longing."/>
    <n v="200"/>
    <n v="420"/>
    <x v="0"/>
    <s v="GB"/>
    <s v="GBP"/>
    <n v="1434994266"/>
    <n v="1432402266"/>
    <b v="0"/>
    <n v="4"/>
    <b v="1"/>
    <s v="theater/plays"/>
    <n v="220"/>
    <n v="105"/>
    <x v="1"/>
    <s v="plays"/>
    <x v="3719"/>
    <d v="2015-06-22T17:31:06"/>
  </r>
  <r>
    <n v="3720"/>
    <s v="Lakotas and the American Theatre"/>
    <s v="Breaking the American Indian stereotype in the American Theatre."/>
    <n v="3300"/>
    <n v="3449"/>
    <x v="0"/>
    <s v="US"/>
    <s v="USD"/>
    <n v="1435881006"/>
    <n v="1433980206"/>
    <b v="0"/>
    <n v="40"/>
    <b v="1"/>
    <s v="theater/plays"/>
    <n v="149"/>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40"/>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68"/>
    <n v="47.657142857142858"/>
    <x v="1"/>
    <s v="plays"/>
    <x v="3722"/>
    <d v="2016-02-11T22:59:00"/>
  </r>
  <r>
    <n v="3723"/>
    <s v="Beauty and the Beast"/>
    <s v="Saltmine Theatre Company present Beauty and the Beast:"/>
    <n v="4500"/>
    <n v="4592"/>
    <x v="0"/>
    <s v="GB"/>
    <s v="GBP"/>
    <n v="1417374262"/>
    <n v="1414778662"/>
    <b v="0"/>
    <n v="63"/>
    <b v="1"/>
    <s v="theater/plays"/>
    <n v="9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9.55000000000018"/>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81"/>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202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18138"/>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4638"/>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90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4880"/>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719"/>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150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1073"/>
    <n v="61"/>
    <x v="1"/>
    <s v="plays"/>
    <x v="3734"/>
    <d v="2015-05-25T21:38:16"/>
  </r>
  <r>
    <n v="3735"/>
    <s v="Women Beware Women"/>
    <s v="Young Actor's taking on a Jacobean tragedy. Family, betrayal, love, lust, sex and death."/>
    <n v="150"/>
    <n v="20"/>
    <x v="2"/>
    <s v="GB"/>
    <s v="GBP"/>
    <n v="1432831089"/>
    <n v="1430239089"/>
    <b v="0"/>
    <n v="2"/>
    <b v="0"/>
    <s v="theater/plays"/>
    <n v="-130"/>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490"/>
    <n v="10"/>
    <x v="1"/>
    <s v="plays"/>
    <x v="3736"/>
    <d v="2015-03-23T18:00:00"/>
  </r>
  <r>
    <n v="3737"/>
    <s v="Measure For Measure"/>
    <s v="The ASU Theatre and Shakespeare Club presents Measure For Measure directed by Jordyn Ochser."/>
    <n v="700"/>
    <n v="150"/>
    <x v="2"/>
    <s v="US"/>
    <s v="USD"/>
    <n v="1447311540"/>
    <n v="1445358903"/>
    <b v="0"/>
    <n v="4"/>
    <b v="0"/>
    <s v="theater/plays"/>
    <n v="-550"/>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230"/>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319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642"/>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2000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4900"/>
    <n v="25"/>
    <x v="1"/>
    <s v="plays"/>
    <x v="3742"/>
    <d v="2014-09-06T05:09:04"/>
  </r>
  <r>
    <n v="3743"/>
    <s v="Down the Mississippi"/>
    <s v="I'm taking the Adventures of Huckleberry Finn puppet show down the Mississippi River!"/>
    <n v="2200"/>
    <n v="0"/>
    <x v="2"/>
    <s v="US"/>
    <s v="USD"/>
    <n v="1404406964"/>
    <n v="1401814964"/>
    <b v="0"/>
    <n v="0"/>
    <b v="0"/>
    <s v="theater/plays"/>
    <n v="-220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120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90"/>
    <n v="10"/>
    <x v="1"/>
    <s v="plays"/>
    <x v="3745"/>
    <d v="2014-08-10T16:45:02"/>
  </r>
  <r>
    <n v="3746"/>
    <s v="Stage Play Production - &quot;I Love You to Death&quot;"/>
    <s v="Generational curses CAN be broken...right?"/>
    <n v="8500"/>
    <n v="202"/>
    <x v="2"/>
    <s v="US"/>
    <s v="USD"/>
    <n v="1475918439"/>
    <n v="1473326439"/>
    <b v="0"/>
    <n v="1"/>
    <b v="0"/>
    <s v="theater/plays"/>
    <n v="-8298"/>
    <n v="202"/>
    <x v="1"/>
    <s v="plays"/>
    <x v="3746"/>
    <d v="2016-10-08T09:20:39"/>
  </r>
  <r>
    <n v="3747"/>
    <s v="Counting Stars"/>
    <s v="The world premiere of an astonishing new play by acclaimed writer Atiha Sen Gupta."/>
    <n v="2500"/>
    <n v="25"/>
    <x v="2"/>
    <s v="GB"/>
    <s v="GBP"/>
    <n v="1436137140"/>
    <n v="1433833896"/>
    <b v="0"/>
    <n v="1"/>
    <b v="0"/>
    <s v="theater/plays"/>
    <n v="-2475"/>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76"/>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2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27"/>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65"/>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67"/>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50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50"/>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298"/>
    <n v="75.959999999999994"/>
    <x v="1"/>
    <s v="musical"/>
    <x v="3757"/>
    <d v="2014-12-01T20:25:15"/>
  </r>
  <r>
    <n v="3758"/>
    <s v="Luigi's Ladies"/>
    <s v="LUIGI'S LADIES: an original one-woman musical comedy"/>
    <n v="1500"/>
    <n v="1535"/>
    <x v="0"/>
    <s v="US"/>
    <s v="USD"/>
    <n v="1400475600"/>
    <n v="1397819938"/>
    <b v="0"/>
    <n v="26"/>
    <b v="1"/>
    <s v="theater/musical"/>
    <n v="35"/>
    <n v="59.03846153846154"/>
    <x v="1"/>
    <s v="musical"/>
    <x v="3758"/>
    <d v="2014-05-19T05:00:00"/>
  </r>
  <r>
    <n v="3759"/>
    <s v="Pared Down Productions"/>
    <s v="A production company specializing in small-scale musicals"/>
    <n v="4000"/>
    <n v="4409.7700000000004"/>
    <x v="0"/>
    <s v="US"/>
    <s v="USD"/>
    <n v="1440556553"/>
    <n v="1435372553"/>
    <b v="0"/>
    <n v="88"/>
    <b v="1"/>
    <s v="theater/musical"/>
    <n v="409.77000000000044"/>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50.770000000000437"/>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78"/>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942"/>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265.01000000000022"/>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33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306.10999999999967"/>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0"/>
    <n v="100"/>
    <x v="1"/>
    <s v="musical"/>
    <x v="3770"/>
    <d v="2015-06-13T22:20:10"/>
  </r>
  <r>
    <n v="3771"/>
    <s v="COME OUT SWINGIN'!"/>
    <s v="I would like to make a demo recording of six songs from COME OUT SWINGIN'!"/>
    <n v="1000"/>
    <n v="1460"/>
    <x v="0"/>
    <s v="US"/>
    <s v="USD"/>
    <n v="1463529600"/>
    <n v="1462307652"/>
    <b v="0"/>
    <n v="38"/>
    <b v="1"/>
    <s v="theater/musical"/>
    <n v="460"/>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510"/>
    <n v="166.96969696969697"/>
    <x v="1"/>
    <s v="musical"/>
    <x v="3772"/>
    <d v="2016-11-29T06:00:00"/>
  </r>
  <r>
    <n v="3773"/>
    <s v="Dundee: A Hip-Hopera"/>
    <s v="A dramatic hip-hopera, inspired from monologues written by the performers."/>
    <n v="5000"/>
    <n v="5410"/>
    <x v="0"/>
    <s v="US"/>
    <s v="USD"/>
    <n v="1479175680"/>
    <n v="1476317247"/>
    <b v="0"/>
    <n v="57"/>
    <b v="1"/>
    <s v="theater/musical"/>
    <n v="410"/>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53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864"/>
    <n v="48.542372881355931"/>
    <x v="1"/>
    <s v="musical"/>
    <x v="3777"/>
    <d v="2014-09-27T04:00:00"/>
  </r>
  <r>
    <n v="3778"/>
    <s v="Give a Puppet a Hand"/>
    <s v="Sponsor an AVENUE Q puppet for The Barn Players April 2015 production."/>
    <n v="2400"/>
    <n v="2521"/>
    <x v="0"/>
    <s v="US"/>
    <s v="USD"/>
    <n v="1423942780"/>
    <n v="1418758780"/>
    <b v="0"/>
    <n v="36"/>
    <b v="1"/>
    <s v="theater/musical"/>
    <n v="121"/>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597"/>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50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435"/>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3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347"/>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50"/>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01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658"/>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74500"/>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434"/>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15000"/>
    <e v="#DIV/0!"/>
    <x v="1"/>
    <s v="musical"/>
    <x v="3790"/>
    <d v="2016-11-22T17:00:23"/>
  </r>
  <r>
    <n v="3791"/>
    <s v="Spin! at The Cumming Playhouse"/>
    <s v="Spin! is an original musical comedy-drama presented by Blue Palm Productions."/>
    <n v="1500"/>
    <n v="0"/>
    <x v="2"/>
    <s v="US"/>
    <s v="USD"/>
    <n v="1404664592"/>
    <n v="1399480592"/>
    <b v="0"/>
    <n v="0"/>
    <b v="0"/>
    <s v="theater/musical"/>
    <n v="-1500"/>
    <e v="#DIV/0!"/>
    <x v="1"/>
    <s v="musical"/>
    <x v="3791"/>
    <d v="2014-07-06T16:36:32"/>
  </r>
  <r>
    <n v="3792"/>
    <s v="BorikÃ©n: The Show"/>
    <s v="A cultural and historic journey through Puerto Rico's music and dance!"/>
    <n v="12500"/>
    <n v="35"/>
    <x v="2"/>
    <s v="US"/>
    <s v="USD"/>
    <n v="1436957022"/>
    <n v="1434365022"/>
    <b v="0"/>
    <n v="2"/>
    <b v="0"/>
    <s v="theater/musical"/>
    <n v="-12465"/>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2824"/>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4950"/>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590"/>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22499"/>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62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975"/>
    <n v="205"/>
    <x v="1"/>
    <s v="musical"/>
    <x v="3798"/>
    <d v="2014-08-10T17:20:48"/>
  </r>
  <r>
    <n v="3799"/>
    <s v="A Story Once Told"/>
    <s v="An original musical on it's way to the stage in Minneapolis, MN. Feel free to ask any questions."/>
    <n v="10000"/>
    <n v="402"/>
    <x v="2"/>
    <s v="US"/>
    <s v="USD"/>
    <n v="1457734843"/>
    <n v="1455142843"/>
    <b v="0"/>
    <n v="4"/>
    <b v="0"/>
    <s v="theater/musical"/>
    <n v="-9598"/>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1119"/>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4574"/>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3000"/>
    <e v="#DIV/0!"/>
    <x v="1"/>
    <s v="musical"/>
    <x v="3802"/>
    <d v="2015-10-22T03:01:46"/>
  </r>
  <r>
    <n v="3803"/>
    <s v="Benjamin Button the Musical Concept Album"/>
    <s v="A fully orchestrated concept album of Benjamin Button the Musical!"/>
    <n v="12000"/>
    <n v="2358"/>
    <x v="2"/>
    <s v="US"/>
    <s v="USD"/>
    <n v="1457133568"/>
    <n v="1454541568"/>
    <b v="0"/>
    <n v="40"/>
    <b v="0"/>
    <s v="theater/musical"/>
    <n v="-964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800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149997"/>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495"/>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1045"/>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326"/>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575"/>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91"/>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9.989999999999782"/>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602"/>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9.9999999999909051E-3"/>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288.56999999999994"/>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4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320"/>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30"/>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59"/>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5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50"/>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20"/>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271"/>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5"/>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80"/>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1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30.110000000000014"/>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5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200"/>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271"/>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2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00"/>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4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4"/>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128"/>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3903"/>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3935"/>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5734"/>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39158"/>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6811"/>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8803"/>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0871"/>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27887"/>
    <n v="75.464285714285708"/>
    <x v="1"/>
    <s v="plays"/>
    <x v="3849"/>
    <d v="2015-06-11T18:24:44"/>
  </r>
  <r>
    <n v="3850"/>
    <s v="The Vagina Monologues 2015"/>
    <s v="V-Day is a global activist movement to end violence against women and girls."/>
    <n v="1000"/>
    <n v="38"/>
    <x v="2"/>
    <s v="US"/>
    <s v="USD"/>
    <n v="1420081143"/>
    <n v="1417489143"/>
    <b v="1"/>
    <n v="4"/>
    <b v="0"/>
    <s v="theater/plays"/>
    <n v="-96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164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998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99974"/>
    <n v="13"/>
    <x v="1"/>
    <s v="plays"/>
    <x v="3853"/>
    <d v="2014-09-01T20:09:38"/>
  </r>
  <r>
    <n v="3854"/>
    <s v="The Case Of Soghomon Tehlirian"/>
    <s v="A play dedicated to the 100th anniversary of the Armenian Genocide."/>
    <n v="11000"/>
    <n v="1788"/>
    <x v="2"/>
    <s v="US"/>
    <s v="USD"/>
    <n v="1431206058"/>
    <n v="1428614058"/>
    <b v="0"/>
    <n v="20"/>
    <b v="0"/>
    <s v="theater/plays"/>
    <n v="-9212"/>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97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4999"/>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4740"/>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490"/>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2499"/>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4940"/>
    <n v="81.538461538461533"/>
    <x v="1"/>
    <s v="plays"/>
    <x v="3860"/>
    <d v="2014-08-12T15:51:50"/>
  </r>
  <r>
    <n v="3861"/>
    <s v="READY OR NOT HERE I COME"/>
    <s v="THE COMING OF THE LORD!"/>
    <n v="2000"/>
    <n v="100"/>
    <x v="2"/>
    <s v="US"/>
    <s v="USD"/>
    <n v="1415828820"/>
    <n v="1412258977"/>
    <b v="0"/>
    <n v="1"/>
    <b v="0"/>
    <s v="theater/plays"/>
    <n v="-1900"/>
    <n v="100"/>
    <x v="1"/>
    <s v="plays"/>
    <x v="3861"/>
    <d v="2014-11-12T21:47:00"/>
  </r>
  <r>
    <n v="3862"/>
    <s v="The Container Play"/>
    <s v="The hit immersive theatre experience of England comes to Corpus Christi!"/>
    <n v="7500"/>
    <n v="1"/>
    <x v="2"/>
    <s v="US"/>
    <s v="USD"/>
    <n v="1473699540"/>
    <n v="1472451356"/>
    <b v="0"/>
    <n v="1"/>
    <b v="0"/>
    <s v="theater/plays"/>
    <n v="-7499"/>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600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4940"/>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176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989"/>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749"/>
    <n v="50.2"/>
    <x v="1"/>
    <s v="plays"/>
    <x v="3867"/>
    <d v="2016-06-18T19:32:19"/>
  </r>
  <r>
    <n v="3868"/>
    <s v="1000 words (Canceled)"/>
    <s v="New collection of music by Scott Evan Davis!"/>
    <n v="5000"/>
    <n v="10"/>
    <x v="1"/>
    <s v="GB"/>
    <s v="GBP"/>
    <n v="1410191405"/>
    <n v="1408031405"/>
    <b v="0"/>
    <n v="1"/>
    <b v="0"/>
    <s v="theater/musical"/>
    <n v="-499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12659"/>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8500"/>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1460"/>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1500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550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62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3000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41"/>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3759"/>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1799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1500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6520"/>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47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3000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1500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1000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375000"/>
    <e v="#DIV/0!"/>
    <x v="1"/>
    <s v="musical"/>
    <x v="3885"/>
    <d v="2016-05-09T22:49:51"/>
  </r>
  <r>
    <n v="3886"/>
    <s v="a (Canceled)"/>
    <n v="1"/>
    <n v="10000"/>
    <n v="0"/>
    <x v="1"/>
    <s v="AU"/>
    <s v="AUD"/>
    <n v="1418275702"/>
    <n v="1415683702"/>
    <b v="0"/>
    <n v="0"/>
    <b v="0"/>
    <s v="theater/musical"/>
    <n v="-1000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96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1458"/>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788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2476"/>
    <n v="315.5"/>
    <x v="1"/>
    <s v="plays"/>
    <x v="3890"/>
    <d v="2015-08-15T18:12:24"/>
  </r>
  <r>
    <n v="3891"/>
    <s v="Out of the Box: A Mime Story"/>
    <s v="A comedy about a mime who dreams of becoming a stand up comedian."/>
    <n v="800"/>
    <n v="260"/>
    <x v="2"/>
    <s v="US"/>
    <s v="USD"/>
    <n v="1427086740"/>
    <n v="1424488244"/>
    <b v="0"/>
    <n v="7"/>
    <b v="0"/>
    <s v="theater/plays"/>
    <n v="-540"/>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100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3922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14480"/>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950"/>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430"/>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2060"/>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168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987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236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2975"/>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1535"/>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1500"/>
    <e v="#DIV/0!"/>
    <x v="1"/>
    <s v="plays"/>
    <x v="3903"/>
    <d v="2015-08-14T19:38:00"/>
  </r>
  <r>
    <n v="3904"/>
    <s v="Black America from Prophets to Pimps"/>
    <s v="A play that will cover 4000 years of black history."/>
    <n v="10000"/>
    <n v="3"/>
    <x v="2"/>
    <s v="US"/>
    <s v="USD"/>
    <n v="1429074240"/>
    <n v="1427866200"/>
    <b v="0"/>
    <n v="2"/>
    <b v="0"/>
    <s v="theater/plays"/>
    <n v="-9997"/>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327"/>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490"/>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847"/>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685"/>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59865"/>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581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500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14999"/>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900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1591"/>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1495"/>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200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349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5988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4910"/>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236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300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68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0116"/>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2710"/>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35"/>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4985"/>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2475"/>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4349"/>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19547"/>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1000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800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1999"/>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5898"/>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4450"/>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168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2000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400"/>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28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4995"/>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4989"/>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5450"/>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120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218"/>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500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199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580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2899"/>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3000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8423"/>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397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199999"/>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25975"/>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1760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2500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132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550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799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1359"/>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908"/>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95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979"/>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1355"/>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1000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1874"/>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71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7455"/>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1290"/>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4473"/>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261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4989"/>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3864"/>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78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095"/>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680"/>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678"/>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680"/>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8869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786"/>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890"/>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2050"/>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28775"/>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68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726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1405"/>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1359"/>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451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249"/>
    <n v="11.615384615384615"/>
    <x v="1"/>
    <s v="plays"/>
    <x v="3987"/>
    <d v="2014-05-16T22:11:30"/>
  </r>
  <r>
    <n v="3988"/>
    <s v="Folk-Tales: What Stories Do Your Folks Tell?"/>
    <s v="An evening of of stories based both in myth and truth."/>
    <n v="1500"/>
    <n v="32"/>
    <x v="2"/>
    <s v="US"/>
    <s v="USD"/>
    <n v="1440813413"/>
    <n v="1439517413"/>
    <b v="0"/>
    <n v="4"/>
    <b v="0"/>
    <s v="theater/plays"/>
    <n v="-1468"/>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300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1581"/>
    <n v="23"/>
    <x v="1"/>
    <s v="plays"/>
    <x v="3990"/>
    <d v="2016-03-02T16:08:13"/>
  </r>
  <r>
    <n v="3991"/>
    <s v="NTACTheatre - North Texas Actor's Collaborative Theatre"/>
    <s v="North Texas first actor-driven theatre company needs your help"/>
    <n v="500"/>
    <n v="100"/>
    <x v="2"/>
    <s v="US"/>
    <s v="USD"/>
    <n v="1433086082"/>
    <n v="1430494082"/>
    <b v="0"/>
    <n v="1"/>
    <b v="0"/>
    <s v="theater/plays"/>
    <n v="-40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9459"/>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49997"/>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199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130"/>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2503"/>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300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3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5844"/>
    <n v="82.571428571428569"/>
    <x v="1"/>
    <s v="plays"/>
    <x v="3999"/>
    <d v="2014-08-31T19:51:49"/>
  </r>
  <r>
    <n v="4000"/>
    <s v="The Escorts"/>
    <s v="An Enticing Trip into the World of Assisted Dying"/>
    <n v="8000"/>
    <n v="10"/>
    <x v="2"/>
    <s v="US"/>
    <s v="USD"/>
    <n v="1462631358"/>
    <n v="1457450958"/>
    <b v="0"/>
    <n v="1"/>
    <b v="0"/>
    <s v="theater/plays"/>
    <n v="-799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747"/>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227"/>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799"/>
    <n v="100.5"/>
    <x v="1"/>
    <s v="plays"/>
    <x v="4003"/>
    <d v="2015-02-15T14:05:47"/>
  </r>
  <r>
    <n v="4004"/>
    <s v="South Florida Tours"/>
    <s v="Help Launch The Queen Into South Florida!"/>
    <n v="500"/>
    <n v="1"/>
    <x v="2"/>
    <s v="US"/>
    <s v="USD"/>
    <n v="1412740457"/>
    <n v="1410148457"/>
    <b v="0"/>
    <n v="1"/>
    <b v="0"/>
    <s v="theater/plays"/>
    <n v="-499"/>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2960"/>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29998"/>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199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940"/>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1855"/>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5458"/>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231"/>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575"/>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974"/>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900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6999"/>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430"/>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895"/>
    <n v="52.5"/>
    <x v="1"/>
    <s v="plays"/>
    <x v="4017"/>
    <d v="2014-09-04T16:07:54"/>
  </r>
  <r>
    <n v="4018"/>
    <s v="Time Please Fringe"/>
    <s v="Funding for a production of Time Please at the Brighton Fringe 2017... and beyond."/>
    <n v="1500"/>
    <n v="130"/>
    <x v="2"/>
    <s v="GB"/>
    <s v="GBP"/>
    <n v="1475877108"/>
    <n v="1473285108"/>
    <b v="0"/>
    <n v="4"/>
    <b v="0"/>
    <s v="theater/plays"/>
    <n v="-1370"/>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347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500"/>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4875"/>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5479"/>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700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790"/>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4750"/>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400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2785"/>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1439"/>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2000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2100"/>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500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5635"/>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17758.010000000002"/>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3300"/>
    <n v="100"/>
    <x v="1"/>
    <s v="plays"/>
    <x v="4034"/>
    <d v="2015-04-03T21:44:10"/>
  </r>
  <r>
    <n v="4035"/>
    <s v="The Lost Boy"/>
    <s v="&quot;Stories are where you go to look for the truth of your own life.&quot; (Frank Delaney)"/>
    <n v="10000"/>
    <n v="3685"/>
    <x v="2"/>
    <s v="US"/>
    <s v="USD"/>
    <n v="1413925887"/>
    <n v="1411333887"/>
    <b v="0"/>
    <n v="25"/>
    <b v="0"/>
    <s v="theater/plays"/>
    <n v="-631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317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620"/>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21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20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5500"/>
    <n v="1250"/>
    <x v="1"/>
    <s v="plays"/>
    <x v="4040"/>
    <d v="2015-07-18T03:00:00"/>
  </r>
  <r>
    <n v="4041"/>
    <s v="In the Land of Gold"/>
    <s v="A bold, colouful, vibrant play centred around the last remaining monarchy of Africa."/>
    <n v="5000"/>
    <n v="21"/>
    <x v="2"/>
    <s v="GB"/>
    <s v="GBP"/>
    <n v="1473160954"/>
    <n v="1467976954"/>
    <b v="0"/>
    <n v="2"/>
    <b v="0"/>
    <s v="theater/plays"/>
    <n v="-4979"/>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9979"/>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30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4999"/>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5140"/>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890"/>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3999"/>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998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1499"/>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50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1874"/>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390"/>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888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4119"/>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705"/>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725"/>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655"/>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9750"/>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971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525"/>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19510"/>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9365"/>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61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397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4975"/>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955"/>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3460.05"/>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820"/>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83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2000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996"/>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3463"/>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015"/>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1424"/>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70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3665"/>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25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2995"/>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300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874"/>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147"/>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741"/>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299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49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953"/>
    <n v="9.4"/>
    <x v="1"/>
    <s v="plays"/>
    <x v="4086"/>
    <d v="2015-11-21T04:00:00"/>
  </r>
  <r>
    <n v="4087"/>
    <s v="Stage Production &quot;The Nail Shop&quot;"/>
    <s v="Comedy Stage Play"/>
    <n v="9600"/>
    <n v="0"/>
    <x v="2"/>
    <s v="US"/>
    <s v="USD"/>
    <n v="1468777786"/>
    <n v="1466185786"/>
    <b v="0"/>
    <n v="0"/>
    <b v="0"/>
    <s v="theater/plays"/>
    <n v="-960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784"/>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760"/>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968"/>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96"/>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0998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40"/>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1270"/>
    <n v="91.25"/>
    <x v="1"/>
    <s v="plays"/>
    <x v="4094"/>
    <d v="2014-10-22T04:59:00"/>
  </r>
  <r>
    <n v="4095"/>
    <s v="LOPE ENAMORADO"/>
    <s v="Proyecto teatral dirigido por MartÃ­n Acosta que habla y reflexiona sobre el amor y su naturaleza."/>
    <n v="30000"/>
    <n v="800"/>
    <x v="2"/>
    <s v="MX"/>
    <s v="MXN"/>
    <n v="1482108350"/>
    <n v="1479516350"/>
    <b v="0"/>
    <n v="1"/>
    <b v="0"/>
    <s v="theater/plays"/>
    <n v="-29200"/>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3100"/>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1000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7500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4450"/>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27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60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363"/>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90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359"/>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30700"/>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1470"/>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1959"/>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941"/>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50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14"/>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2906"/>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499"/>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1497"/>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F93BFB-7B55-419A-8574-1DE7B4EEC2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49F730-B4D0-4585-A891-02294F7CE2E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1282BB-8283-4C69-8144-28A3F088B83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opLeftCell="B22" zoomScale="55" zoomScaleNormal="55" workbookViewId="0">
      <selection activeCell="U11" sqref="U1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9.28515625" bestFit="1" customWidth="1"/>
    <col min="16" max="16" width="16.140625" bestFit="1" customWidth="1"/>
    <col min="17" max="17" width="25.140625" bestFit="1" customWidth="1"/>
    <col min="18" max="18" width="17.7109375" bestFit="1" customWidth="1"/>
    <col min="19" max="19" width="23.140625" customWidth="1"/>
    <col min="20" max="20" width="23.1406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f t="shared" ref="O2:O65" si="0">E2-D2</f>
        <v>3133</v>
      </c>
      <c r="P2" s="5">
        <f t="shared" ref="P2:P65" si="1">(E2/L2)</f>
        <v>63.917582417582416</v>
      </c>
      <c r="Q2" t="str">
        <f>LEFT(N2,SEARCH("/",N2,1)-1)</f>
        <v>film &amp; video</v>
      </c>
      <c r="R2" t="str">
        <f>RIGHT(N2,LEN(N2)-SEARCH("/",N2))</f>
        <v>television</v>
      </c>
      <c r="S2" s="9">
        <f t="shared" ref="S2:S65" si="2">(((J2/60)/60)/24)+DATE(1970,1,1)</f>
        <v>42177.007071759261</v>
      </c>
      <c r="T2" s="9">
        <f t="shared" ref="T2:T65" si="3">(((I2/60)/60)/24)+DATE(1970,1,1)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f t="shared" si="0"/>
        <v>4378</v>
      </c>
      <c r="P3" s="5">
        <f t="shared" si="1"/>
        <v>185.48101265822785</v>
      </c>
      <c r="Q3" t="str">
        <f t="shared" ref="Q3:Q66" si="4">LEFT(N3,SEARCH("/",N3,1)-1)</f>
        <v>film &amp; video</v>
      </c>
      <c r="R3" t="str">
        <f t="shared" ref="R3:R66" si="5">RIGHT(N3,LEN(N3)-SEARCH("/",N3))</f>
        <v>television</v>
      </c>
      <c r="S3" s="9">
        <f t="shared" si="2"/>
        <v>42766.600497685184</v>
      </c>
      <c r="T3" s="9">
        <f t="shared" si="3"/>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f t="shared" si="0"/>
        <v>25</v>
      </c>
      <c r="P4" s="5">
        <f t="shared" si="1"/>
        <v>15</v>
      </c>
      <c r="Q4" t="str">
        <f t="shared" si="4"/>
        <v>film &amp; video</v>
      </c>
      <c r="R4" t="str">
        <f t="shared" si="5"/>
        <v>television</v>
      </c>
      <c r="S4" s="9">
        <f t="shared" si="2"/>
        <v>42405.702349537038</v>
      </c>
      <c r="T4" s="9">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f t="shared" si="0"/>
        <v>390</v>
      </c>
      <c r="P5" s="5">
        <f t="shared" si="1"/>
        <v>69.266666666666666</v>
      </c>
      <c r="Q5" t="str">
        <f t="shared" si="4"/>
        <v>film &amp; video</v>
      </c>
      <c r="R5" t="str">
        <f t="shared" si="5"/>
        <v>television</v>
      </c>
      <c r="S5" s="9">
        <f t="shared" si="2"/>
        <v>41828.515127314815</v>
      </c>
      <c r="T5" s="9">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f t="shared" si="0"/>
        <v>10116.279999999999</v>
      </c>
      <c r="P6" s="5">
        <f t="shared" si="1"/>
        <v>190.55028169014085</v>
      </c>
      <c r="Q6" t="str">
        <f t="shared" si="4"/>
        <v>film &amp; video</v>
      </c>
      <c r="R6" t="str">
        <f t="shared" si="5"/>
        <v>television</v>
      </c>
      <c r="S6" s="9">
        <f t="shared" si="2"/>
        <v>42327.834247685183</v>
      </c>
      <c r="T6" s="9">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f t="shared" si="0"/>
        <v>391</v>
      </c>
      <c r="P7" s="5">
        <f t="shared" si="1"/>
        <v>93.40425531914893</v>
      </c>
      <c r="Q7" t="str">
        <f t="shared" si="4"/>
        <v>film &amp; video</v>
      </c>
      <c r="R7" t="str">
        <f t="shared" si="5"/>
        <v>television</v>
      </c>
      <c r="S7" s="9">
        <f t="shared" si="2"/>
        <v>42563.932951388888</v>
      </c>
      <c r="T7" s="9">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f t="shared" si="0"/>
        <v>519</v>
      </c>
      <c r="P8" s="5">
        <f t="shared" si="1"/>
        <v>146.87931034482759</v>
      </c>
      <c r="Q8" t="str">
        <f t="shared" si="4"/>
        <v>film &amp; video</v>
      </c>
      <c r="R8" t="str">
        <f t="shared" si="5"/>
        <v>television</v>
      </c>
      <c r="S8" s="9">
        <f t="shared" si="2"/>
        <v>41794.072337962964</v>
      </c>
      <c r="T8" s="9">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f t="shared" si="0"/>
        <v>110</v>
      </c>
      <c r="P9" s="5">
        <f t="shared" si="1"/>
        <v>159.82456140350877</v>
      </c>
      <c r="Q9" t="str">
        <f t="shared" si="4"/>
        <v>film &amp; video</v>
      </c>
      <c r="R9" t="str">
        <f t="shared" si="5"/>
        <v>television</v>
      </c>
      <c r="S9" s="9">
        <f t="shared" si="2"/>
        <v>42516.047071759262</v>
      </c>
      <c r="T9" s="9">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f t="shared" si="0"/>
        <v>1.5199999999999818</v>
      </c>
      <c r="P10" s="5">
        <f t="shared" si="1"/>
        <v>291.79333333333335</v>
      </c>
      <c r="Q10" t="str">
        <f t="shared" si="4"/>
        <v>film &amp; video</v>
      </c>
      <c r="R10" t="str">
        <f t="shared" si="5"/>
        <v>television</v>
      </c>
      <c r="S10" s="9">
        <f t="shared" si="2"/>
        <v>42468.94458333333</v>
      </c>
      <c r="T10" s="9">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f t="shared" si="0"/>
        <v>129.99</v>
      </c>
      <c r="P11" s="5">
        <f t="shared" si="1"/>
        <v>31.499500000000001</v>
      </c>
      <c r="Q11" t="str">
        <f t="shared" si="4"/>
        <v>film &amp; video</v>
      </c>
      <c r="R11" t="str">
        <f t="shared" si="5"/>
        <v>television</v>
      </c>
      <c r="S11" s="9">
        <f t="shared" si="2"/>
        <v>42447.103518518517</v>
      </c>
      <c r="T11" s="9">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f t="shared" si="0"/>
        <v>15</v>
      </c>
      <c r="P12" s="5">
        <f t="shared" si="1"/>
        <v>158.68421052631578</v>
      </c>
      <c r="Q12" t="str">
        <f t="shared" si="4"/>
        <v>film &amp; video</v>
      </c>
      <c r="R12" t="str">
        <f t="shared" si="5"/>
        <v>television</v>
      </c>
      <c r="S12" s="9">
        <f t="shared" si="2"/>
        <v>41780.068043981482</v>
      </c>
      <c r="T12" s="9">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f t="shared" si="0"/>
        <v>1025</v>
      </c>
      <c r="P13" s="5">
        <f t="shared" si="1"/>
        <v>80.333333333333329</v>
      </c>
      <c r="Q13" t="str">
        <f t="shared" si="4"/>
        <v>film &amp; video</v>
      </c>
      <c r="R13" t="str">
        <f t="shared" si="5"/>
        <v>television</v>
      </c>
      <c r="S13" s="9">
        <f t="shared" si="2"/>
        <v>42572.778495370367</v>
      </c>
      <c r="T13" s="9">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19588</v>
      </c>
      <c r="P14" s="5">
        <f t="shared" si="1"/>
        <v>59.961305925030231</v>
      </c>
      <c r="Q14" t="str">
        <f t="shared" si="4"/>
        <v>film &amp; video</v>
      </c>
      <c r="R14" t="str">
        <f t="shared" si="5"/>
        <v>television</v>
      </c>
      <c r="S14" s="9">
        <f t="shared" si="2"/>
        <v>41791.713252314818</v>
      </c>
      <c r="T14" s="9">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f t="shared" si="0"/>
        <v>2099</v>
      </c>
      <c r="P15" s="5">
        <f t="shared" si="1"/>
        <v>109.78431372549019</v>
      </c>
      <c r="Q15" t="str">
        <f t="shared" si="4"/>
        <v>film &amp; video</v>
      </c>
      <c r="R15" t="str">
        <f t="shared" si="5"/>
        <v>television</v>
      </c>
      <c r="S15" s="9">
        <f t="shared" si="2"/>
        <v>42508.677187499998</v>
      </c>
      <c r="T15" s="9">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f t="shared" si="0"/>
        <v>56</v>
      </c>
      <c r="P16" s="5">
        <f t="shared" si="1"/>
        <v>147.70731707317074</v>
      </c>
      <c r="Q16" t="str">
        <f t="shared" si="4"/>
        <v>film &amp; video</v>
      </c>
      <c r="R16" t="str">
        <f t="shared" si="5"/>
        <v>television</v>
      </c>
      <c r="S16" s="9">
        <f t="shared" si="2"/>
        <v>41808.02648148148</v>
      </c>
      <c r="T16" s="9">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f t="shared" si="0"/>
        <v>132</v>
      </c>
      <c r="P17" s="5">
        <f t="shared" si="1"/>
        <v>21.755102040816325</v>
      </c>
      <c r="Q17" t="str">
        <f t="shared" si="4"/>
        <v>film &amp; video</v>
      </c>
      <c r="R17" t="str">
        <f t="shared" si="5"/>
        <v>television</v>
      </c>
      <c r="S17" s="9">
        <f t="shared" si="2"/>
        <v>42256.391875000001</v>
      </c>
      <c r="T17" s="9">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f t="shared" si="0"/>
        <v>29</v>
      </c>
      <c r="P18" s="5">
        <f t="shared" si="1"/>
        <v>171.84285714285716</v>
      </c>
      <c r="Q18" t="str">
        <f t="shared" si="4"/>
        <v>film &amp; video</v>
      </c>
      <c r="R18" t="str">
        <f t="shared" si="5"/>
        <v>television</v>
      </c>
      <c r="S18" s="9">
        <f t="shared" si="2"/>
        <v>41760.796423611115</v>
      </c>
      <c r="T18" s="9">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f t="shared" si="0"/>
        <v>10</v>
      </c>
      <c r="P19" s="5">
        <f t="shared" si="1"/>
        <v>41.944444444444443</v>
      </c>
      <c r="Q19" t="str">
        <f t="shared" si="4"/>
        <v>film &amp; video</v>
      </c>
      <c r="R19" t="str">
        <f t="shared" si="5"/>
        <v>television</v>
      </c>
      <c r="S19" s="9">
        <f t="shared" si="2"/>
        <v>41917.731736111113</v>
      </c>
      <c r="T19" s="9">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1896.3300000000017</v>
      </c>
      <c r="P20" s="5">
        <f t="shared" si="1"/>
        <v>93.264122807017543</v>
      </c>
      <c r="Q20" t="str">
        <f t="shared" si="4"/>
        <v>film &amp; video</v>
      </c>
      <c r="R20" t="str">
        <f t="shared" si="5"/>
        <v>television</v>
      </c>
      <c r="S20" s="9">
        <f t="shared" si="2"/>
        <v>41869.542314814818</v>
      </c>
      <c r="T20" s="9">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f t="shared" si="0"/>
        <v>385</v>
      </c>
      <c r="P21" s="5">
        <f t="shared" si="1"/>
        <v>56.136363636363633</v>
      </c>
      <c r="Q21" t="str">
        <f t="shared" si="4"/>
        <v>film &amp; video</v>
      </c>
      <c r="R21" t="str">
        <f t="shared" si="5"/>
        <v>television</v>
      </c>
      <c r="S21" s="9">
        <f t="shared" si="2"/>
        <v>42175.816365740742</v>
      </c>
      <c r="T21" s="9">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f t="shared" si="0"/>
        <v>4</v>
      </c>
      <c r="P22" s="5">
        <f t="shared" si="1"/>
        <v>80.16</v>
      </c>
      <c r="Q22" t="str">
        <f t="shared" si="4"/>
        <v>film &amp; video</v>
      </c>
      <c r="R22" t="str">
        <f t="shared" si="5"/>
        <v>television</v>
      </c>
      <c r="S22" s="9">
        <f t="shared" si="2"/>
        <v>42200.758240740746</v>
      </c>
      <c r="T22" s="9">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1690</v>
      </c>
      <c r="P23" s="5">
        <f t="shared" si="1"/>
        <v>199.9009900990099</v>
      </c>
      <c r="Q23" t="str">
        <f t="shared" si="4"/>
        <v>film &amp; video</v>
      </c>
      <c r="R23" t="str">
        <f t="shared" si="5"/>
        <v>television</v>
      </c>
      <c r="S23" s="9">
        <f t="shared" si="2"/>
        <v>41878.627187500002</v>
      </c>
      <c r="T23" s="9">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f t="shared" si="0"/>
        <v>60</v>
      </c>
      <c r="P24" s="5">
        <f t="shared" si="1"/>
        <v>51.25</v>
      </c>
      <c r="Q24" t="str">
        <f t="shared" si="4"/>
        <v>film &amp; video</v>
      </c>
      <c r="R24" t="str">
        <f t="shared" si="5"/>
        <v>television</v>
      </c>
      <c r="S24" s="9">
        <f t="shared" si="2"/>
        <v>41989.91134259259</v>
      </c>
      <c r="T24" s="9">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f t="shared" si="0"/>
        <v>370</v>
      </c>
      <c r="P25" s="5">
        <f t="shared" si="1"/>
        <v>103.04347826086956</v>
      </c>
      <c r="Q25" t="str">
        <f t="shared" si="4"/>
        <v>film &amp; video</v>
      </c>
      <c r="R25" t="str">
        <f t="shared" si="5"/>
        <v>television</v>
      </c>
      <c r="S25" s="9">
        <f t="shared" si="2"/>
        <v>42097.778946759259</v>
      </c>
      <c r="T25" s="9">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3082.6900000000023</v>
      </c>
      <c r="P26" s="5">
        <f t="shared" si="1"/>
        <v>66.346149825783982</v>
      </c>
      <c r="Q26" t="str">
        <f t="shared" si="4"/>
        <v>film &amp; video</v>
      </c>
      <c r="R26" t="str">
        <f t="shared" si="5"/>
        <v>television</v>
      </c>
      <c r="S26" s="9">
        <f t="shared" si="2"/>
        <v>42229.820173611108</v>
      </c>
      <c r="T26" s="9">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f t="shared" si="0"/>
        <v>200</v>
      </c>
      <c r="P27" s="5">
        <f t="shared" si="1"/>
        <v>57.142857142857146</v>
      </c>
      <c r="Q27" t="str">
        <f t="shared" si="4"/>
        <v>film &amp; video</v>
      </c>
      <c r="R27" t="str">
        <f t="shared" si="5"/>
        <v>television</v>
      </c>
      <c r="S27" s="9">
        <f t="shared" si="2"/>
        <v>42318.025011574078</v>
      </c>
      <c r="T27" s="9">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f t="shared" si="0"/>
        <v>690</v>
      </c>
      <c r="P28" s="5">
        <f t="shared" si="1"/>
        <v>102.10526315789474</v>
      </c>
      <c r="Q28" t="str">
        <f t="shared" si="4"/>
        <v>film &amp; video</v>
      </c>
      <c r="R28" t="str">
        <f t="shared" si="5"/>
        <v>television</v>
      </c>
      <c r="S28" s="9">
        <f t="shared" si="2"/>
        <v>41828.515555555554</v>
      </c>
      <c r="T28" s="9">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2345</v>
      </c>
      <c r="P29" s="5">
        <f t="shared" si="1"/>
        <v>148.96666666666667</v>
      </c>
      <c r="Q29" t="str">
        <f t="shared" si="4"/>
        <v>film &amp; video</v>
      </c>
      <c r="R29" t="str">
        <f t="shared" si="5"/>
        <v>television</v>
      </c>
      <c r="S29" s="9">
        <f t="shared" si="2"/>
        <v>41929.164733796293</v>
      </c>
      <c r="T29" s="9">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f t="shared" si="0"/>
        <v>42</v>
      </c>
      <c r="P30" s="5">
        <f t="shared" si="1"/>
        <v>169.6056338028169</v>
      </c>
      <c r="Q30" t="str">
        <f t="shared" si="4"/>
        <v>film &amp; video</v>
      </c>
      <c r="R30" t="str">
        <f t="shared" si="5"/>
        <v>television</v>
      </c>
      <c r="S30" s="9">
        <f t="shared" si="2"/>
        <v>42324.96393518518</v>
      </c>
      <c r="T30" s="9">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f t="shared" si="0"/>
        <v>700</v>
      </c>
      <c r="P31" s="5">
        <f t="shared" si="1"/>
        <v>31.623931623931625</v>
      </c>
      <c r="Q31" t="str">
        <f t="shared" si="4"/>
        <v>film &amp; video</v>
      </c>
      <c r="R31" t="str">
        <f t="shared" si="5"/>
        <v>television</v>
      </c>
      <c r="S31" s="9">
        <f t="shared" si="2"/>
        <v>41812.67324074074</v>
      </c>
      <c r="T31" s="9">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f t="shared" si="0"/>
        <v>51.989999999999782</v>
      </c>
      <c r="P32" s="5">
        <f t="shared" si="1"/>
        <v>76.45264150943396</v>
      </c>
      <c r="Q32" t="str">
        <f t="shared" si="4"/>
        <v>film &amp; video</v>
      </c>
      <c r="R32" t="str">
        <f t="shared" si="5"/>
        <v>television</v>
      </c>
      <c r="S32" s="9">
        <f t="shared" si="2"/>
        <v>41842.292997685188</v>
      </c>
      <c r="T32" s="9">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f t="shared" si="0"/>
        <v>0</v>
      </c>
      <c r="P33" s="5">
        <f t="shared" si="1"/>
        <v>13</v>
      </c>
      <c r="Q33" t="str">
        <f t="shared" si="4"/>
        <v>film &amp; video</v>
      </c>
      <c r="R33" t="str">
        <f t="shared" si="5"/>
        <v>television</v>
      </c>
      <c r="S33" s="9">
        <f t="shared" si="2"/>
        <v>42376.79206018518</v>
      </c>
      <c r="T33" s="9">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f t="shared" si="0"/>
        <v>70</v>
      </c>
      <c r="P34" s="5">
        <f t="shared" si="1"/>
        <v>320.44943820224717</v>
      </c>
      <c r="Q34" t="str">
        <f t="shared" si="4"/>
        <v>film &amp; video</v>
      </c>
      <c r="R34" t="str">
        <f t="shared" si="5"/>
        <v>television</v>
      </c>
      <c r="S34" s="9">
        <f t="shared" si="2"/>
        <v>42461.627511574072</v>
      </c>
      <c r="T34" s="9">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f t="shared" si="0"/>
        <v>110</v>
      </c>
      <c r="P35" s="5">
        <f t="shared" si="1"/>
        <v>83.75</v>
      </c>
      <c r="Q35" t="str">
        <f t="shared" si="4"/>
        <v>film &amp; video</v>
      </c>
      <c r="R35" t="str">
        <f t="shared" si="5"/>
        <v>television</v>
      </c>
      <c r="S35" s="9">
        <f t="shared" si="2"/>
        <v>42286.660891203705</v>
      </c>
      <c r="T35" s="9">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f t="shared" si="0"/>
        <v>792</v>
      </c>
      <c r="P36" s="5">
        <f t="shared" si="1"/>
        <v>49.882352941176471</v>
      </c>
      <c r="Q36" t="str">
        <f t="shared" si="4"/>
        <v>film &amp; video</v>
      </c>
      <c r="R36" t="str">
        <f t="shared" si="5"/>
        <v>television</v>
      </c>
      <c r="S36" s="9">
        <f t="shared" si="2"/>
        <v>41841.321770833332</v>
      </c>
      <c r="T36" s="9">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f t="shared" si="0"/>
        <v>665</v>
      </c>
      <c r="P37" s="5">
        <f t="shared" si="1"/>
        <v>59.464285714285715</v>
      </c>
      <c r="Q37" t="str">
        <f t="shared" si="4"/>
        <v>film &amp; video</v>
      </c>
      <c r="R37" t="str">
        <f t="shared" si="5"/>
        <v>television</v>
      </c>
      <c r="S37" s="9">
        <f t="shared" si="2"/>
        <v>42098.291828703703</v>
      </c>
      <c r="T37" s="9">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f t="shared" si="0"/>
        <v>2529</v>
      </c>
      <c r="P38" s="5">
        <f t="shared" si="1"/>
        <v>193.84090909090909</v>
      </c>
      <c r="Q38" t="str">
        <f t="shared" si="4"/>
        <v>film &amp; video</v>
      </c>
      <c r="R38" t="str">
        <f t="shared" si="5"/>
        <v>television</v>
      </c>
      <c r="S38" s="9">
        <f t="shared" si="2"/>
        <v>42068.307002314818</v>
      </c>
      <c r="T38" s="9">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18357</v>
      </c>
      <c r="P39" s="5">
        <f t="shared" si="1"/>
        <v>159.51383399209487</v>
      </c>
      <c r="Q39" t="str">
        <f t="shared" si="4"/>
        <v>film &amp; video</v>
      </c>
      <c r="R39" t="str">
        <f t="shared" si="5"/>
        <v>television</v>
      </c>
      <c r="S39" s="9">
        <f t="shared" si="2"/>
        <v>42032.693043981482</v>
      </c>
      <c r="T39" s="9">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f t="shared" si="0"/>
        <v>251</v>
      </c>
      <c r="P40" s="5">
        <f t="shared" si="1"/>
        <v>41.68181818181818</v>
      </c>
      <c r="Q40" t="str">
        <f t="shared" si="4"/>
        <v>film &amp; video</v>
      </c>
      <c r="R40" t="str">
        <f t="shared" si="5"/>
        <v>television</v>
      </c>
      <c r="S40" s="9">
        <f t="shared" si="2"/>
        <v>41375.057222222218</v>
      </c>
      <c r="T40" s="9">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7745</v>
      </c>
      <c r="P41" s="5">
        <f t="shared" si="1"/>
        <v>150.89861751152074</v>
      </c>
      <c r="Q41" t="str">
        <f t="shared" si="4"/>
        <v>film &amp; video</v>
      </c>
      <c r="R41" t="str">
        <f t="shared" si="5"/>
        <v>television</v>
      </c>
      <c r="S41" s="9">
        <f t="shared" si="2"/>
        <v>41754.047083333331</v>
      </c>
      <c r="T41" s="9">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f t="shared" si="0"/>
        <v>27</v>
      </c>
      <c r="P42" s="5">
        <f t="shared" si="1"/>
        <v>126.6875</v>
      </c>
      <c r="Q42" t="str">
        <f t="shared" si="4"/>
        <v>film &amp; video</v>
      </c>
      <c r="R42" t="str">
        <f t="shared" si="5"/>
        <v>television</v>
      </c>
      <c r="S42" s="9">
        <f t="shared" si="2"/>
        <v>41789.21398148148</v>
      </c>
      <c r="T42" s="9">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f t="shared" si="0"/>
        <v>0</v>
      </c>
      <c r="P43" s="5">
        <f t="shared" si="1"/>
        <v>105.26315789473684</v>
      </c>
      <c r="Q43" t="str">
        <f t="shared" si="4"/>
        <v>film &amp; video</v>
      </c>
      <c r="R43" t="str">
        <f t="shared" si="5"/>
        <v>television</v>
      </c>
      <c r="S43" s="9">
        <f t="shared" si="2"/>
        <v>41887.568912037037</v>
      </c>
      <c r="T43" s="9">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5860</v>
      </c>
      <c r="P44" s="5">
        <f t="shared" si="1"/>
        <v>117.51479289940828</v>
      </c>
      <c r="Q44" t="str">
        <f t="shared" si="4"/>
        <v>film &amp; video</v>
      </c>
      <c r="R44" t="str">
        <f t="shared" si="5"/>
        <v>television</v>
      </c>
      <c r="S44" s="9">
        <f t="shared" si="2"/>
        <v>41971.639189814814</v>
      </c>
      <c r="T44" s="9">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20866</v>
      </c>
      <c r="P45" s="5">
        <f t="shared" si="1"/>
        <v>117.36121673003802</v>
      </c>
      <c r="Q45" t="str">
        <f t="shared" si="4"/>
        <v>film &amp; video</v>
      </c>
      <c r="R45" t="str">
        <f t="shared" si="5"/>
        <v>television</v>
      </c>
      <c r="S45" s="9">
        <f t="shared" si="2"/>
        <v>41802.790347222224</v>
      </c>
      <c r="T45" s="9">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f t="shared" si="0"/>
        <v>0</v>
      </c>
      <c r="P46" s="5">
        <f t="shared" si="1"/>
        <v>133.33333333333334</v>
      </c>
      <c r="Q46" t="str">
        <f t="shared" si="4"/>
        <v>film &amp; video</v>
      </c>
      <c r="R46" t="str">
        <f t="shared" si="5"/>
        <v>television</v>
      </c>
      <c r="S46" s="9">
        <f t="shared" si="2"/>
        <v>41874.098807870374</v>
      </c>
      <c r="T46" s="9">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f t="shared" si="0"/>
        <v>1000</v>
      </c>
      <c r="P47" s="5">
        <f t="shared" si="1"/>
        <v>98.360655737704917</v>
      </c>
      <c r="Q47" t="str">
        <f t="shared" si="4"/>
        <v>film &amp; video</v>
      </c>
      <c r="R47" t="str">
        <f t="shared" si="5"/>
        <v>television</v>
      </c>
      <c r="S47" s="9">
        <f t="shared" si="2"/>
        <v>42457.623923611114</v>
      </c>
      <c r="T47" s="9">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f t="shared" si="0"/>
        <v>350</v>
      </c>
      <c r="P48" s="5">
        <f t="shared" si="1"/>
        <v>194.44444444444446</v>
      </c>
      <c r="Q48" t="str">
        <f t="shared" si="4"/>
        <v>film &amp; video</v>
      </c>
      <c r="R48" t="str">
        <f t="shared" si="5"/>
        <v>television</v>
      </c>
      <c r="S48" s="9">
        <f t="shared" si="2"/>
        <v>42323.964976851858</v>
      </c>
      <c r="T48" s="9">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f t="shared" si="0"/>
        <v>380.55000000000018</v>
      </c>
      <c r="P49" s="5">
        <f t="shared" si="1"/>
        <v>76.865000000000009</v>
      </c>
      <c r="Q49" t="str">
        <f t="shared" si="4"/>
        <v>film &amp; video</v>
      </c>
      <c r="R49" t="str">
        <f t="shared" si="5"/>
        <v>television</v>
      </c>
      <c r="S49" s="9">
        <f t="shared" si="2"/>
        <v>41932.819525462961</v>
      </c>
      <c r="T49" s="9">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f t="shared" si="0"/>
        <v>159</v>
      </c>
      <c r="P50" s="5">
        <f t="shared" si="1"/>
        <v>56.815789473684212</v>
      </c>
      <c r="Q50" t="str">
        <f t="shared" si="4"/>
        <v>film &amp; video</v>
      </c>
      <c r="R50" t="str">
        <f t="shared" si="5"/>
        <v>television</v>
      </c>
      <c r="S50" s="9">
        <f t="shared" si="2"/>
        <v>42033.516898148147</v>
      </c>
      <c r="T50" s="9">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f t="shared" si="0"/>
        <v>0</v>
      </c>
      <c r="P51" s="5">
        <f t="shared" si="1"/>
        <v>137.93103448275863</v>
      </c>
      <c r="Q51" t="str">
        <f t="shared" si="4"/>
        <v>film &amp; video</v>
      </c>
      <c r="R51" t="str">
        <f t="shared" si="5"/>
        <v>television</v>
      </c>
      <c r="S51" s="9">
        <f t="shared" si="2"/>
        <v>42271.176446759258</v>
      </c>
      <c r="T51" s="9">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f t="shared" si="0"/>
        <v>0</v>
      </c>
      <c r="P52" s="5">
        <f t="shared" si="1"/>
        <v>27.272727272727273</v>
      </c>
      <c r="Q52" t="str">
        <f t="shared" si="4"/>
        <v>film &amp; video</v>
      </c>
      <c r="R52" t="str">
        <f t="shared" si="5"/>
        <v>television</v>
      </c>
      <c r="S52" s="9">
        <f t="shared" si="2"/>
        <v>41995.752986111111</v>
      </c>
      <c r="T52" s="9">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3082</v>
      </c>
      <c r="P53" s="5">
        <f t="shared" si="1"/>
        <v>118.33613445378151</v>
      </c>
      <c r="Q53" t="str">
        <f t="shared" si="4"/>
        <v>film &amp; video</v>
      </c>
      <c r="R53" t="str">
        <f t="shared" si="5"/>
        <v>television</v>
      </c>
      <c r="S53" s="9">
        <f t="shared" si="2"/>
        <v>42196.928668981483</v>
      </c>
      <c r="T53" s="9">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1621</v>
      </c>
      <c r="P54" s="5">
        <f t="shared" si="1"/>
        <v>223.48076923076923</v>
      </c>
      <c r="Q54" t="str">
        <f t="shared" si="4"/>
        <v>film &amp; video</v>
      </c>
      <c r="R54" t="str">
        <f t="shared" si="5"/>
        <v>television</v>
      </c>
      <c r="S54" s="9">
        <f t="shared" si="2"/>
        <v>41807.701921296299</v>
      </c>
      <c r="T54" s="9">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f t="shared" si="0"/>
        <v>289</v>
      </c>
      <c r="P55" s="5">
        <f t="shared" si="1"/>
        <v>28.111111111111111</v>
      </c>
      <c r="Q55" t="str">
        <f t="shared" si="4"/>
        <v>film &amp; video</v>
      </c>
      <c r="R55" t="str">
        <f t="shared" si="5"/>
        <v>television</v>
      </c>
      <c r="S55" s="9">
        <f t="shared" si="2"/>
        <v>41719.549131944441</v>
      </c>
      <c r="T55" s="9">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100</v>
      </c>
      <c r="P56" s="5">
        <f t="shared" si="1"/>
        <v>194.23076923076923</v>
      </c>
      <c r="Q56" t="str">
        <f t="shared" si="4"/>
        <v>film &amp; video</v>
      </c>
      <c r="R56" t="str">
        <f t="shared" si="5"/>
        <v>television</v>
      </c>
      <c r="S56" s="9">
        <f t="shared" si="2"/>
        <v>42333.713206018518</v>
      </c>
      <c r="T56" s="9">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f t="shared" si="0"/>
        <v>2490</v>
      </c>
      <c r="P57" s="5">
        <f t="shared" si="1"/>
        <v>128.95348837209303</v>
      </c>
      <c r="Q57" t="str">
        <f t="shared" si="4"/>
        <v>film &amp; video</v>
      </c>
      <c r="R57" t="str">
        <f t="shared" si="5"/>
        <v>television</v>
      </c>
      <c r="S57" s="9">
        <f t="shared" si="2"/>
        <v>42496.968935185185</v>
      </c>
      <c r="T57" s="9">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f t="shared" si="0"/>
        <v>581</v>
      </c>
      <c r="P58" s="5">
        <f t="shared" si="1"/>
        <v>49.316091954022987</v>
      </c>
      <c r="Q58" t="str">
        <f t="shared" si="4"/>
        <v>film &amp; video</v>
      </c>
      <c r="R58" t="str">
        <f t="shared" si="5"/>
        <v>television</v>
      </c>
      <c r="S58" s="9">
        <f t="shared" si="2"/>
        <v>42149.548888888887</v>
      </c>
      <c r="T58" s="9">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f t="shared" si="0"/>
        <v>285</v>
      </c>
      <c r="P59" s="5">
        <f t="shared" si="1"/>
        <v>221.52173913043478</v>
      </c>
      <c r="Q59" t="str">
        <f t="shared" si="4"/>
        <v>film &amp; video</v>
      </c>
      <c r="R59" t="str">
        <f t="shared" si="5"/>
        <v>television</v>
      </c>
      <c r="S59" s="9">
        <f t="shared" si="2"/>
        <v>42089.83289351852</v>
      </c>
      <c r="T59" s="9">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f t="shared" si="0"/>
        <v>291</v>
      </c>
      <c r="P60" s="5">
        <f t="shared" si="1"/>
        <v>137.21333333333334</v>
      </c>
      <c r="Q60" t="str">
        <f t="shared" si="4"/>
        <v>film &amp; video</v>
      </c>
      <c r="R60" t="str">
        <f t="shared" si="5"/>
        <v>television</v>
      </c>
      <c r="S60" s="9">
        <f t="shared" si="2"/>
        <v>41932.745046296295</v>
      </c>
      <c r="T60" s="9">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25.139999999999418</v>
      </c>
      <c r="P61" s="5">
        <f t="shared" si="1"/>
        <v>606.82242424242418</v>
      </c>
      <c r="Q61" t="str">
        <f t="shared" si="4"/>
        <v>film &amp; video</v>
      </c>
      <c r="R61" t="str">
        <f t="shared" si="5"/>
        <v>television</v>
      </c>
      <c r="S61" s="9">
        <f t="shared" si="2"/>
        <v>42230.23583333334</v>
      </c>
      <c r="T61" s="9">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148.32999999999993</v>
      </c>
      <c r="P62" s="5">
        <f t="shared" si="1"/>
        <v>43.040092592592593</v>
      </c>
      <c r="Q62" t="str">
        <f t="shared" si="4"/>
        <v>film &amp; video</v>
      </c>
      <c r="R62" t="str">
        <f t="shared" si="5"/>
        <v>shorts</v>
      </c>
      <c r="S62" s="9">
        <f t="shared" si="2"/>
        <v>41701.901817129627</v>
      </c>
      <c r="T62" s="9">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f t="shared" si="0"/>
        <v>2415</v>
      </c>
      <c r="P63" s="5">
        <f t="shared" si="1"/>
        <v>322.39130434782606</v>
      </c>
      <c r="Q63" t="str">
        <f t="shared" si="4"/>
        <v>film &amp; video</v>
      </c>
      <c r="R63" t="str">
        <f t="shared" si="5"/>
        <v>shorts</v>
      </c>
      <c r="S63" s="9">
        <f t="shared" si="2"/>
        <v>41409.814317129632</v>
      </c>
      <c r="T63" s="9">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f t="shared" si="0"/>
        <v>1642</v>
      </c>
      <c r="P64" s="5">
        <f t="shared" si="1"/>
        <v>96.708333333333329</v>
      </c>
      <c r="Q64" t="str">
        <f t="shared" si="4"/>
        <v>film &amp; video</v>
      </c>
      <c r="R64" t="str">
        <f t="shared" si="5"/>
        <v>shorts</v>
      </c>
      <c r="S64" s="9">
        <f t="shared" si="2"/>
        <v>41311.799513888887</v>
      </c>
      <c r="T64" s="9">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f t="shared" si="0"/>
        <v>270.36999999999989</v>
      </c>
      <c r="P65" s="5">
        <f t="shared" si="1"/>
        <v>35.474531249999998</v>
      </c>
      <c r="Q65" t="str">
        <f t="shared" si="4"/>
        <v>film &amp; video</v>
      </c>
      <c r="R65" t="str">
        <f t="shared" si="5"/>
        <v>shorts</v>
      </c>
      <c r="S65" s="9">
        <f t="shared" si="2"/>
        <v>41612.912187499998</v>
      </c>
      <c r="T65" s="9">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6">E66-D66</f>
        <v>880</v>
      </c>
      <c r="P66" s="5">
        <f t="shared" ref="P66:P129" si="7">(E66/L66)</f>
        <v>86.666666666666671</v>
      </c>
      <c r="Q66" t="str">
        <f t="shared" si="4"/>
        <v>film &amp; video</v>
      </c>
      <c r="R66" t="str">
        <f t="shared" si="5"/>
        <v>shorts</v>
      </c>
      <c r="S66" s="9">
        <f t="shared" ref="S66:S129" si="8">(((J66/60)/60)/24)+DATE(1970,1,1)</f>
        <v>41433.01829861111</v>
      </c>
      <c r="T66" s="9">
        <f t="shared" ref="T66:T129" si="9">(((I66/60)/60)/24)+DATE(1970,1,1)</f>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f t="shared" si="6"/>
        <v>527</v>
      </c>
      <c r="P67" s="5">
        <f t="shared" si="7"/>
        <v>132.05263157894737</v>
      </c>
      <c r="Q67" t="str">
        <f t="shared" ref="Q67:Q130" si="10">LEFT(N67,SEARCH("/",N67,1)-1)</f>
        <v>film &amp; video</v>
      </c>
      <c r="R67" t="str">
        <f t="shared" ref="R67:R130" si="11">RIGHT(N67,LEN(N67)-SEARCH("/",N67))</f>
        <v>shorts</v>
      </c>
      <c r="S67" s="9">
        <f t="shared" si="8"/>
        <v>41835.821226851855</v>
      </c>
      <c r="T67" s="9">
        <f t="shared" si="9"/>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f t="shared" si="6"/>
        <v>372</v>
      </c>
      <c r="P68" s="5">
        <f t="shared" si="7"/>
        <v>91.230769230769226</v>
      </c>
      <c r="Q68" t="str">
        <f t="shared" si="10"/>
        <v>film &amp; video</v>
      </c>
      <c r="R68" t="str">
        <f t="shared" si="11"/>
        <v>shorts</v>
      </c>
      <c r="S68" s="9">
        <f t="shared" si="8"/>
        <v>42539.849768518514</v>
      </c>
      <c r="T68" s="9">
        <f t="shared" si="9"/>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f t="shared" si="6"/>
        <v>325</v>
      </c>
      <c r="P69" s="5">
        <f t="shared" si="7"/>
        <v>116.25</v>
      </c>
      <c r="Q69" t="str">
        <f t="shared" si="10"/>
        <v>film &amp; video</v>
      </c>
      <c r="R69" t="str">
        <f t="shared" si="11"/>
        <v>shorts</v>
      </c>
      <c r="S69" s="9">
        <f t="shared" si="8"/>
        <v>41075.583379629628</v>
      </c>
      <c r="T69" s="9">
        <f t="shared" si="9"/>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f t="shared" si="6"/>
        <v>163</v>
      </c>
      <c r="P70" s="5">
        <f t="shared" si="7"/>
        <v>21.194444444444443</v>
      </c>
      <c r="Q70" t="str">
        <f t="shared" si="10"/>
        <v>film &amp; video</v>
      </c>
      <c r="R70" t="str">
        <f t="shared" si="11"/>
        <v>shorts</v>
      </c>
      <c r="S70" s="9">
        <f t="shared" si="8"/>
        <v>41663.569340277776</v>
      </c>
      <c r="T70" s="9">
        <f t="shared" si="9"/>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1094.2299999999996</v>
      </c>
      <c r="P71" s="5">
        <f t="shared" si="7"/>
        <v>62.327134831460668</v>
      </c>
      <c r="Q71" t="str">
        <f t="shared" si="10"/>
        <v>film &amp; video</v>
      </c>
      <c r="R71" t="str">
        <f t="shared" si="11"/>
        <v>shorts</v>
      </c>
      <c r="S71" s="9">
        <f t="shared" si="8"/>
        <v>40786.187789351854</v>
      </c>
      <c r="T71" s="9">
        <f t="shared" si="9"/>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f t="shared" si="6"/>
        <v>136</v>
      </c>
      <c r="P72" s="5">
        <f t="shared" si="7"/>
        <v>37.411764705882355</v>
      </c>
      <c r="Q72" t="str">
        <f t="shared" si="10"/>
        <v>film &amp; video</v>
      </c>
      <c r="R72" t="str">
        <f t="shared" si="11"/>
        <v>shorts</v>
      </c>
      <c r="S72" s="9">
        <f t="shared" si="8"/>
        <v>40730.896354166667</v>
      </c>
      <c r="T72" s="9">
        <f t="shared" si="9"/>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f t="shared" si="6"/>
        <v>431</v>
      </c>
      <c r="P73" s="5">
        <f t="shared" si="7"/>
        <v>69.71875</v>
      </c>
      <c r="Q73" t="str">
        <f t="shared" si="10"/>
        <v>film &amp; video</v>
      </c>
      <c r="R73" t="str">
        <f t="shared" si="11"/>
        <v>shorts</v>
      </c>
      <c r="S73" s="9">
        <f t="shared" si="8"/>
        <v>40997.271493055552</v>
      </c>
      <c r="T73" s="9">
        <f t="shared" si="9"/>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f t="shared" si="6"/>
        <v>185</v>
      </c>
      <c r="P74" s="5">
        <f t="shared" si="7"/>
        <v>58.170731707317074</v>
      </c>
      <c r="Q74" t="str">
        <f t="shared" si="10"/>
        <v>film &amp; video</v>
      </c>
      <c r="R74" t="str">
        <f t="shared" si="11"/>
        <v>shorts</v>
      </c>
      <c r="S74" s="9">
        <f t="shared" si="8"/>
        <v>41208.010196759256</v>
      </c>
      <c r="T74" s="9">
        <f t="shared" si="9"/>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f t="shared" si="6"/>
        <v>0</v>
      </c>
      <c r="P75" s="5">
        <f t="shared" si="7"/>
        <v>50</v>
      </c>
      <c r="Q75" t="str">
        <f t="shared" si="10"/>
        <v>film &amp; video</v>
      </c>
      <c r="R75" t="str">
        <f t="shared" si="11"/>
        <v>shorts</v>
      </c>
      <c r="S75" s="9">
        <f t="shared" si="8"/>
        <v>40587.75675925926</v>
      </c>
      <c r="T75" s="9">
        <f t="shared" si="9"/>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f t="shared" si="6"/>
        <v>64.659999999999968</v>
      </c>
      <c r="P76" s="5">
        <f t="shared" si="7"/>
        <v>19.471034482758618</v>
      </c>
      <c r="Q76" t="str">
        <f t="shared" si="10"/>
        <v>film &amp; video</v>
      </c>
      <c r="R76" t="str">
        <f t="shared" si="11"/>
        <v>shorts</v>
      </c>
      <c r="S76" s="9">
        <f t="shared" si="8"/>
        <v>42360.487210648149</v>
      </c>
      <c r="T76" s="9">
        <f t="shared" si="9"/>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f t="shared" si="6"/>
        <v>540</v>
      </c>
      <c r="P77" s="5">
        <f t="shared" si="7"/>
        <v>85.957446808510639</v>
      </c>
      <c r="Q77" t="str">
        <f t="shared" si="10"/>
        <v>film &amp; video</v>
      </c>
      <c r="R77" t="str">
        <f t="shared" si="11"/>
        <v>shorts</v>
      </c>
      <c r="S77" s="9">
        <f t="shared" si="8"/>
        <v>41357.209166666667</v>
      </c>
      <c r="T77" s="9">
        <f t="shared" si="9"/>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f t="shared" si="6"/>
        <v>160</v>
      </c>
      <c r="P78" s="5">
        <f t="shared" si="7"/>
        <v>30.666666666666668</v>
      </c>
      <c r="Q78" t="str">
        <f t="shared" si="10"/>
        <v>film &amp; video</v>
      </c>
      <c r="R78" t="str">
        <f t="shared" si="11"/>
        <v>shorts</v>
      </c>
      <c r="S78" s="9">
        <f t="shared" si="8"/>
        <v>40844.691643518519</v>
      </c>
      <c r="T78" s="9">
        <f t="shared" si="9"/>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f t="shared" si="6"/>
        <v>1170</v>
      </c>
      <c r="P79" s="5">
        <f t="shared" si="7"/>
        <v>60.384615384615387</v>
      </c>
      <c r="Q79" t="str">
        <f t="shared" si="10"/>
        <v>film &amp; video</v>
      </c>
      <c r="R79" t="str">
        <f t="shared" si="11"/>
        <v>shorts</v>
      </c>
      <c r="S79" s="9">
        <f t="shared" si="8"/>
        <v>40997.144872685189</v>
      </c>
      <c r="T79" s="9">
        <f t="shared" si="9"/>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f t="shared" si="6"/>
        <v>1301</v>
      </c>
      <c r="P80" s="5">
        <f t="shared" si="7"/>
        <v>38.6</v>
      </c>
      <c r="Q80" t="str">
        <f t="shared" si="10"/>
        <v>film &amp; video</v>
      </c>
      <c r="R80" t="str">
        <f t="shared" si="11"/>
        <v>shorts</v>
      </c>
      <c r="S80" s="9">
        <f t="shared" si="8"/>
        <v>42604.730567129634</v>
      </c>
      <c r="T80" s="9">
        <f t="shared" si="9"/>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f t="shared" si="6"/>
        <v>351</v>
      </c>
      <c r="P81" s="5">
        <f t="shared" si="7"/>
        <v>40.268292682926827</v>
      </c>
      <c r="Q81" t="str">
        <f t="shared" si="10"/>
        <v>film &amp; video</v>
      </c>
      <c r="R81" t="str">
        <f t="shared" si="11"/>
        <v>shorts</v>
      </c>
      <c r="S81" s="9">
        <f t="shared" si="8"/>
        <v>41724.776539351849</v>
      </c>
      <c r="T81" s="9">
        <f t="shared" si="9"/>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f t="shared" si="6"/>
        <v>870</v>
      </c>
      <c r="P82" s="5">
        <f t="shared" si="7"/>
        <v>273.82978723404256</v>
      </c>
      <c r="Q82" t="str">
        <f t="shared" si="10"/>
        <v>film &amp; video</v>
      </c>
      <c r="R82" t="str">
        <f t="shared" si="11"/>
        <v>shorts</v>
      </c>
      <c r="S82" s="9">
        <f t="shared" si="8"/>
        <v>41583.083981481483</v>
      </c>
      <c r="T82" s="9">
        <f t="shared" si="9"/>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f t="shared" si="6"/>
        <v>735</v>
      </c>
      <c r="P83" s="5">
        <f t="shared" si="7"/>
        <v>53.035714285714285</v>
      </c>
      <c r="Q83" t="str">
        <f t="shared" si="10"/>
        <v>film &amp; video</v>
      </c>
      <c r="R83" t="str">
        <f t="shared" si="11"/>
        <v>shorts</v>
      </c>
      <c r="S83" s="9">
        <f t="shared" si="8"/>
        <v>41100.158877314818</v>
      </c>
      <c r="T83" s="9">
        <f t="shared" si="9"/>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f t="shared" si="6"/>
        <v>0.5</v>
      </c>
      <c r="P84" s="5">
        <f t="shared" si="7"/>
        <v>40.005000000000003</v>
      </c>
      <c r="Q84" t="str">
        <f t="shared" si="10"/>
        <v>film &amp; video</v>
      </c>
      <c r="R84" t="str">
        <f t="shared" si="11"/>
        <v>shorts</v>
      </c>
      <c r="S84" s="9">
        <f t="shared" si="8"/>
        <v>40795.820150462961</v>
      </c>
      <c r="T84" s="9">
        <f t="shared" si="9"/>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f t="shared" si="6"/>
        <v>5</v>
      </c>
      <c r="P85" s="5">
        <f t="shared" si="7"/>
        <v>15.76923076923077</v>
      </c>
      <c r="Q85" t="str">
        <f t="shared" si="10"/>
        <v>film &amp; video</v>
      </c>
      <c r="R85" t="str">
        <f t="shared" si="11"/>
        <v>shorts</v>
      </c>
      <c r="S85" s="9">
        <f t="shared" si="8"/>
        <v>42042.615613425922</v>
      </c>
      <c r="T85" s="9">
        <f t="shared" si="9"/>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f t="shared" si="6"/>
        <v>0</v>
      </c>
      <c r="P86" s="5">
        <f t="shared" si="7"/>
        <v>71.428571428571431</v>
      </c>
      <c r="Q86" t="str">
        <f t="shared" si="10"/>
        <v>film &amp; video</v>
      </c>
      <c r="R86" t="str">
        <f t="shared" si="11"/>
        <v>shorts</v>
      </c>
      <c r="S86" s="9">
        <f t="shared" si="8"/>
        <v>40648.757939814815</v>
      </c>
      <c r="T86" s="9">
        <f t="shared" si="9"/>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f t="shared" si="6"/>
        <v>306</v>
      </c>
      <c r="P87" s="5">
        <f t="shared" si="7"/>
        <v>71.714285714285708</v>
      </c>
      <c r="Q87" t="str">
        <f t="shared" si="10"/>
        <v>film &amp; video</v>
      </c>
      <c r="R87" t="str">
        <f t="shared" si="11"/>
        <v>shorts</v>
      </c>
      <c r="S87" s="9">
        <f t="shared" si="8"/>
        <v>40779.125428240739</v>
      </c>
      <c r="T87" s="9">
        <f t="shared" si="9"/>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f t="shared" si="6"/>
        <v>388</v>
      </c>
      <c r="P88" s="5">
        <f t="shared" si="7"/>
        <v>375.76470588235293</v>
      </c>
      <c r="Q88" t="str">
        <f t="shared" si="10"/>
        <v>film &amp; video</v>
      </c>
      <c r="R88" t="str">
        <f t="shared" si="11"/>
        <v>shorts</v>
      </c>
      <c r="S88" s="9">
        <f t="shared" si="8"/>
        <v>42291.556076388893</v>
      </c>
      <c r="T88" s="9">
        <f t="shared" si="9"/>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f t="shared" si="6"/>
        <v>115</v>
      </c>
      <c r="P89" s="5">
        <f t="shared" si="7"/>
        <v>104.6</v>
      </c>
      <c r="Q89" t="str">
        <f t="shared" si="10"/>
        <v>film &amp; video</v>
      </c>
      <c r="R89" t="str">
        <f t="shared" si="11"/>
        <v>shorts</v>
      </c>
      <c r="S89" s="9">
        <f t="shared" si="8"/>
        <v>40322.53938657407</v>
      </c>
      <c r="T89" s="9">
        <f t="shared" si="9"/>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f t="shared" si="6"/>
        <v>100</v>
      </c>
      <c r="P90" s="5">
        <f t="shared" si="7"/>
        <v>60</v>
      </c>
      <c r="Q90" t="str">
        <f t="shared" si="10"/>
        <v>film &amp; video</v>
      </c>
      <c r="R90" t="str">
        <f t="shared" si="11"/>
        <v>shorts</v>
      </c>
      <c r="S90" s="9">
        <f t="shared" si="8"/>
        <v>41786.65892361111</v>
      </c>
      <c r="T90" s="9">
        <f t="shared" si="9"/>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f t="shared" si="6"/>
        <v>904</v>
      </c>
      <c r="P91" s="5">
        <f t="shared" si="7"/>
        <v>123.28571428571429</v>
      </c>
      <c r="Q91" t="str">
        <f t="shared" si="10"/>
        <v>film &amp; video</v>
      </c>
      <c r="R91" t="str">
        <f t="shared" si="11"/>
        <v>shorts</v>
      </c>
      <c r="S91" s="9">
        <f t="shared" si="8"/>
        <v>41402.752222222225</v>
      </c>
      <c r="T91" s="9">
        <f t="shared" si="9"/>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f t="shared" si="6"/>
        <v>2</v>
      </c>
      <c r="P92" s="5">
        <f t="shared" si="7"/>
        <v>31.375</v>
      </c>
      <c r="Q92" t="str">
        <f t="shared" si="10"/>
        <v>film &amp; video</v>
      </c>
      <c r="R92" t="str">
        <f t="shared" si="11"/>
        <v>shorts</v>
      </c>
      <c r="S92" s="9">
        <f t="shared" si="8"/>
        <v>40706.297442129631</v>
      </c>
      <c r="T92" s="9">
        <f t="shared" si="9"/>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f t="shared" si="6"/>
        <v>600</v>
      </c>
      <c r="P93" s="5">
        <f t="shared" si="7"/>
        <v>78.260869565217391</v>
      </c>
      <c r="Q93" t="str">
        <f t="shared" si="10"/>
        <v>film &amp; video</v>
      </c>
      <c r="R93" t="str">
        <f t="shared" si="11"/>
        <v>shorts</v>
      </c>
      <c r="S93" s="9">
        <f t="shared" si="8"/>
        <v>40619.402361111112</v>
      </c>
      <c r="T93" s="9">
        <f t="shared" si="9"/>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f t="shared" si="6"/>
        <v>260</v>
      </c>
      <c r="P94" s="5">
        <f t="shared" si="7"/>
        <v>122.32558139534883</v>
      </c>
      <c r="Q94" t="str">
        <f t="shared" si="10"/>
        <v>film &amp; video</v>
      </c>
      <c r="R94" t="str">
        <f t="shared" si="11"/>
        <v>shorts</v>
      </c>
      <c r="S94" s="9">
        <f t="shared" si="8"/>
        <v>42721.198877314819</v>
      </c>
      <c r="T94" s="9">
        <f t="shared" si="9"/>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f t="shared" si="6"/>
        <v>106</v>
      </c>
      <c r="P95" s="5">
        <f t="shared" si="7"/>
        <v>73.733333333333334</v>
      </c>
      <c r="Q95" t="str">
        <f t="shared" si="10"/>
        <v>film &amp; video</v>
      </c>
      <c r="R95" t="str">
        <f t="shared" si="11"/>
        <v>shorts</v>
      </c>
      <c r="S95" s="9">
        <f t="shared" si="8"/>
        <v>41065.858067129629</v>
      </c>
      <c r="T95" s="9">
        <f t="shared" si="9"/>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f t="shared" si="6"/>
        <v>10</v>
      </c>
      <c r="P96" s="5">
        <f t="shared" si="7"/>
        <v>21.666666666666668</v>
      </c>
      <c r="Q96" t="str">
        <f t="shared" si="10"/>
        <v>film &amp; video</v>
      </c>
      <c r="R96" t="str">
        <f t="shared" si="11"/>
        <v>shorts</v>
      </c>
      <c r="S96" s="9">
        <f t="shared" si="8"/>
        <v>41716.717847222222</v>
      </c>
      <c r="T96" s="9">
        <f t="shared" si="9"/>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f t="shared" si="6"/>
        <v>110</v>
      </c>
      <c r="P97" s="5">
        <f t="shared" si="7"/>
        <v>21.904761904761905</v>
      </c>
      <c r="Q97" t="str">
        <f t="shared" si="10"/>
        <v>film &amp; video</v>
      </c>
      <c r="R97" t="str">
        <f t="shared" si="11"/>
        <v>shorts</v>
      </c>
      <c r="S97" s="9">
        <f t="shared" si="8"/>
        <v>40935.005104166667</v>
      </c>
      <c r="T97" s="9">
        <f t="shared" si="9"/>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f t="shared" si="6"/>
        <v>220</v>
      </c>
      <c r="P98" s="5">
        <f t="shared" si="7"/>
        <v>50.588235294117645</v>
      </c>
      <c r="Q98" t="str">
        <f t="shared" si="10"/>
        <v>film &amp; video</v>
      </c>
      <c r="R98" t="str">
        <f t="shared" si="11"/>
        <v>shorts</v>
      </c>
      <c r="S98" s="9">
        <f t="shared" si="8"/>
        <v>40324.662511574075</v>
      </c>
      <c r="T98" s="9">
        <f t="shared" si="9"/>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f t="shared" si="6"/>
        <v>25</v>
      </c>
      <c r="P99" s="5">
        <f t="shared" si="7"/>
        <v>53.125</v>
      </c>
      <c r="Q99" t="str">
        <f t="shared" si="10"/>
        <v>film &amp; video</v>
      </c>
      <c r="R99" t="str">
        <f t="shared" si="11"/>
        <v>shorts</v>
      </c>
      <c r="S99" s="9">
        <f t="shared" si="8"/>
        <v>40706.135208333333</v>
      </c>
      <c r="T99" s="9">
        <f t="shared" si="9"/>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200</v>
      </c>
      <c r="P100" s="5">
        <f t="shared" si="7"/>
        <v>56.666666666666664</v>
      </c>
      <c r="Q100" t="str">
        <f t="shared" si="10"/>
        <v>film &amp; video</v>
      </c>
      <c r="R100" t="str">
        <f t="shared" si="11"/>
        <v>shorts</v>
      </c>
      <c r="S100" s="9">
        <f t="shared" si="8"/>
        <v>41214.79483796296</v>
      </c>
      <c r="T100" s="9">
        <f t="shared" si="9"/>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90.289999999999964</v>
      </c>
      <c r="P101" s="5">
        <f t="shared" si="7"/>
        <v>40.776666666666664</v>
      </c>
      <c r="Q101" t="str">
        <f t="shared" si="10"/>
        <v>film &amp; video</v>
      </c>
      <c r="R101" t="str">
        <f t="shared" si="11"/>
        <v>shorts</v>
      </c>
      <c r="S101" s="9">
        <f t="shared" si="8"/>
        <v>41631.902766203704</v>
      </c>
      <c r="T101" s="9">
        <f t="shared" si="9"/>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0</v>
      </c>
      <c r="P102" s="5">
        <f t="shared" si="7"/>
        <v>192.30769230769232</v>
      </c>
      <c r="Q102" t="str">
        <f t="shared" si="10"/>
        <v>film &amp; video</v>
      </c>
      <c r="R102" t="str">
        <f t="shared" si="11"/>
        <v>shorts</v>
      </c>
      <c r="S102" s="9">
        <f t="shared" si="8"/>
        <v>41197.753310185188</v>
      </c>
      <c r="T102" s="9">
        <f t="shared" si="9"/>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0</v>
      </c>
      <c r="P103" s="5">
        <f t="shared" si="7"/>
        <v>100</v>
      </c>
      <c r="Q103" t="str">
        <f t="shared" si="10"/>
        <v>film &amp; video</v>
      </c>
      <c r="R103" t="str">
        <f t="shared" si="11"/>
        <v>shorts</v>
      </c>
      <c r="S103" s="9">
        <f t="shared" si="8"/>
        <v>41274.776736111111</v>
      </c>
      <c r="T103" s="9">
        <f t="shared" si="9"/>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1665</v>
      </c>
      <c r="P104" s="5">
        <f t="shared" si="7"/>
        <v>117.92307692307692</v>
      </c>
      <c r="Q104" t="str">
        <f t="shared" si="10"/>
        <v>film &amp; video</v>
      </c>
      <c r="R104" t="str">
        <f t="shared" si="11"/>
        <v>shorts</v>
      </c>
      <c r="S104" s="9">
        <f t="shared" si="8"/>
        <v>40505.131168981483</v>
      </c>
      <c r="T104" s="9">
        <f t="shared" si="9"/>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67</v>
      </c>
      <c r="P105" s="5">
        <f t="shared" si="7"/>
        <v>27.897959183673468</v>
      </c>
      <c r="Q105" t="str">
        <f t="shared" si="10"/>
        <v>film &amp; video</v>
      </c>
      <c r="R105" t="str">
        <f t="shared" si="11"/>
        <v>shorts</v>
      </c>
      <c r="S105" s="9">
        <f t="shared" si="8"/>
        <v>41682.805902777778</v>
      </c>
      <c r="T105" s="9">
        <f t="shared" si="9"/>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100</v>
      </c>
      <c r="P106" s="5">
        <f t="shared" si="7"/>
        <v>60</v>
      </c>
      <c r="Q106" t="str">
        <f t="shared" si="10"/>
        <v>film &amp; video</v>
      </c>
      <c r="R106" t="str">
        <f t="shared" si="11"/>
        <v>shorts</v>
      </c>
      <c r="S106" s="9">
        <f t="shared" si="8"/>
        <v>40612.695208333331</v>
      </c>
      <c r="T106" s="9">
        <f t="shared" si="9"/>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163</v>
      </c>
      <c r="P107" s="5">
        <f t="shared" si="7"/>
        <v>39.383333333333333</v>
      </c>
      <c r="Q107" t="str">
        <f t="shared" si="10"/>
        <v>film &amp; video</v>
      </c>
      <c r="R107" t="str">
        <f t="shared" si="11"/>
        <v>shorts</v>
      </c>
      <c r="S107" s="9">
        <f t="shared" si="8"/>
        <v>42485.724768518514</v>
      </c>
      <c r="T107" s="9">
        <f t="shared" si="9"/>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25</v>
      </c>
      <c r="P108" s="5">
        <f t="shared" si="7"/>
        <v>186.11111111111111</v>
      </c>
      <c r="Q108" t="str">
        <f t="shared" si="10"/>
        <v>film &amp; video</v>
      </c>
      <c r="R108" t="str">
        <f t="shared" si="11"/>
        <v>shorts</v>
      </c>
      <c r="S108" s="9">
        <f t="shared" si="8"/>
        <v>40987.776631944449</v>
      </c>
      <c r="T108" s="9">
        <f t="shared" si="9"/>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185</v>
      </c>
      <c r="P109" s="5">
        <f t="shared" si="7"/>
        <v>111.37681159420291</v>
      </c>
      <c r="Q109" t="str">
        <f t="shared" si="10"/>
        <v>film &amp; video</v>
      </c>
      <c r="R109" t="str">
        <f t="shared" si="11"/>
        <v>shorts</v>
      </c>
      <c r="S109" s="9">
        <f t="shared" si="8"/>
        <v>40635.982488425929</v>
      </c>
      <c r="T109" s="9">
        <f t="shared" si="9"/>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2200</v>
      </c>
      <c r="P110" s="5">
        <f t="shared" si="7"/>
        <v>78.723404255319153</v>
      </c>
      <c r="Q110" t="str">
        <f t="shared" si="10"/>
        <v>film &amp; video</v>
      </c>
      <c r="R110" t="str">
        <f t="shared" si="11"/>
        <v>shorts</v>
      </c>
      <c r="S110" s="9">
        <f t="shared" si="8"/>
        <v>41365.613078703704</v>
      </c>
      <c r="T110" s="9">
        <f t="shared" si="9"/>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1195</v>
      </c>
      <c r="P111" s="5">
        <f t="shared" si="7"/>
        <v>46.702127659574465</v>
      </c>
      <c r="Q111" t="str">
        <f t="shared" si="10"/>
        <v>film &amp; video</v>
      </c>
      <c r="R111" t="str">
        <f t="shared" si="11"/>
        <v>shorts</v>
      </c>
      <c r="S111" s="9">
        <f t="shared" si="8"/>
        <v>40570.025810185187</v>
      </c>
      <c r="T111" s="9">
        <f t="shared" si="9"/>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400</v>
      </c>
      <c r="P112" s="5">
        <f t="shared" si="7"/>
        <v>65.384615384615387</v>
      </c>
      <c r="Q112" t="str">
        <f t="shared" si="10"/>
        <v>film &amp; video</v>
      </c>
      <c r="R112" t="str">
        <f t="shared" si="11"/>
        <v>shorts</v>
      </c>
      <c r="S112" s="9">
        <f t="shared" si="8"/>
        <v>41557.949687500004</v>
      </c>
      <c r="T112" s="9">
        <f t="shared" si="9"/>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1910</v>
      </c>
      <c r="P113" s="5">
        <f t="shared" si="7"/>
        <v>102.0754716981132</v>
      </c>
      <c r="Q113" t="str">
        <f t="shared" si="10"/>
        <v>film &amp; video</v>
      </c>
      <c r="R113" t="str">
        <f t="shared" si="11"/>
        <v>shorts</v>
      </c>
      <c r="S113" s="9">
        <f t="shared" si="8"/>
        <v>42125.333182870367</v>
      </c>
      <c r="T113" s="9">
        <f t="shared" si="9"/>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200</v>
      </c>
      <c r="P114" s="5">
        <f t="shared" si="7"/>
        <v>64.197530864197532</v>
      </c>
      <c r="Q114" t="str">
        <f t="shared" si="10"/>
        <v>film &amp; video</v>
      </c>
      <c r="R114" t="str">
        <f t="shared" si="11"/>
        <v>shorts</v>
      </c>
      <c r="S114" s="9">
        <f t="shared" si="8"/>
        <v>41718.043032407404</v>
      </c>
      <c r="T114" s="9">
        <f t="shared" si="9"/>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2050</v>
      </c>
      <c r="P115" s="5">
        <f t="shared" si="7"/>
        <v>90.384615384615387</v>
      </c>
      <c r="Q115" t="str">
        <f t="shared" si="10"/>
        <v>film &amp; video</v>
      </c>
      <c r="R115" t="str">
        <f t="shared" si="11"/>
        <v>shorts</v>
      </c>
      <c r="S115" s="9">
        <f t="shared" si="8"/>
        <v>40753.758425925924</v>
      </c>
      <c r="T115" s="9">
        <f t="shared" si="9"/>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100</v>
      </c>
      <c r="P116" s="5">
        <f t="shared" si="7"/>
        <v>88.571428571428569</v>
      </c>
      <c r="Q116" t="str">
        <f t="shared" si="10"/>
        <v>film &amp; video</v>
      </c>
      <c r="R116" t="str">
        <f t="shared" si="11"/>
        <v>shorts</v>
      </c>
      <c r="S116" s="9">
        <f t="shared" si="8"/>
        <v>40861.27416666667</v>
      </c>
      <c r="T116" s="9">
        <f t="shared" si="9"/>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182</v>
      </c>
      <c r="P117" s="5">
        <f t="shared" si="7"/>
        <v>28.727272727272727</v>
      </c>
      <c r="Q117" t="str">
        <f t="shared" si="10"/>
        <v>film &amp; video</v>
      </c>
      <c r="R117" t="str">
        <f t="shared" si="11"/>
        <v>shorts</v>
      </c>
      <c r="S117" s="9">
        <f t="shared" si="8"/>
        <v>40918.738935185182</v>
      </c>
      <c r="T117" s="9">
        <f t="shared" si="9"/>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478</v>
      </c>
      <c r="P118" s="5">
        <f t="shared" si="7"/>
        <v>69.78947368421052</v>
      </c>
      <c r="Q118" t="str">
        <f t="shared" si="10"/>
        <v>film &amp; video</v>
      </c>
      <c r="R118" t="str">
        <f t="shared" si="11"/>
        <v>shorts</v>
      </c>
      <c r="S118" s="9">
        <f t="shared" si="8"/>
        <v>40595.497164351851</v>
      </c>
      <c r="T118" s="9">
        <f t="shared" si="9"/>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22.220000000000255</v>
      </c>
      <c r="P119" s="5">
        <f t="shared" si="7"/>
        <v>167.48962962962963</v>
      </c>
      <c r="Q119" t="str">
        <f t="shared" si="10"/>
        <v>film &amp; video</v>
      </c>
      <c r="R119" t="str">
        <f t="shared" si="11"/>
        <v>shorts</v>
      </c>
      <c r="S119" s="9">
        <f t="shared" si="8"/>
        <v>40248.834999999999</v>
      </c>
      <c r="T119" s="9">
        <f t="shared" si="9"/>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651.57999999999993</v>
      </c>
      <c r="P120" s="5">
        <f t="shared" si="7"/>
        <v>144.91230769230768</v>
      </c>
      <c r="Q120" t="str">
        <f t="shared" si="10"/>
        <v>film &amp; video</v>
      </c>
      <c r="R120" t="str">
        <f t="shared" si="11"/>
        <v>shorts</v>
      </c>
      <c r="S120" s="9">
        <f t="shared" si="8"/>
        <v>40723.053657407407</v>
      </c>
      <c r="T120" s="9">
        <f t="shared" si="9"/>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148.09999999999991</v>
      </c>
      <c r="P121" s="5">
        <f t="shared" si="7"/>
        <v>91.840540540540545</v>
      </c>
      <c r="Q121" t="str">
        <f t="shared" si="10"/>
        <v>film &amp; video</v>
      </c>
      <c r="R121" t="str">
        <f t="shared" si="11"/>
        <v>shorts</v>
      </c>
      <c r="S121" s="9">
        <f t="shared" si="8"/>
        <v>40739.069282407407</v>
      </c>
      <c r="T121" s="9">
        <f t="shared" si="9"/>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-69990</v>
      </c>
      <c r="P122" s="5">
        <f t="shared" si="7"/>
        <v>10</v>
      </c>
      <c r="Q122" t="str">
        <f t="shared" si="10"/>
        <v>film &amp; video</v>
      </c>
      <c r="R122" t="str">
        <f t="shared" si="11"/>
        <v>science fiction</v>
      </c>
      <c r="S122" s="9">
        <f t="shared" si="8"/>
        <v>42616.049849537041</v>
      </c>
      <c r="T122" s="9">
        <f t="shared" si="9"/>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-2999</v>
      </c>
      <c r="P123" s="5">
        <f t="shared" si="7"/>
        <v>1</v>
      </c>
      <c r="Q123" t="str">
        <f t="shared" si="10"/>
        <v>film &amp; video</v>
      </c>
      <c r="R123" t="str">
        <f t="shared" si="11"/>
        <v>science fiction</v>
      </c>
      <c r="S123" s="9">
        <f t="shared" si="8"/>
        <v>42096.704976851848</v>
      </c>
      <c r="T123" s="9">
        <f t="shared" si="9"/>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-100000000</v>
      </c>
      <c r="P124" s="5" t="e">
        <f t="shared" si="7"/>
        <v>#DIV/0!</v>
      </c>
      <c r="Q124" t="str">
        <f t="shared" si="10"/>
        <v>film &amp; video</v>
      </c>
      <c r="R124" t="str">
        <f t="shared" si="11"/>
        <v>science fiction</v>
      </c>
      <c r="S124" s="9">
        <f t="shared" si="8"/>
        <v>42593.431793981479</v>
      </c>
      <c r="T124" s="9">
        <f t="shared" si="9"/>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-54849</v>
      </c>
      <c r="P125" s="5">
        <f t="shared" si="7"/>
        <v>25.166666666666668</v>
      </c>
      <c r="Q125" t="str">
        <f t="shared" si="10"/>
        <v>film &amp; video</v>
      </c>
      <c r="R125" t="str">
        <f t="shared" si="11"/>
        <v>science fiction</v>
      </c>
      <c r="S125" s="9">
        <f t="shared" si="8"/>
        <v>41904.781990740739</v>
      </c>
      <c r="T125" s="9">
        <f t="shared" si="9"/>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-4000</v>
      </c>
      <c r="P126" s="5" t="e">
        <f t="shared" si="7"/>
        <v>#DIV/0!</v>
      </c>
      <c r="Q126" t="str">
        <f t="shared" si="10"/>
        <v>film &amp; video</v>
      </c>
      <c r="R126" t="str">
        <f t="shared" si="11"/>
        <v>science fiction</v>
      </c>
      <c r="S126" s="9">
        <f t="shared" si="8"/>
        <v>42114.928726851853</v>
      </c>
      <c r="T126" s="9">
        <f t="shared" si="9"/>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-430</v>
      </c>
      <c r="P127" s="5">
        <f t="shared" si="7"/>
        <v>11.666666666666666</v>
      </c>
      <c r="Q127" t="str">
        <f t="shared" si="10"/>
        <v>film &amp; video</v>
      </c>
      <c r="R127" t="str">
        <f t="shared" si="11"/>
        <v>science fiction</v>
      </c>
      <c r="S127" s="9">
        <f t="shared" si="8"/>
        <v>42709.993981481486</v>
      </c>
      <c r="T127" s="9">
        <f t="shared" si="9"/>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-23613</v>
      </c>
      <c r="P128" s="5">
        <f t="shared" si="7"/>
        <v>106.69230769230769</v>
      </c>
      <c r="Q128" t="str">
        <f t="shared" si="10"/>
        <v>film &amp; video</v>
      </c>
      <c r="R128" t="str">
        <f t="shared" si="11"/>
        <v>science fiction</v>
      </c>
      <c r="S128" s="9">
        <f t="shared" si="8"/>
        <v>42135.589548611111</v>
      </c>
      <c r="T128" s="9">
        <f t="shared" si="9"/>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-7810</v>
      </c>
      <c r="P129" s="5">
        <f t="shared" si="7"/>
        <v>47.5</v>
      </c>
      <c r="Q129" t="str">
        <f t="shared" si="10"/>
        <v>film &amp; video</v>
      </c>
      <c r="R129" t="str">
        <f t="shared" si="11"/>
        <v>science fiction</v>
      </c>
      <c r="S129" s="9">
        <f t="shared" si="8"/>
        <v>42067.62431712963</v>
      </c>
      <c r="T129" s="9">
        <f t="shared" si="9"/>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12">E130-D130</f>
        <v>-98133</v>
      </c>
      <c r="P130" s="5">
        <f t="shared" ref="P130:P193" si="13">(E130/L130)</f>
        <v>311.16666666666669</v>
      </c>
      <c r="Q130" t="str">
        <f t="shared" si="10"/>
        <v>film &amp; video</v>
      </c>
      <c r="R130" t="str">
        <f t="shared" si="11"/>
        <v>science fiction</v>
      </c>
      <c r="S130" s="9">
        <f t="shared" ref="S130:S193" si="14">(((J130/60)/60)/24)+DATE(1970,1,1)</f>
        <v>42628.22792824074</v>
      </c>
      <c r="T130" s="9">
        <f t="shared" ref="T130:T193" si="15">(((I130/60)/60)/24)+DATE(1970,1,1)</f>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12"/>
        <v>-20000</v>
      </c>
      <c r="P131" s="5" t="e">
        <f t="shared" si="13"/>
        <v>#DIV/0!</v>
      </c>
      <c r="Q131" t="str">
        <f t="shared" ref="Q131:Q194" si="16">LEFT(N131,SEARCH("/",N131,1)-1)</f>
        <v>film &amp; video</v>
      </c>
      <c r="R131" t="str">
        <f t="shared" ref="R131:R194" si="17">RIGHT(N131,LEN(N131)-SEARCH("/",N131))</f>
        <v>science fiction</v>
      </c>
      <c r="S131" s="9">
        <f t="shared" si="14"/>
        <v>41882.937303240738</v>
      </c>
      <c r="T131" s="9">
        <f t="shared" si="15"/>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-600</v>
      </c>
      <c r="P132" s="5" t="e">
        <f t="shared" si="13"/>
        <v>#DIV/0!</v>
      </c>
      <c r="Q132" t="str">
        <f t="shared" si="16"/>
        <v>film &amp; video</v>
      </c>
      <c r="R132" t="str">
        <f t="shared" si="17"/>
        <v>science fiction</v>
      </c>
      <c r="S132" s="9">
        <f t="shared" si="14"/>
        <v>41778.915416666663</v>
      </c>
      <c r="T132" s="9">
        <f t="shared" si="15"/>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-1200</v>
      </c>
      <c r="P133" s="5" t="e">
        <f t="shared" si="13"/>
        <v>#DIV/0!</v>
      </c>
      <c r="Q133" t="str">
        <f t="shared" si="16"/>
        <v>film &amp; video</v>
      </c>
      <c r="R133" t="str">
        <f t="shared" si="17"/>
        <v>science fiction</v>
      </c>
      <c r="S133" s="9">
        <f t="shared" si="14"/>
        <v>42541.837511574078</v>
      </c>
      <c r="T133" s="9">
        <f t="shared" si="15"/>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-72345</v>
      </c>
      <c r="P134" s="5">
        <f t="shared" si="13"/>
        <v>94.506172839506178</v>
      </c>
      <c r="Q134" t="str">
        <f t="shared" si="16"/>
        <v>film &amp; video</v>
      </c>
      <c r="R134" t="str">
        <f t="shared" si="17"/>
        <v>science fiction</v>
      </c>
      <c r="S134" s="9">
        <f t="shared" si="14"/>
        <v>41905.812581018516</v>
      </c>
      <c r="T134" s="9">
        <f t="shared" si="15"/>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-71764</v>
      </c>
      <c r="P135" s="5" t="e">
        <f t="shared" si="13"/>
        <v>#DIV/0!</v>
      </c>
      <c r="Q135" t="str">
        <f t="shared" si="16"/>
        <v>film &amp; video</v>
      </c>
      <c r="R135" t="str">
        <f t="shared" si="17"/>
        <v>science fiction</v>
      </c>
      <c r="S135" s="9">
        <f t="shared" si="14"/>
        <v>42491.80768518518</v>
      </c>
      <c r="T135" s="9">
        <f t="shared" si="15"/>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-5000</v>
      </c>
      <c r="P136" s="5" t="e">
        <f t="shared" si="13"/>
        <v>#DIV/0!</v>
      </c>
      <c r="Q136" t="str">
        <f t="shared" si="16"/>
        <v>film &amp; video</v>
      </c>
      <c r="R136" t="str">
        <f t="shared" si="17"/>
        <v>science fiction</v>
      </c>
      <c r="S136" s="9">
        <f t="shared" si="14"/>
        <v>42221.909930555557</v>
      </c>
      <c r="T136" s="9">
        <f t="shared" si="15"/>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-2597</v>
      </c>
      <c r="P137" s="5">
        <f t="shared" si="13"/>
        <v>80.599999999999994</v>
      </c>
      <c r="Q137" t="str">
        <f t="shared" si="16"/>
        <v>film &amp; video</v>
      </c>
      <c r="R137" t="str">
        <f t="shared" si="17"/>
        <v>science fiction</v>
      </c>
      <c r="S137" s="9">
        <f t="shared" si="14"/>
        <v>41788.381909722222</v>
      </c>
      <c r="T137" s="9">
        <f t="shared" si="15"/>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-3000</v>
      </c>
      <c r="P138" s="5" t="e">
        <f t="shared" si="13"/>
        <v>#DIV/0!</v>
      </c>
      <c r="Q138" t="str">
        <f t="shared" si="16"/>
        <v>film &amp; video</v>
      </c>
      <c r="R138" t="str">
        <f t="shared" si="17"/>
        <v>science fiction</v>
      </c>
      <c r="S138" s="9">
        <f t="shared" si="14"/>
        <v>42096.410115740742</v>
      </c>
      <c r="T138" s="9">
        <f t="shared" si="15"/>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-55000</v>
      </c>
      <c r="P139" s="5" t="e">
        <f t="shared" si="13"/>
        <v>#DIV/0!</v>
      </c>
      <c r="Q139" t="str">
        <f t="shared" si="16"/>
        <v>film &amp; video</v>
      </c>
      <c r="R139" t="str">
        <f t="shared" si="17"/>
        <v>science fiction</v>
      </c>
      <c r="S139" s="9">
        <f t="shared" si="14"/>
        <v>42239.573993055557</v>
      </c>
      <c r="T139" s="9">
        <f t="shared" si="15"/>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-145288</v>
      </c>
      <c r="P140" s="5">
        <f t="shared" si="13"/>
        <v>81.241379310344826</v>
      </c>
      <c r="Q140" t="str">
        <f t="shared" si="16"/>
        <v>film &amp; video</v>
      </c>
      <c r="R140" t="str">
        <f t="shared" si="17"/>
        <v>science fiction</v>
      </c>
      <c r="S140" s="9">
        <f t="shared" si="14"/>
        <v>42186.257418981477</v>
      </c>
      <c r="T140" s="9">
        <f t="shared" si="15"/>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0</v>
      </c>
      <c r="P141" s="5">
        <f t="shared" si="13"/>
        <v>500</v>
      </c>
      <c r="Q141" t="str">
        <f t="shared" si="16"/>
        <v>film &amp; video</v>
      </c>
      <c r="R141" t="str">
        <f t="shared" si="17"/>
        <v>science fiction</v>
      </c>
      <c r="S141" s="9">
        <f t="shared" si="14"/>
        <v>42187.920972222222</v>
      </c>
      <c r="T141" s="9">
        <f t="shared" si="15"/>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-200000</v>
      </c>
      <c r="P142" s="5" t="e">
        <f t="shared" si="13"/>
        <v>#DIV/0!</v>
      </c>
      <c r="Q142" t="str">
        <f t="shared" si="16"/>
        <v>film &amp; video</v>
      </c>
      <c r="R142" t="str">
        <f t="shared" si="17"/>
        <v>science fiction</v>
      </c>
      <c r="S142" s="9">
        <f t="shared" si="14"/>
        <v>42053.198287037041</v>
      </c>
      <c r="T142" s="9">
        <f t="shared" si="15"/>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-10707</v>
      </c>
      <c r="P143" s="5">
        <f t="shared" si="13"/>
        <v>46.178571428571431</v>
      </c>
      <c r="Q143" t="str">
        <f t="shared" si="16"/>
        <v>film &amp; video</v>
      </c>
      <c r="R143" t="str">
        <f t="shared" si="17"/>
        <v>science fiction</v>
      </c>
      <c r="S143" s="9">
        <f t="shared" si="14"/>
        <v>42110.153043981481</v>
      </c>
      <c r="T143" s="9">
        <f t="shared" si="15"/>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-2990</v>
      </c>
      <c r="P144" s="5">
        <f t="shared" si="13"/>
        <v>10</v>
      </c>
      <c r="Q144" t="str">
        <f t="shared" si="16"/>
        <v>film &amp; video</v>
      </c>
      <c r="R144" t="str">
        <f t="shared" si="17"/>
        <v>science fiction</v>
      </c>
      <c r="S144" s="9">
        <f t="shared" si="14"/>
        <v>41938.893263888887</v>
      </c>
      <c r="T144" s="9">
        <f t="shared" si="15"/>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-5500</v>
      </c>
      <c r="P145" s="5" t="e">
        <f t="shared" si="13"/>
        <v>#DIV/0!</v>
      </c>
      <c r="Q145" t="str">
        <f t="shared" si="16"/>
        <v>film &amp; video</v>
      </c>
      <c r="R145" t="str">
        <f t="shared" si="17"/>
        <v>science fiction</v>
      </c>
      <c r="S145" s="9">
        <f t="shared" si="14"/>
        <v>42559.064143518524</v>
      </c>
      <c r="T145" s="9">
        <f t="shared" si="15"/>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-5430</v>
      </c>
      <c r="P146" s="5">
        <f t="shared" si="13"/>
        <v>55.945945945945944</v>
      </c>
      <c r="Q146" t="str">
        <f t="shared" si="16"/>
        <v>film &amp; video</v>
      </c>
      <c r="R146" t="str">
        <f t="shared" si="17"/>
        <v>science fiction</v>
      </c>
      <c r="S146" s="9">
        <f t="shared" si="14"/>
        <v>42047.762407407412</v>
      </c>
      <c r="T146" s="9">
        <f t="shared" si="15"/>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-4162</v>
      </c>
      <c r="P147" s="5">
        <f t="shared" si="13"/>
        <v>37.555555555555557</v>
      </c>
      <c r="Q147" t="str">
        <f t="shared" si="16"/>
        <v>film &amp; video</v>
      </c>
      <c r="R147" t="str">
        <f t="shared" si="17"/>
        <v>science fiction</v>
      </c>
      <c r="S147" s="9">
        <f t="shared" si="14"/>
        <v>42200.542268518519</v>
      </c>
      <c r="T147" s="9">
        <f t="shared" si="15"/>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-19885</v>
      </c>
      <c r="P148" s="5">
        <f t="shared" si="13"/>
        <v>38.333333333333336</v>
      </c>
      <c r="Q148" t="str">
        <f t="shared" si="16"/>
        <v>film &amp; video</v>
      </c>
      <c r="R148" t="str">
        <f t="shared" si="17"/>
        <v>science fiction</v>
      </c>
      <c r="S148" s="9">
        <f t="shared" si="14"/>
        <v>42693.016180555554</v>
      </c>
      <c r="T148" s="9">
        <f t="shared" si="15"/>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-7000</v>
      </c>
      <c r="P149" s="5" t="e">
        <f t="shared" si="13"/>
        <v>#DIV/0!</v>
      </c>
      <c r="Q149" t="str">
        <f t="shared" si="16"/>
        <v>film &amp; video</v>
      </c>
      <c r="R149" t="str">
        <f t="shared" si="17"/>
        <v>science fiction</v>
      </c>
      <c r="S149" s="9">
        <f t="shared" si="14"/>
        <v>41969.767824074079</v>
      </c>
      <c r="T149" s="9">
        <f t="shared" si="15"/>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-49960</v>
      </c>
      <c r="P150" s="5">
        <f t="shared" si="13"/>
        <v>20</v>
      </c>
      <c r="Q150" t="str">
        <f t="shared" si="16"/>
        <v>film &amp; video</v>
      </c>
      <c r="R150" t="str">
        <f t="shared" si="17"/>
        <v>science fiction</v>
      </c>
      <c r="S150" s="9">
        <f t="shared" si="14"/>
        <v>42397.281666666662</v>
      </c>
      <c r="T150" s="9">
        <f t="shared" si="15"/>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-9908</v>
      </c>
      <c r="P151" s="5">
        <f t="shared" si="13"/>
        <v>15.333333333333334</v>
      </c>
      <c r="Q151" t="str">
        <f t="shared" si="16"/>
        <v>film &amp; video</v>
      </c>
      <c r="R151" t="str">
        <f t="shared" si="17"/>
        <v>science fiction</v>
      </c>
      <c r="S151" s="9">
        <f t="shared" si="14"/>
        <v>41968.172106481477</v>
      </c>
      <c r="T151" s="9">
        <f t="shared" si="15"/>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-99888</v>
      </c>
      <c r="P152" s="5">
        <f t="shared" si="13"/>
        <v>449.43283582089555</v>
      </c>
      <c r="Q152" t="str">
        <f t="shared" si="16"/>
        <v>film &amp; video</v>
      </c>
      <c r="R152" t="str">
        <f t="shared" si="17"/>
        <v>science fiction</v>
      </c>
      <c r="S152" s="9">
        <f t="shared" si="14"/>
        <v>42090.161828703705</v>
      </c>
      <c r="T152" s="9">
        <f t="shared" si="15"/>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-249860</v>
      </c>
      <c r="P153" s="5">
        <f t="shared" si="13"/>
        <v>28</v>
      </c>
      <c r="Q153" t="str">
        <f t="shared" si="16"/>
        <v>film &amp; video</v>
      </c>
      <c r="R153" t="str">
        <f t="shared" si="17"/>
        <v>science fiction</v>
      </c>
      <c r="S153" s="9">
        <f t="shared" si="14"/>
        <v>42113.550821759258</v>
      </c>
      <c r="T153" s="9">
        <f t="shared" si="15"/>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-379970</v>
      </c>
      <c r="P154" s="5">
        <f t="shared" si="13"/>
        <v>15</v>
      </c>
      <c r="Q154" t="str">
        <f t="shared" si="16"/>
        <v>film &amp; video</v>
      </c>
      <c r="R154" t="str">
        <f t="shared" si="17"/>
        <v>science fiction</v>
      </c>
      <c r="S154" s="9">
        <f t="shared" si="14"/>
        <v>41875.077546296299</v>
      </c>
      <c r="T154" s="9">
        <f t="shared" si="15"/>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-49641</v>
      </c>
      <c r="P155" s="5">
        <f t="shared" si="13"/>
        <v>35.9</v>
      </c>
      <c r="Q155" t="str">
        <f t="shared" si="16"/>
        <v>film &amp; video</v>
      </c>
      <c r="R155" t="str">
        <f t="shared" si="17"/>
        <v>science fiction</v>
      </c>
      <c r="S155" s="9">
        <f t="shared" si="14"/>
        <v>41933.586157407408</v>
      </c>
      <c r="T155" s="9">
        <f t="shared" si="15"/>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-1460</v>
      </c>
      <c r="P156" s="5">
        <f t="shared" si="13"/>
        <v>13.333333333333334</v>
      </c>
      <c r="Q156" t="str">
        <f t="shared" si="16"/>
        <v>film &amp; video</v>
      </c>
      <c r="R156" t="str">
        <f t="shared" si="17"/>
        <v>science fiction</v>
      </c>
      <c r="S156" s="9">
        <f t="shared" si="14"/>
        <v>42115.547395833331</v>
      </c>
      <c r="T156" s="9">
        <f t="shared" si="15"/>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-1349919</v>
      </c>
      <c r="P157" s="5">
        <f t="shared" si="13"/>
        <v>20.25</v>
      </c>
      <c r="Q157" t="str">
        <f t="shared" si="16"/>
        <v>film &amp; video</v>
      </c>
      <c r="R157" t="str">
        <f t="shared" si="17"/>
        <v>science fiction</v>
      </c>
      <c r="S157" s="9">
        <f t="shared" si="14"/>
        <v>42168.559432870374</v>
      </c>
      <c r="T157" s="9">
        <f t="shared" si="15"/>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-33215</v>
      </c>
      <c r="P158" s="5">
        <f t="shared" si="13"/>
        <v>119</v>
      </c>
      <c r="Q158" t="str">
        <f t="shared" si="16"/>
        <v>film &amp; video</v>
      </c>
      <c r="R158" t="str">
        <f t="shared" si="17"/>
        <v>science fiction</v>
      </c>
      <c r="S158" s="9">
        <f t="shared" si="14"/>
        <v>41794.124953703707</v>
      </c>
      <c r="T158" s="9">
        <f t="shared" si="15"/>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-2987</v>
      </c>
      <c r="P159" s="5">
        <f t="shared" si="13"/>
        <v>4</v>
      </c>
      <c r="Q159" t="str">
        <f t="shared" si="16"/>
        <v>film &amp; video</v>
      </c>
      <c r="R159" t="str">
        <f t="shared" si="17"/>
        <v>science fiction</v>
      </c>
      <c r="S159" s="9">
        <f t="shared" si="14"/>
        <v>42396.911712962959</v>
      </c>
      <c r="T159" s="9">
        <f t="shared" si="15"/>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-5000</v>
      </c>
      <c r="P160" s="5" t="e">
        <f t="shared" si="13"/>
        <v>#DIV/0!</v>
      </c>
      <c r="Q160" t="str">
        <f t="shared" si="16"/>
        <v>film &amp; video</v>
      </c>
      <c r="R160" t="str">
        <f t="shared" si="17"/>
        <v>science fiction</v>
      </c>
      <c r="S160" s="9">
        <f t="shared" si="14"/>
        <v>41904.07671296296</v>
      </c>
      <c r="T160" s="9">
        <f t="shared" si="15"/>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-499990</v>
      </c>
      <c r="P161" s="5">
        <f t="shared" si="13"/>
        <v>10</v>
      </c>
      <c r="Q161" t="str">
        <f t="shared" si="16"/>
        <v>film &amp; video</v>
      </c>
      <c r="R161" t="str">
        <f t="shared" si="17"/>
        <v>science fiction</v>
      </c>
      <c r="S161" s="9">
        <f t="shared" si="14"/>
        <v>42514.434548611112</v>
      </c>
      <c r="T161" s="9">
        <f t="shared" si="15"/>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-5000</v>
      </c>
      <c r="P162" s="5" t="e">
        <f t="shared" si="13"/>
        <v>#DIV/0!</v>
      </c>
      <c r="Q162" t="str">
        <f t="shared" si="16"/>
        <v>film &amp; video</v>
      </c>
      <c r="R162" t="str">
        <f t="shared" si="17"/>
        <v>drama</v>
      </c>
      <c r="S162" s="9">
        <f t="shared" si="14"/>
        <v>42171.913090277783</v>
      </c>
      <c r="T162" s="9">
        <f t="shared" si="15"/>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-49995</v>
      </c>
      <c r="P163" s="5">
        <f t="shared" si="13"/>
        <v>5</v>
      </c>
      <c r="Q163" t="str">
        <f t="shared" si="16"/>
        <v>film &amp; video</v>
      </c>
      <c r="R163" t="str">
        <f t="shared" si="17"/>
        <v>drama</v>
      </c>
      <c r="S163" s="9">
        <f t="shared" si="14"/>
        <v>41792.687442129631</v>
      </c>
      <c r="T163" s="9">
        <f t="shared" si="15"/>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-2365</v>
      </c>
      <c r="P164" s="5">
        <f t="shared" si="13"/>
        <v>43.5</v>
      </c>
      <c r="Q164" t="str">
        <f t="shared" si="16"/>
        <v>film &amp; video</v>
      </c>
      <c r="R164" t="str">
        <f t="shared" si="17"/>
        <v>drama</v>
      </c>
      <c r="S164" s="9">
        <f t="shared" si="14"/>
        <v>41835.126805555556</v>
      </c>
      <c r="T164" s="9">
        <f t="shared" si="15"/>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-2000000</v>
      </c>
      <c r="P165" s="5" t="e">
        <f t="shared" si="13"/>
        <v>#DIV/0!</v>
      </c>
      <c r="Q165" t="str">
        <f t="shared" si="16"/>
        <v>film &amp; video</v>
      </c>
      <c r="R165" t="str">
        <f t="shared" si="17"/>
        <v>drama</v>
      </c>
      <c r="S165" s="9">
        <f t="shared" si="14"/>
        <v>42243.961273148147</v>
      </c>
      <c r="T165" s="9">
        <f t="shared" si="15"/>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-119360</v>
      </c>
      <c r="P166" s="5">
        <f t="shared" si="13"/>
        <v>91.428571428571431</v>
      </c>
      <c r="Q166" t="str">
        <f t="shared" si="16"/>
        <v>film &amp; video</v>
      </c>
      <c r="R166" t="str">
        <f t="shared" si="17"/>
        <v>drama</v>
      </c>
      <c r="S166" s="9">
        <f t="shared" si="14"/>
        <v>41841.762743055559</v>
      </c>
      <c r="T166" s="9">
        <f t="shared" si="15"/>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-17000</v>
      </c>
      <c r="P167" s="5" t="e">
        <f t="shared" si="13"/>
        <v>#DIV/0!</v>
      </c>
      <c r="Q167" t="str">
        <f t="shared" si="16"/>
        <v>film &amp; video</v>
      </c>
      <c r="R167" t="str">
        <f t="shared" si="17"/>
        <v>drama</v>
      </c>
      <c r="S167" s="9">
        <f t="shared" si="14"/>
        <v>42351.658842592587</v>
      </c>
      <c r="T167" s="9">
        <f t="shared" si="15"/>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-2000</v>
      </c>
      <c r="P168" s="5">
        <f t="shared" si="13"/>
        <v>3000</v>
      </c>
      <c r="Q168" t="str">
        <f t="shared" si="16"/>
        <v>film &amp; video</v>
      </c>
      <c r="R168" t="str">
        <f t="shared" si="17"/>
        <v>drama</v>
      </c>
      <c r="S168" s="9">
        <f t="shared" si="14"/>
        <v>42721.075949074075</v>
      </c>
      <c r="T168" s="9">
        <f t="shared" si="15"/>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-109989</v>
      </c>
      <c r="P169" s="5">
        <f t="shared" si="13"/>
        <v>5.5</v>
      </c>
      <c r="Q169" t="str">
        <f t="shared" si="16"/>
        <v>film &amp; video</v>
      </c>
      <c r="R169" t="str">
        <f t="shared" si="17"/>
        <v>drama</v>
      </c>
      <c r="S169" s="9">
        <f t="shared" si="14"/>
        <v>42160.927488425921</v>
      </c>
      <c r="T169" s="9">
        <f t="shared" si="15"/>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-7675</v>
      </c>
      <c r="P170" s="5">
        <f t="shared" si="13"/>
        <v>108.33333333333333</v>
      </c>
      <c r="Q170" t="str">
        <f t="shared" si="16"/>
        <v>film &amp; video</v>
      </c>
      <c r="R170" t="str">
        <f t="shared" si="17"/>
        <v>drama</v>
      </c>
      <c r="S170" s="9">
        <f t="shared" si="14"/>
        <v>42052.83530092593</v>
      </c>
      <c r="T170" s="9">
        <f t="shared" si="15"/>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-1940</v>
      </c>
      <c r="P171" s="5">
        <f t="shared" si="13"/>
        <v>56</v>
      </c>
      <c r="Q171" t="str">
        <f t="shared" si="16"/>
        <v>film &amp; video</v>
      </c>
      <c r="R171" t="str">
        <f t="shared" si="17"/>
        <v>drama</v>
      </c>
      <c r="S171" s="9">
        <f t="shared" si="14"/>
        <v>41900.505312499998</v>
      </c>
      <c r="T171" s="9">
        <f t="shared" si="15"/>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-9675</v>
      </c>
      <c r="P172" s="5">
        <f t="shared" si="13"/>
        <v>32.5</v>
      </c>
      <c r="Q172" t="str">
        <f t="shared" si="16"/>
        <v>film &amp; video</v>
      </c>
      <c r="R172" t="str">
        <f t="shared" si="17"/>
        <v>drama</v>
      </c>
      <c r="S172" s="9">
        <f t="shared" si="14"/>
        <v>42216.977812500001</v>
      </c>
      <c r="T172" s="9">
        <f t="shared" si="15"/>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-49999</v>
      </c>
      <c r="P173" s="5">
        <f t="shared" si="13"/>
        <v>1</v>
      </c>
      <c r="Q173" t="str">
        <f t="shared" si="16"/>
        <v>film &amp; video</v>
      </c>
      <c r="R173" t="str">
        <f t="shared" si="17"/>
        <v>drama</v>
      </c>
      <c r="S173" s="9">
        <f t="shared" si="14"/>
        <v>42534.180717592593</v>
      </c>
      <c r="T173" s="9">
        <f t="shared" si="15"/>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-95000</v>
      </c>
      <c r="P174" s="5" t="e">
        <f t="shared" si="13"/>
        <v>#DIV/0!</v>
      </c>
      <c r="Q174" t="str">
        <f t="shared" si="16"/>
        <v>film &amp; video</v>
      </c>
      <c r="R174" t="str">
        <f t="shared" si="17"/>
        <v>drama</v>
      </c>
      <c r="S174" s="9">
        <f t="shared" si="14"/>
        <v>42047.394942129627</v>
      </c>
      <c r="T174" s="9">
        <f t="shared" si="15"/>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-1110</v>
      </c>
      <c r="P175" s="5" t="e">
        <f t="shared" si="13"/>
        <v>#DIV/0!</v>
      </c>
      <c r="Q175" t="str">
        <f t="shared" si="16"/>
        <v>film &amp; video</v>
      </c>
      <c r="R175" t="str">
        <f t="shared" si="17"/>
        <v>drama</v>
      </c>
      <c r="S175" s="9">
        <f t="shared" si="14"/>
        <v>42033.573009259257</v>
      </c>
      <c r="T175" s="9">
        <f t="shared" si="15"/>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-6000</v>
      </c>
      <c r="P176" s="5" t="e">
        <f t="shared" si="13"/>
        <v>#DIV/0!</v>
      </c>
      <c r="Q176" t="str">
        <f t="shared" si="16"/>
        <v>film &amp; video</v>
      </c>
      <c r="R176" t="str">
        <f t="shared" si="17"/>
        <v>drama</v>
      </c>
      <c r="S176" s="9">
        <f t="shared" si="14"/>
        <v>42072.758981481486</v>
      </c>
      <c r="T176" s="9">
        <f t="shared" si="15"/>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-18703</v>
      </c>
      <c r="P177" s="5">
        <f t="shared" si="13"/>
        <v>49.884615384615387</v>
      </c>
      <c r="Q177" t="str">
        <f t="shared" si="16"/>
        <v>film &amp; video</v>
      </c>
      <c r="R177" t="str">
        <f t="shared" si="17"/>
        <v>drama</v>
      </c>
      <c r="S177" s="9">
        <f t="shared" si="14"/>
        <v>41855.777905092589</v>
      </c>
      <c r="T177" s="9">
        <f t="shared" si="15"/>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-1500</v>
      </c>
      <c r="P178" s="5" t="e">
        <f t="shared" si="13"/>
        <v>#DIV/0!</v>
      </c>
      <c r="Q178" t="str">
        <f t="shared" si="16"/>
        <v>film &amp; video</v>
      </c>
      <c r="R178" t="str">
        <f t="shared" si="17"/>
        <v>drama</v>
      </c>
      <c r="S178" s="9">
        <f t="shared" si="14"/>
        <v>42191.824062500003</v>
      </c>
      <c r="T178" s="9">
        <f t="shared" si="15"/>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-270</v>
      </c>
      <c r="P179" s="5">
        <f t="shared" si="13"/>
        <v>25.714285714285715</v>
      </c>
      <c r="Q179" t="str">
        <f t="shared" si="16"/>
        <v>film &amp; video</v>
      </c>
      <c r="R179" t="str">
        <f t="shared" si="17"/>
        <v>drama</v>
      </c>
      <c r="S179" s="9">
        <f t="shared" si="14"/>
        <v>42070.047754629632</v>
      </c>
      <c r="T179" s="9">
        <f t="shared" si="15"/>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-500000</v>
      </c>
      <c r="P180" s="5" t="e">
        <f t="shared" si="13"/>
        <v>#DIV/0!</v>
      </c>
      <c r="Q180" t="str">
        <f t="shared" si="16"/>
        <v>film &amp; video</v>
      </c>
      <c r="R180" t="str">
        <f t="shared" si="17"/>
        <v>drama</v>
      </c>
      <c r="S180" s="9">
        <f t="shared" si="14"/>
        <v>42304.955381944441</v>
      </c>
      <c r="T180" s="9">
        <f t="shared" si="15"/>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-800</v>
      </c>
      <c r="P181" s="5">
        <f t="shared" si="13"/>
        <v>100</v>
      </c>
      <c r="Q181" t="str">
        <f t="shared" si="16"/>
        <v>film &amp; video</v>
      </c>
      <c r="R181" t="str">
        <f t="shared" si="17"/>
        <v>drama</v>
      </c>
      <c r="S181" s="9">
        <f t="shared" si="14"/>
        <v>42403.080497685187</v>
      </c>
      <c r="T181" s="9">
        <f t="shared" si="15"/>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-799</v>
      </c>
      <c r="P182" s="5">
        <f t="shared" si="13"/>
        <v>30.846153846153847</v>
      </c>
      <c r="Q182" t="str">
        <f t="shared" si="16"/>
        <v>film &amp; video</v>
      </c>
      <c r="R182" t="str">
        <f t="shared" si="17"/>
        <v>drama</v>
      </c>
      <c r="S182" s="9">
        <f t="shared" si="14"/>
        <v>42067.991238425922</v>
      </c>
      <c r="T182" s="9">
        <f t="shared" si="15"/>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-2701</v>
      </c>
      <c r="P183" s="5">
        <f t="shared" si="13"/>
        <v>180.5</v>
      </c>
      <c r="Q183" t="str">
        <f t="shared" si="16"/>
        <v>film &amp; video</v>
      </c>
      <c r="R183" t="str">
        <f t="shared" si="17"/>
        <v>drama</v>
      </c>
      <c r="S183" s="9">
        <f t="shared" si="14"/>
        <v>42147.741840277777</v>
      </c>
      <c r="T183" s="9">
        <f t="shared" si="15"/>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-1000</v>
      </c>
      <c r="P184" s="5" t="e">
        <f t="shared" si="13"/>
        <v>#DIV/0!</v>
      </c>
      <c r="Q184" t="str">
        <f t="shared" si="16"/>
        <v>film &amp; video</v>
      </c>
      <c r="R184" t="str">
        <f t="shared" si="17"/>
        <v>drama</v>
      </c>
      <c r="S184" s="9">
        <f t="shared" si="14"/>
        <v>42712.011944444443</v>
      </c>
      <c r="T184" s="9">
        <f t="shared" si="15"/>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-8018</v>
      </c>
      <c r="P185" s="5">
        <f t="shared" si="13"/>
        <v>373.5</v>
      </c>
      <c r="Q185" t="str">
        <f t="shared" si="16"/>
        <v>film &amp; video</v>
      </c>
      <c r="R185" t="str">
        <f t="shared" si="17"/>
        <v>drama</v>
      </c>
      <c r="S185" s="9">
        <f t="shared" si="14"/>
        <v>41939.810300925928</v>
      </c>
      <c r="T185" s="9">
        <f t="shared" si="15"/>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-1449</v>
      </c>
      <c r="P186" s="5">
        <f t="shared" si="13"/>
        <v>25.5</v>
      </c>
      <c r="Q186" t="str">
        <f t="shared" si="16"/>
        <v>film &amp; video</v>
      </c>
      <c r="R186" t="str">
        <f t="shared" si="17"/>
        <v>drama</v>
      </c>
      <c r="S186" s="9">
        <f t="shared" si="14"/>
        <v>41825.791226851856</v>
      </c>
      <c r="T186" s="9">
        <f t="shared" si="15"/>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-37800</v>
      </c>
      <c r="P187" s="5">
        <f t="shared" si="13"/>
        <v>220</v>
      </c>
      <c r="Q187" t="str">
        <f t="shared" si="16"/>
        <v>film &amp; video</v>
      </c>
      <c r="R187" t="str">
        <f t="shared" si="17"/>
        <v>drama</v>
      </c>
      <c r="S187" s="9">
        <f t="shared" si="14"/>
        <v>42570.91133101852</v>
      </c>
      <c r="T187" s="9">
        <f t="shared" si="15"/>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-5000</v>
      </c>
      <c r="P188" s="5" t="e">
        <f t="shared" si="13"/>
        <v>#DIV/0!</v>
      </c>
      <c r="Q188" t="str">
        <f t="shared" si="16"/>
        <v>film &amp; video</v>
      </c>
      <c r="R188" t="str">
        <f t="shared" si="17"/>
        <v>drama</v>
      </c>
      <c r="S188" s="9">
        <f t="shared" si="14"/>
        <v>42767.812893518523</v>
      </c>
      <c r="T188" s="9">
        <f t="shared" si="15"/>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-4200</v>
      </c>
      <c r="P189" s="5">
        <f t="shared" si="13"/>
        <v>160</v>
      </c>
      <c r="Q189" t="str">
        <f t="shared" si="16"/>
        <v>film &amp; video</v>
      </c>
      <c r="R189" t="str">
        <f t="shared" si="17"/>
        <v>drama</v>
      </c>
      <c r="S189" s="9">
        <f t="shared" si="14"/>
        <v>42182.234456018516</v>
      </c>
      <c r="T189" s="9">
        <f t="shared" si="15"/>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-1500</v>
      </c>
      <c r="P190" s="5" t="e">
        <f t="shared" si="13"/>
        <v>#DIV/0!</v>
      </c>
      <c r="Q190" t="str">
        <f t="shared" si="16"/>
        <v>film &amp; video</v>
      </c>
      <c r="R190" t="str">
        <f t="shared" si="17"/>
        <v>drama</v>
      </c>
      <c r="S190" s="9">
        <f t="shared" si="14"/>
        <v>41857.18304398148</v>
      </c>
      <c r="T190" s="9">
        <f t="shared" si="15"/>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-499655</v>
      </c>
      <c r="P191" s="5">
        <f t="shared" si="13"/>
        <v>69</v>
      </c>
      <c r="Q191" t="str">
        <f t="shared" si="16"/>
        <v>film &amp; video</v>
      </c>
      <c r="R191" t="str">
        <f t="shared" si="17"/>
        <v>drama</v>
      </c>
      <c r="S191" s="9">
        <f t="shared" si="14"/>
        <v>42556.690706018519</v>
      </c>
      <c r="T191" s="9">
        <f t="shared" si="15"/>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-11950</v>
      </c>
      <c r="P192" s="5">
        <f t="shared" si="13"/>
        <v>50</v>
      </c>
      <c r="Q192" t="str">
        <f t="shared" si="16"/>
        <v>film &amp; video</v>
      </c>
      <c r="R192" t="str">
        <f t="shared" si="17"/>
        <v>drama</v>
      </c>
      <c r="S192" s="9">
        <f t="shared" si="14"/>
        <v>42527.650995370372</v>
      </c>
      <c r="T192" s="9">
        <f t="shared" si="15"/>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-4750</v>
      </c>
      <c r="P193" s="5">
        <f t="shared" si="13"/>
        <v>83.333333333333329</v>
      </c>
      <c r="Q193" t="str">
        <f t="shared" si="16"/>
        <v>film &amp; video</v>
      </c>
      <c r="R193" t="str">
        <f t="shared" si="17"/>
        <v>drama</v>
      </c>
      <c r="S193" s="9">
        <f t="shared" si="14"/>
        <v>42239.441412037035</v>
      </c>
      <c r="T193" s="9">
        <f t="shared" si="15"/>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8">E194-D194</f>
        <v>-999983</v>
      </c>
      <c r="P194" s="5">
        <f t="shared" ref="P194:P257" si="19">(E194/L194)</f>
        <v>5.666666666666667</v>
      </c>
      <c r="Q194" t="str">
        <f t="shared" si="16"/>
        <v>film &amp; video</v>
      </c>
      <c r="R194" t="str">
        <f t="shared" si="17"/>
        <v>drama</v>
      </c>
      <c r="S194" s="9">
        <f t="shared" ref="S194:S257" si="20">(((J194/60)/60)/24)+DATE(1970,1,1)</f>
        <v>41899.792037037041</v>
      </c>
      <c r="T194" s="9">
        <f t="shared" ref="T194:T257" si="21">(((I194/60)/60)/24)+DATE(1970,1,1)</f>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8"/>
        <v>-1000</v>
      </c>
      <c r="P195" s="5" t="e">
        <f t="shared" si="19"/>
        <v>#DIV/0!</v>
      </c>
      <c r="Q195" t="str">
        <f t="shared" ref="Q195:Q258" si="22">LEFT(N195,SEARCH("/",N195,1)-1)</f>
        <v>film &amp; video</v>
      </c>
      <c r="R195" t="str">
        <f t="shared" ref="R195:R258" si="23">RIGHT(N195,LEN(N195)-SEARCH("/",N195))</f>
        <v>drama</v>
      </c>
      <c r="S195" s="9">
        <f t="shared" si="20"/>
        <v>41911.934791666667</v>
      </c>
      <c r="T195" s="9">
        <f t="shared" si="21"/>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-2497</v>
      </c>
      <c r="P196" s="5">
        <f t="shared" si="19"/>
        <v>1</v>
      </c>
      <c r="Q196" t="str">
        <f t="shared" si="22"/>
        <v>film &amp; video</v>
      </c>
      <c r="R196" t="str">
        <f t="shared" si="23"/>
        <v>drama</v>
      </c>
      <c r="S196" s="9">
        <f t="shared" si="20"/>
        <v>42375.996886574074</v>
      </c>
      <c r="T196" s="9">
        <f t="shared" si="21"/>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-2000000</v>
      </c>
      <c r="P197" s="5" t="e">
        <f t="shared" si="19"/>
        <v>#DIV/0!</v>
      </c>
      <c r="Q197" t="str">
        <f t="shared" si="22"/>
        <v>film &amp; video</v>
      </c>
      <c r="R197" t="str">
        <f t="shared" si="23"/>
        <v>drama</v>
      </c>
      <c r="S197" s="9">
        <f t="shared" si="20"/>
        <v>42135.67050925926</v>
      </c>
      <c r="T197" s="9">
        <f t="shared" si="21"/>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-2035</v>
      </c>
      <c r="P198" s="5">
        <f t="shared" si="19"/>
        <v>77.10526315789474</v>
      </c>
      <c r="Q198" t="str">
        <f t="shared" si="22"/>
        <v>film &amp; video</v>
      </c>
      <c r="R198" t="str">
        <f t="shared" si="23"/>
        <v>drama</v>
      </c>
      <c r="S198" s="9">
        <f t="shared" si="20"/>
        <v>42259.542800925927</v>
      </c>
      <c r="T198" s="9">
        <f t="shared" si="21"/>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-2238</v>
      </c>
      <c r="P199" s="5">
        <f t="shared" si="19"/>
        <v>32.75</v>
      </c>
      <c r="Q199" t="str">
        <f t="shared" si="22"/>
        <v>film &amp; video</v>
      </c>
      <c r="R199" t="str">
        <f t="shared" si="23"/>
        <v>drama</v>
      </c>
      <c r="S199" s="9">
        <f t="shared" si="20"/>
        <v>42741.848379629635</v>
      </c>
      <c r="T199" s="9">
        <f t="shared" si="21"/>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-24721</v>
      </c>
      <c r="P200" s="5">
        <f t="shared" si="19"/>
        <v>46.5</v>
      </c>
      <c r="Q200" t="str">
        <f t="shared" si="22"/>
        <v>film &amp; video</v>
      </c>
      <c r="R200" t="str">
        <f t="shared" si="23"/>
        <v>drama</v>
      </c>
      <c r="S200" s="9">
        <f t="shared" si="20"/>
        <v>41887.383356481485</v>
      </c>
      <c r="T200" s="9">
        <f t="shared" si="21"/>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-10000</v>
      </c>
      <c r="P201" s="5" t="e">
        <f t="shared" si="19"/>
        <v>#DIV/0!</v>
      </c>
      <c r="Q201" t="str">
        <f t="shared" si="22"/>
        <v>film &amp; video</v>
      </c>
      <c r="R201" t="str">
        <f t="shared" si="23"/>
        <v>drama</v>
      </c>
      <c r="S201" s="9">
        <f t="shared" si="20"/>
        <v>42584.123865740738</v>
      </c>
      <c r="T201" s="9">
        <f t="shared" si="21"/>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-4428.45</v>
      </c>
      <c r="P202" s="5">
        <f t="shared" si="19"/>
        <v>87.308333333333337</v>
      </c>
      <c r="Q202" t="str">
        <f t="shared" si="22"/>
        <v>film &amp; video</v>
      </c>
      <c r="R202" t="str">
        <f t="shared" si="23"/>
        <v>drama</v>
      </c>
      <c r="S202" s="9">
        <f t="shared" si="20"/>
        <v>41867.083368055559</v>
      </c>
      <c r="T202" s="9">
        <f t="shared" si="21"/>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-270</v>
      </c>
      <c r="P203" s="5">
        <f t="shared" si="19"/>
        <v>54.285714285714285</v>
      </c>
      <c r="Q203" t="str">
        <f t="shared" si="22"/>
        <v>film &amp; video</v>
      </c>
      <c r="R203" t="str">
        <f t="shared" si="23"/>
        <v>drama</v>
      </c>
      <c r="S203" s="9">
        <f t="shared" si="20"/>
        <v>42023.818622685183</v>
      </c>
      <c r="T203" s="9">
        <f t="shared" si="21"/>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-6000</v>
      </c>
      <c r="P204" s="5" t="e">
        <f t="shared" si="19"/>
        <v>#DIV/0!</v>
      </c>
      <c r="Q204" t="str">
        <f t="shared" si="22"/>
        <v>film &amp; video</v>
      </c>
      <c r="R204" t="str">
        <f t="shared" si="23"/>
        <v>drama</v>
      </c>
      <c r="S204" s="9">
        <f t="shared" si="20"/>
        <v>42255.927824074075</v>
      </c>
      <c r="T204" s="9">
        <f t="shared" si="21"/>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-1754</v>
      </c>
      <c r="P205" s="5">
        <f t="shared" si="19"/>
        <v>93.25</v>
      </c>
      <c r="Q205" t="str">
        <f t="shared" si="22"/>
        <v>film &amp; video</v>
      </c>
      <c r="R205" t="str">
        <f t="shared" si="23"/>
        <v>drama</v>
      </c>
      <c r="S205" s="9">
        <f t="shared" si="20"/>
        <v>41973.847962962958</v>
      </c>
      <c r="T205" s="9">
        <f t="shared" si="21"/>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-147835</v>
      </c>
      <c r="P206" s="5">
        <f t="shared" si="19"/>
        <v>117.68368136117556</v>
      </c>
      <c r="Q206" t="str">
        <f t="shared" si="22"/>
        <v>film &amp; video</v>
      </c>
      <c r="R206" t="str">
        <f t="shared" si="23"/>
        <v>drama</v>
      </c>
      <c r="S206" s="9">
        <f t="shared" si="20"/>
        <v>42556.583368055552</v>
      </c>
      <c r="T206" s="9">
        <f t="shared" si="21"/>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-6700</v>
      </c>
      <c r="P207" s="5">
        <f t="shared" si="19"/>
        <v>76.470588235294116</v>
      </c>
      <c r="Q207" t="str">
        <f t="shared" si="22"/>
        <v>film &amp; video</v>
      </c>
      <c r="R207" t="str">
        <f t="shared" si="23"/>
        <v>drama</v>
      </c>
      <c r="S207" s="9">
        <f t="shared" si="20"/>
        <v>42248.632199074069</v>
      </c>
      <c r="T207" s="9">
        <f t="shared" si="21"/>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-12700</v>
      </c>
      <c r="P208" s="5" t="e">
        <f t="shared" si="19"/>
        <v>#DIV/0!</v>
      </c>
      <c r="Q208" t="str">
        <f t="shared" si="22"/>
        <v>film &amp; video</v>
      </c>
      <c r="R208" t="str">
        <f t="shared" si="23"/>
        <v>drama</v>
      </c>
      <c r="S208" s="9">
        <f t="shared" si="20"/>
        <v>42567.004432870366</v>
      </c>
      <c r="T208" s="9">
        <f t="shared" si="21"/>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-11870</v>
      </c>
      <c r="P209" s="5">
        <f t="shared" si="19"/>
        <v>163.84615384615384</v>
      </c>
      <c r="Q209" t="str">
        <f t="shared" si="22"/>
        <v>film &amp; video</v>
      </c>
      <c r="R209" t="str">
        <f t="shared" si="23"/>
        <v>drama</v>
      </c>
      <c r="S209" s="9">
        <f t="shared" si="20"/>
        <v>41978.197199074071</v>
      </c>
      <c r="T209" s="9">
        <f t="shared" si="21"/>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-50000</v>
      </c>
      <c r="P210" s="5" t="e">
        <f t="shared" si="19"/>
        <v>#DIV/0!</v>
      </c>
      <c r="Q210" t="str">
        <f t="shared" si="22"/>
        <v>film &amp; video</v>
      </c>
      <c r="R210" t="str">
        <f t="shared" si="23"/>
        <v>drama</v>
      </c>
      <c r="S210" s="9">
        <f t="shared" si="20"/>
        <v>41959.369988425926</v>
      </c>
      <c r="T210" s="9">
        <f t="shared" si="21"/>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-25000</v>
      </c>
      <c r="P211" s="5" t="e">
        <f t="shared" si="19"/>
        <v>#DIV/0!</v>
      </c>
      <c r="Q211" t="str">
        <f t="shared" si="22"/>
        <v>film &amp; video</v>
      </c>
      <c r="R211" t="str">
        <f t="shared" si="23"/>
        <v>drama</v>
      </c>
      <c r="S211" s="9">
        <f t="shared" si="20"/>
        <v>42165.922858796301</v>
      </c>
      <c r="T211" s="9">
        <f t="shared" si="21"/>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-8970</v>
      </c>
      <c r="P212" s="5">
        <f t="shared" si="19"/>
        <v>91.818181818181813</v>
      </c>
      <c r="Q212" t="str">
        <f t="shared" si="22"/>
        <v>film &amp; video</v>
      </c>
      <c r="R212" t="str">
        <f t="shared" si="23"/>
        <v>drama</v>
      </c>
      <c r="S212" s="9">
        <f t="shared" si="20"/>
        <v>42249.064722222218</v>
      </c>
      <c r="T212" s="9">
        <f t="shared" si="21"/>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-2770</v>
      </c>
      <c r="P213" s="5">
        <f t="shared" si="19"/>
        <v>185.83333333333334</v>
      </c>
      <c r="Q213" t="str">
        <f t="shared" si="22"/>
        <v>film &amp; video</v>
      </c>
      <c r="R213" t="str">
        <f t="shared" si="23"/>
        <v>drama</v>
      </c>
      <c r="S213" s="9">
        <f t="shared" si="20"/>
        <v>42236.159918981488</v>
      </c>
      <c r="T213" s="9">
        <f t="shared" si="21"/>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-6299</v>
      </c>
      <c r="P214" s="5">
        <f t="shared" si="19"/>
        <v>1</v>
      </c>
      <c r="Q214" t="str">
        <f t="shared" si="22"/>
        <v>film &amp; video</v>
      </c>
      <c r="R214" t="str">
        <f t="shared" si="23"/>
        <v>drama</v>
      </c>
      <c r="S214" s="9">
        <f t="shared" si="20"/>
        <v>42416.881018518514</v>
      </c>
      <c r="T214" s="9">
        <f t="shared" si="21"/>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-49980</v>
      </c>
      <c r="P215" s="5">
        <f t="shared" si="19"/>
        <v>20</v>
      </c>
      <c r="Q215" t="str">
        <f t="shared" si="22"/>
        <v>film &amp; video</v>
      </c>
      <c r="R215" t="str">
        <f t="shared" si="23"/>
        <v>drama</v>
      </c>
      <c r="S215" s="9">
        <f t="shared" si="20"/>
        <v>42202.594293981485</v>
      </c>
      <c r="T215" s="9">
        <f t="shared" si="21"/>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-12499</v>
      </c>
      <c r="P216" s="5">
        <f t="shared" si="19"/>
        <v>1</v>
      </c>
      <c r="Q216" t="str">
        <f t="shared" si="22"/>
        <v>film &amp; video</v>
      </c>
      <c r="R216" t="str">
        <f t="shared" si="23"/>
        <v>drama</v>
      </c>
      <c r="S216" s="9">
        <f t="shared" si="20"/>
        <v>42009.64061342593</v>
      </c>
      <c r="T216" s="9">
        <f t="shared" si="21"/>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-4390</v>
      </c>
      <c r="P217" s="5">
        <f t="shared" si="19"/>
        <v>10</v>
      </c>
      <c r="Q217" t="str">
        <f t="shared" si="22"/>
        <v>film &amp; video</v>
      </c>
      <c r="R217" t="str">
        <f t="shared" si="23"/>
        <v>drama</v>
      </c>
      <c r="S217" s="9">
        <f t="shared" si="20"/>
        <v>42375.230115740742</v>
      </c>
      <c r="T217" s="9">
        <f t="shared" si="21"/>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-22150.78</v>
      </c>
      <c r="P218" s="5">
        <f t="shared" si="19"/>
        <v>331.53833333333336</v>
      </c>
      <c r="Q218" t="str">
        <f t="shared" si="22"/>
        <v>film &amp; video</v>
      </c>
      <c r="R218" t="str">
        <f t="shared" si="23"/>
        <v>drama</v>
      </c>
      <c r="S218" s="9">
        <f t="shared" si="20"/>
        <v>42066.958761574075</v>
      </c>
      <c r="T218" s="9">
        <f t="shared" si="21"/>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-88057</v>
      </c>
      <c r="P219" s="5">
        <f t="shared" si="19"/>
        <v>314.28947368421052</v>
      </c>
      <c r="Q219" t="str">
        <f t="shared" si="22"/>
        <v>film &amp; video</v>
      </c>
      <c r="R219" t="str">
        <f t="shared" si="23"/>
        <v>drama</v>
      </c>
      <c r="S219" s="9">
        <f t="shared" si="20"/>
        <v>41970.64061342593</v>
      </c>
      <c r="T219" s="9">
        <f t="shared" si="21"/>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-4900</v>
      </c>
      <c r="P220" s="5">
        <f t="shared" si="19"/>
        <v>100</v>
      </c>
      <c r="Q220" t="str">
        <f t="shared" si="22"/>
        <v>film &amp; video</v>
      </c>
      <c r="R220" t="str">
        <f t="shared" si="23"/>
        <v>drama</v>
      </c>
      <c r="S220" s="9">
        <f t="shared" si="20"/>
        <v>42079.628344907411</v>
      </c>
      <c r="T220" s="9">
        <f t="shared" si="21"/>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-41185</v>
      </c>
      <c r="P221" s="5">
        <f t="shared" si="19"/>
        <v>115.98684210526316</v>
      </c>
      <c r="Q221" t="str">
        <f t="shared" si="22"/>
        <v>film &amp; video</v>
      </c>
      <c r="R221" t="str">
        <f t="shared" si="23"/>
        <v>drama</v>
      </c>
      <c r="S221" s="9">
        <f t="shared" si="20"/>
        <v>42429.326678240745</v>
      </c>
      <c r="T221" s="9">
        <f t="shared" si="21"/>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-49640</v>
      </c>
      <c r="P222" s="5">
        <f t="shared" si="19"/>
        <v>120</v>
      </c>
      <c r="Q222" t="str">
        <f t="shared" si="22"/>
        <v>film &amp; video</v>
      </c>
      <c r="R222" t="str">
        <f t="shared" si="23"/>
        <v>drama</v>
      </c>
      <c r="S222" s="9">
        <f t="shared" si="20"/>
        <v>42195.643865740742</v>
      </c>
      <c r="T222" s="9">
        <f t="shared" si="21"/>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-50000</v>
      </c>
      <c r="P223" s="5" t="e">
        <f t="shared" si="19"/>
        <v>#DIV/0!</v>
      </c>
      <c r="Q223" t="str">
        <f t="shared" si="22"/>
        <v>film &amp; video</v>
      </c>
      <c r="R223" t="str">
        <f t="shared" si="23"/>
        <v>drama</v>
      </c>
      <c r="S223" s="9">
        <f t="shared" si="20"/>
        <v>42031.837546296301</v>
      </c>
      <c r="T223" s="9">
        <f t="shared" si="21"/>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-870</v>
      </c>
      <c r="P224" s="5">
        <f t="shared" si="19"/>
        <v>65</v>
      </c>
      <c r="Q224" t="str">
        <f t="shared" si="22"/>
        <v>film &amp; video</v>
      </c>
      <c r="R224" t="str">
        <f t="shared" si="23"/>
        <v>drama</v>
      </c>
      <c r="S224" s="9">
        <f t="shared" si="20"/>
        <v>42031.769884259258</v>
      </c>
      <c r="T224" s="9">
        <f t="shared" si="21"/>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-1500000</v>
      </c>
      <c r="P225" s="5" t="e">
        <f t="shared" si="19"/>
        <v>#DIV/0!</v>
      </c>
      <c r="Q225" t="str">
        <f t="shared" si="22"/>
        <v>film &amp; video</v>
      </c>
      <c r="R225" t="str">
        <f t="shared" si="23"/>
        <v>drama</v>
      </c>
      <c r="S225" s="9">
        <f t="shared" si="20"/>
        <v>42482.048032407409</v>
      </c>
      <c r="T225" s="9">
        <f t="shared" si="21"/>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-6000000</v>
      </c>
      <c r="P226" s="5" t="e">
        <f t="shared" si="19"/>
        <v>#DIV/0!</v>
      </c>
      <c r="Q226" t="str">
        <f t="shared" si="22"/>
        <v>film &amp; video</v>
      </c>
      <c r="R226" t="str">
        <f t="shared" si="23"/>
        <v>drama</v>
      </c>
      <c r="S226" s="9">
        <f t="shared" si="20"/>
        <v>42135.235254629632</v>
      </c>
      <c r="T226" s="9">
        <f t="shared" si="21"/>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-200</v>
      </c>
      <c r="P227" s="5" t="e">
        <f t="shared" si="19"/>
        <v>#DIV/0!</v>
      </c>
      <c r="Q227" t="str">
        <f t="shared" si="22"/>
        <v>film &amp; video</v>
      </c>
      <c r="R227" t="str">
        <f t="shared" si="23"/>
        <v>drama</v>
      </c>
      <c r="S227" s="9">
        <f t="shared" si="20"/>
        <v>42438.961273148147</v>
      </c>
      <c r="T227" s="9">
        <f t="shared" si="21"/>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-28750</v>
      </c>
      <c r="P228" s="5">
        <f t="shared" si="19"/>
        <v>125</v>
      </c>
      <c r="Q228" t="str">
        <f t="shared" si="22"/>
        <v>film &amp; video</v>
      </c>
      <c r="R228" t="str">
        <f t="shared" si="23"/>
        <v>drama</v>
      </c>
      <c r="S228" s="9">
        <f t="shared" si="20"/>
        <v>42106.666018518517</v>
      </c>
      <c r="T228" s="9">
        <f t="shared" si="21"/>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-28000</v>
      </c>
      <c r="P229" s="5" t="e">
        <f t="shared" si="19"/>
        <v>#DIV/0!</v>
      </c>
      <c r="Q229" t="str">
        <f t="shared" si="22"/>
        <v>film &amp; video</v>
      </c>
      <c r="R229" t="str">
        <f t="shared" si="23"/>
        <v>drama</v>
      </c>
      <c r="S229" s="9">
        <f t="shared" si="20"/>
        <v>42164.893993055557</v>
      </c>
      <c r="T229" s="9">
        <f t="shared" si="21"/>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-8000</v>
      </c>
      <c r="P230" s="5" t="e">
        <f t="shared" si="19"/>
        <v>#DIV/0!</v>
      </c>
      <c r="Q230" t="str">
        <f t="shared" si="22"/>
        <v>film &amp; video</v>
      </c>
      <c r="R230" t="str">
        <f t="shared" si="23"/>
        <v>drama</v>
      </c>
      <c r="S230" s="9">
        <f t="shared" si="20"/>
        <v>42096.686400462961</v>
      </c>
      <c r="T230" s="9">
        <f t="shared" si="21"/>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-3000</v>
      </c>
      <c r="P231" s="5" t="e">
        <f t="shared" si="19"/>
        <v>#DIV/0!</v>
      </c>
      <c r="Q231" t="str">
        <f t="shared" si="22"/>
        <v>film &amp; video</v>
      </c>
      <c r="R231" t="str">
        <f t="shared" si="23"/>
        <v>drama</v>
      </c>
      <c r="S231" s="9">
        <f t="shared" si="20"/>
        <v>42383.933993055558</v>
      </c>
      <c r="T231" s="9">
        <f t="shared" si="21"/>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-14940</v>
      </c>
      <c r="P232" s="5">
        <f t="shared" si="19"/>
        <v>30</v>
      </c>
      <c r="Q232" t="str">
        <f t="shared" si="22"/>
        <v>film &amp; video</v>
      </c>
      <c r="R232" t="str">
        <f t="shared" si="23"/>
        <v>drama</v>
      </c>
      <c r="S232" s="9">
        <f t="shared" si="20"/>
        <v>42129.777210648142</v>
      </c>
      <c r="T232" s="9">
        <f t="shared" si="21"/>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-1500000</v>
      </c>
      <c r="P233" s="5" t="e">
        <f t="shared" si="19"/>
        <v>#DIV/0!</v>
      </c>
      <c r="Q233" t="str">
        <f t="shared" si="22"/>
        <v>film &amp; video</v>
      </c>
      <c r="R233" t="str">
        <f t="shared" si="23"/>
        <v>drama</v>
      </c>
      <c r="S233" s="9">
        <f t="shared" si="20"/>
        <v>42341.958923611113</v>
      </c>
      <c r="T233" s="9">
        <f t="shared" si="21"/>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-3890</v>
      </c>
      <c r="P234" s="5">
        <f t="shared" si="19"/>
        <v>15.714285714285714</v>
      </c>
      <c r="Q234" t="str">
        <f t="shared" si="22"/>
        <v>film &amp; video</v>
      </c>
      <c r="R234" t="str">
        <f t="shared" si="23"/>
        <v>drama</v>
      </c>
      <c r="S234" s="9">
        <f t="shared" si="20"/>
        <v>42032.82576388889</v>
      </c>
      <c r="T234" s="9">
        <f t="shared" si="21"/>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-350000</v>
      </c>
      <c r="P235" s="5" t="e">
        <f t="shared" si="19"/>
        <v>#DIV/0!</v>
      </c>
      <c r="Q235" t="str">
        <f t="shared" si="22"/>
        <v>film &amp; video</v>
      </c>
      <c r="R235" t="str">
        <f t="shared" si="23"/>
        <v>drama</v>
      </c>
      <c r="S235" s="9">
        <f t="shared" si="20"/>
        <v>42612.911712962959</v>
      </c>
      <c r="T235" s="9">
        <f t="shared" si="21"/>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-599</v>
      </c>
      <c r="P236" s="5">
        <f t="shared" si="19"/>
        <v>80.2</v>
      </c>
      <c r="Q236" t="str">
        <f t="shared" si="22"/>
        <v>film &amp; video</v>
      </c>
      <c r="R236" t="str">
        <f t="shared" si="23"/>
        <v>drama</v>
      </c>
      <c r="S236" s="9">
        <f t="shared" si="20"/>
        <v>42136.035405092596</v>
      </c>
      <c r="T236" s="9">
        <f t="shared" si="21"/>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-10000</v>
      </c>
      <c r="P237" s="5" t="e">
        <f t="shared" si="19"/>
        <v>#DIV/0!</v>
      </c>
      <c r="Q237" t="str">
        <f t="shared" si="22"/>
        <v>film &amp; video</v>
      </c>
      <c r="R237" t="str">
        <f t="shared" si="23"/>
        <v>drama</v>
      </c>
      <c r="S237" s="9">
        <f t="shared" si="20"/>
        <v>42164.908530092594</v>
      </c>
      <c r="T237" s="9">
        <f t="shared" si="21"/>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-150000</v>
      </c>
      <c r="P238" s="5" t="e">
        <f t="shared" si="19"/>
        <v>#DIV/0!</v>
      </c>
      <c r="Q238" t="str">
        <f t="shared" si="22"/>
        <v>film &amp; video</v>
      </c>
      <c r="R238" t="str">
        <f t="shared" si="23"/>
        <v>drama</v>
      </c>
      <c r="S238" s="9">
        <f t="shared" si="20"/>
        <v>42321.08447916666</v>
      </c>
      <c r="T238" s="9">
        <f t="shared" si="21"/>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-14950</v>
      </c>
      <c r="P239" s="5">
        <f t="shared" si="19"/>
        <v>50</v>
      </c>
      <c r="Q239" t="str">
        <f t="shared" si="22"/>
        <v>film &amp; video</v>
      </c>
      <c r="R239" t="str">
        <f t="shared" si="23"/>
        <v>drama</v>
      </c>
      <c r="S239" s="9">
        <f t="shared" si="20"/>
        <v>42377.577187499999</v>
      </c>
      <c r="T239" s="9">
        <f t="shared" si="21"/>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-26000</v>
      </c>
      <c r="P240" s="5" t="e">
        <f t="shared" si="19"/>
        <v>#DIV/0!</v>
      </c>
      <c r="Q240" t="str">
        <f t="shared" si="22"/>
        <v>film &amp; video</v>
      </c>
      <c r="R240" t="str">
        <f t="shared" si="23"/>
        <v>drama</v>
      </c>
      <c r="S240" s="9">
        <f t="shared" si="20"/>
        <v>42713.962499999994</v>
      </c>
      <c r="T240" s="9">
        <f t="shared" si="21"/>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-750</v>
      </c>
      <c r="P241" s="5">
        <f t="shared" si="19"/>
        <v>50</v>
      </c>
      <c r="Q241" t="str">
        <f t="shared" si="22"/>
        <v>film &amp; video</v>
      </c>
      <c r="R241" t="str">
        <f t="shared" si="23"/>
        <v>drama</v>
      </c>
      <c r="S241" s="9">
        <f t="shared" si="20"/>
        <v>42297.110300925924</v>
      </c>
      <c r="T241" s="9">
        <f t="shared" si="21"/>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1145.1200000000008</v>
      </c>
      <c r="P242" s="5">
        <f t="shared" si="19"/>
        <v>117.84759124087591</v>
      </c>
      <c r="Q242" t="str">
        <f t="shared" si="22"/>
        <v>film &amp; video</v>
      </c>
      <c r="R242" t="str">
        <f t="shared" si="23"/>
        <v>documentary</v>
      </c>
      <c r="S242" s="9">
        <f t="shared" si="20"/>
        <v>41354.708460648151</v>
      </c>
      <c r="T242" s="9">
        <f t="shared" si="21"/>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4600</v>
      </c>
      <c r="P243" s="5">
        <f t="shared" si="19"/>
        <v>109.04255319148936</v>
      </c>
      <c r="Q243" t="str">
        <f t="shared" si="22"/>
        <v>film &amp; video</v>
      </c>
      <c r="R243" t="str">
        <f t="shared" si="23"/>
        <v>documentary</v>
      </c>
      <c r="S243" s="9">
        <f t="shared" si="20"/>
        <v>41949.697962962964</v>
      </c>
      <c r="T243" s="9">
        <f t="shared" si="21"/>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1750</v>
      </c>
      <c r="P244" s="5">
        <f t="shared" si="19"/>
        <v>73.019801980198025</v>
      </c>
      <c r="Q244" t="str">
        <f t="shared" si="22"/>
        <v>film &amp; video</v>
      </c>
      <c r="R244" t="str">
        <f t="shared" si="23"/>
        <v>documentary</v>
      </c>
      <c r="S244" s="9">
        <f t="shared" si="20"/>
        <v>40862.492939814816</v>
      </c>
      <c r="T244" s="9">
        <f t="shared" si="21"/>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648</v>
      </c>
      <c r="P245" s="5">
        <f t="shared" si="19"/>
        <v>78.195121951219505</v>
      </c>
      <c r="Q245" t="str">
        <f t="shared" si="22"/>
        <v>film &amp; video</v>
      </c>
      <c r="R245" t="str">
        <f t="shared" si="23"/>
        <v>documentary</v>
      </c>
      <c r="S245" s="9">
        <f t="shared" si="20"/>
        <v>41662.047500000001</v>
      </c>
      <c r="T245" s="9">
        <f t="shared" si="21"/>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481.5</v>
      </c>
      <c r="P246" s="5">
        <f t="shared" si="19"/>
        <v>47.398809523809526</v>
      </c>
      <c r="Q246" t="str">
        <f t="shared" si="22"/>
        <v>film &amp; video</v>
      </c>
      <c r="R246" t="str">
        <f t="shared" si="23"/>
        <v>documentary</v>
      </c>
      <c r="S246" s="9">
        <f t="shared" si="20"/>
        <v>40213.323599537034</v>
      </c>
      <c r="T246" s="9">
        <f t="shared" si="21"/>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186</v>
      </c>
      <c r="P247" s="5">
        <f t="shared" si="19"/>
        <v>54.020833333333336</v>
      </c>
      <c r="Q247" t="str">
        <f t="shared" si="22"/>
        <v>film &amp; video</v>
      </c>
      <c r="R247" t="str">
        <f t="shared" si="23"/>
        <v>documentary</v>
      </c>
      <c r="S247" s="9">
        <f t="shared" si="20"/>
        <v>41107.053067129629</v>
      </c>
      <c r="T247" s="9">
        <f t="shared" si="21"/>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10273</v>
      </c>
      <c r="P248" s="5">
        <f t="shared" si="19"/>
        <v>68.488789237668158</v>
      </c>
      <c r="Q248" t="str">
        <f t="shared" si="22"/>
        <v>film &amp; video</v>
      </c>
      <c r="R248" t="str">
        <f t="shared" si="23"/>
        <v>documentary</v>
      </c>
      <c r="S248" s="9">
        <f t="shared" si="20"/>
        <v>40480.363483796296</v>
      </c>
      <c r="T248" s="9">
        <f t="shared" si="21"/>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1705</v>
      </c>
      <c r="P249" s="5">
        <f t="shared" si="19"/>
        <v>108.14516129032258</v>
      </c>
      <c r="Q249" t="str">
        <f t="shared" si="22"/>
        <v>film &amp; video</v>
      </c>
      <c r="R249" t="str">
        <f t="shared" si="23"/>
        <v>documentary</v>
      </c>
      <c r="S249" s="9">
        <f t="shared" si="20"/>
        <v>40430.604328703703</v>
      </c>
      <c r="T249" s="9">
        <f t="shared" si="21"/>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1133</v>
      </c>
      <c r="P250" s="5">
        <f t="shared" si="19"/>
        <v>589.95205479452056</v>
      </c>
      <c r="Q250" t="str">
        <f t="shared" si="22"/>
        <v>film &amp; video</v>
      </c>
      <c r="R250" t="str">
        <f t="shared" si="23"/>
        <v>documentary</v>
      </c>
      <c r="S250" s="9">
        <f t="shared" si="20"/>
        <v>40870.774409722224</v>
      </c>
      <c r="T250" s="9">
        <f t="shared" si="21"/>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1292</v>
      </c>
      <c r="P251" s="5">
        <f t="shared" si="19"/>
        <v>48.051063829787232</v>
      </c>
      <c r="Q251" t="str">
        <f t="shared" si="22"/>
        <v>film &amp; video</v>
      </c>
      <c r="R251" t="str">
        <f t="shared" si="23"/>
        <v>documentary</v>
      </c>
      <c r="S251" s="9">
        <f t="shared" si="20"/>
        <v>40332.923842592594</v>
      </c>
      <c r="T251" s="9">
        <f t="shared" si="21"/>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1675</v>
      </c>
      <c r="P252" s="5">
        <f t="shared" si="19"/>
        <v>72.482837528604122</v>
      </c>
      <c r="Q252" t="str">
        <f t="shared" si="22"/>
        <v>film &amp; video</v>
      </c>
      <c r="R252" t="str">
        <f t="shared" si="23"/>
        <v>documentary</v>
      </c>
      <c r="S252" s="9">
        <f t="shared" si="20"/>
        <v>41401.565868055557</v>
      </c>
      <c r="T252" s="9">
        <f t="shared" si="21"/>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895</v>
      </c>
      <c r="P253" s="5">
        <f t="shared" si="19"/>
        <v>57.077922077922075</v>
      </c>
      <c r="Q253" t="str">
        <f t="shared" si="22"/>
        <v>film &amp; video</v>
      </c>
      <c r="R253" t="str">
        <f t="shared" si="23"/>
        <v>documentary</v>
      </c>
      <c r="S253" s="9">
        <f t="shared" si="20"/>
        <v>41013.787569444445</v>
      </c>
      <c r="T253" s="9">
        <f t="shared" si="21"/>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4228</v>
      </c>
      <c r="P254" s="5">
        <f t="shared" si="19"/>
        <v>85.444444444444443</v>
      </c>
      <c r="Q254" t="str">
        <f t="shared" si="22"/>
        <v>film &amp; video</v>
      </c>
      <c r="R254" t="str">
        <f t="shared" si="23"/>
        <v>documentary</v>
      </c>
      <c r="S254" s="9">
        <f t="shared" si="20"/>
        <v>40266.662708333337</v>
      </c>
      <c r="T254" s="9">
        <f t="shared" si="21"/>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11</v>
      </c>
      <c r="P255" s="5">
        <f t="shared" si="19"/>
        <v>215.85714285714286</v>
      </c>
      <c r="Q255" t="str">
        <f t="shared" si="22"/>
        <v>film &amp; video</v>
      </c>
      <c r="R255" t="str">
        <f t="shared" si="23"/>
        <v>documentary</v>
      </c>
      <c r="S255" s="9">
        <f t="shared" si="20"/>
        <v>40924.650868055556</v>
      </c>
      <c r="T255" s="9">
        <f t="shared" si="21"/>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4067.34</v>
      </c>
      <c r="P256" s="5">
        <f t="shared" si="19"/>
        <v>89.38643312101911</v>
      </c>
      <c r="Q256" t="str">
        <f t="shared" si="22"/>
        <v>film &amp; video</v>
      </c>
      <c r="R256" t="str">
        <f t="shared" si="23"/>
        <v>documentary</v>
      </c>
      <c r="S256" s="9">
        <f t="shared" si="20"/>
        <v>42263.952662037031</v>
      </c>
      <c r="T256" s="9">
        <f t="shared" si="21"/>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538.65999999999985</v>
      </c>
      <c r="P257" s="5">
        <f t="shared" si="19"/>
        <v>45.418404255319146</v>
      </c>
      <c r="Q257" t="str">
        <f t="shared" si="22"/>
        <v>film &amp; video</v>
      </c>
      <c r="R257" t="str">
        <f t="shared" si="23"/>
        <v>documentary</v>
      </c>
      <c r="S257" s="9">
        <f t="shared" si="20"/>
        <v>40588.526412037041</v>
      </c>
      <c r="T257" s="9">
        <f t="shared" si="21"/>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24">E258-D258</f>
        <v>5083</v>
      </c>
      <c r="P258" s="5">
        <f t="shared" ref="P258:P321" si="25">(E258/L258)</f>
        <v>65.756363636363631</v>
      </c>
      <c r="Q258" t="str">
        <f t="shared" si="22"/>
        <v>film &amp; video</v>
      </c>
      <c r="R258" t="str">
        <f t="shared" si="23"/>
        <v>documentary</v>
      </c>
      <c r="S258" s="9">
        <f t="shared" ref="S258:S321" si="26">(((J258/60)/60)/24)+DATE(1970,1,1)</f>
        <v>41319.769293981481</v>
      </c>
      <c r="T258" s="9">
        <f t="shared" ref="T258:T321" si="27">(((I258/60)/60)/24)+DATE(1970,1,1)</f>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24"/>
        <v>2354.2699999999968</v>
      </c>
      <c r="P259" s="5">
        <f t="shared" si="25"/>
        <v>66.70405357142856</v>
      </c>
      <c r="Q259" t="str">
        <f t="shared" ref="Q259:Q322" si="28">LEFT(N259,SEARCH("/",N259,1)-1)</f>
        <v>film &amp; video</v>
      </c>
      <c r="R259" t="str">
        <f t="shared" ref="R259:R322" si="29">RIGHT(N259,LEN(N259)-SEARCH("/",N259))</f>
        <v>documentary</v>
      </c>
      <c r="S259" s="9">
        <f t="shared" si="26"/>
        <v>42479.626875000002</v>
      </c>
      <c r="T259" s="9">
        <f t="shared" si="27"/>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27342</v>
      </c>
      <c r="P260" s="5">
        <f t="shared" si="25"/>
        <v>83.345930232558146</v>
      </c>
      <c r="Q260" t="str">
        <f t="shared" si="28"/>
        <v>film &amp; video</v>
      </c>
      <c r="R260" t="str">
        <f t="shared" si="29"/>
        <v>documentary</v>
      </c>
      <c r="S260" s="9">
        <f t="shared" si="26"/>
        <v>40682.051689814813</v>
      </c>
      <c r="T260" s="9">
        <f t="shared" si="27"/>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23953.42</v>
      </c>
      <c r="P261" s="5">
        <f t="shared" si="25"/>
        <v>105.04609341825902</v>
      </c>
      <c r="Q261" t="str">
        <f t="shared" si="28"/>
        <v>film &amp; video</v>
      </c>
      <c r="R261" t="str">
        <f t="shared" si="29"/>
        <v>documentary</v>
      </c>
      <c r="S261" s="9">
        <f t="shared" si="26"/>
        <v>42072.738067129627</v>
      </c>
      <c r="T261" s="9">
        <f t="shared" si="27"/>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640</v>
      </c>
      <c r="P262" s="5">
        <f t="shared" si="25"/>
        <v>120.90909090909091</v>
      </c>
      <c r="Q262" t="str">
        <f t="shared" si="28"/>
        <v>film &amp; video</v>
      </c>
      <c r="R262" t="str">
        <f t="shared" si="29"/>
        <v>documentary</v>
      </c>
      <c r="S262" s="9">
        <f t="shared" si="26"/>
        <v>40330.755543981482</v>
      </c>
      <c r="T262" s="9">
        <f t="shared" si="27"/>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1480</v>
      </c>
      <c r="P263" s="5">
        <f t="shared" si="25"/>
        <v>97.63636363636364</v>
      </c>
      <c r="Q263" t="str">
        <f t="shared" si="28"/>
        <v>film &amp; video</v>
      </c>
      <c r="R263" t="str">
        <f t="shared" si="29"/>
        <v>documentary</v>
      </c>
      <c r="S263" s="9">
        <f t="shared" si="26"/>
        <v>41017.885462962964</v>
      </c>
      <c r="T263" s="9">
        <f t="shared" si="27"/>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3500</v>
      </c>
      <c r="P264" s="5">
        <f t="shared" si="25"/>
        <v>41.379310344827587</v>
      </c>
      <c r="Q264" t="str">
        <f t="shared" si="28"/>
        <v>film &amp; video</v>
      </c>
      <c r="R264" t="str">
        <f t="shared" si="29"/>
        <v>documentary</v>
      </c>
      <c r="S264" s="9">
        <f t="shared" si="26"/>
        <v>40555.24800925926</v>
      </c>
      <c r="T264" s="9">
        <f t="shared" si="27"/>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4520.2700000000004</v>
      </c>
      <c r="P265" s="5">
        <f t="shared" si="25"/>
        <v>30.654485981308412</v>
      </c>
      <c r="Q265" t="str">
        <f t="shared" si="28"/>
        <v>film &amp; video</v>
      </c>
      <c r="R265" t="str">
        <f t="shared" si="29"/>
        <v>documentary</v>
      </c>
      <c r="S265" s="9">
        <f t="shared" si="26"/>
        <v>41149.954791666663</v>
      </c>
      <c r="T265" s="9">
        <f t="shared" si="27"/>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910</v>
      </c>
      <c r="P266" s="5">
        <f t="shared" si="25"/>
        <v>64.945054945054949</v>
      </c>
      <c r="Q266" t="str">
        <f t="shared" si="28"/>
        <v>film &amp; video</v>
      </c>
      <c r="R266" t="str">
        <f t="shared" si="29"/>
        <v>documentary</v>
      </c>
      <c r="S266" s="9">
        <f t="shared" si="26"/>
        <v>41010.620312500003</v>
      </c>
      <c r="T266" s="9">
        <f t="shared" si="27"/>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555</v>
      </c>
      <c r="P267" s="5">
        <f t="shared" si="25"/>
        <v>95.775862068965523</v>
      </c>
      <c r="Q267" t="str">
        <f t="shared" si="28"/>
        <v>film &amp; video</v>
      </c>
      <c r="R267" t="str">
        <f t="shared" si="29"/>
        <v>documentary</v>
      </c>
      <c r="S267" s="9">
        <f t="shared" si="26"/>
        <v>40267.245717592588</v>
      </c>
      <c r="T267" s="9">
        <f t="shared" si="27"/>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455</v>
      </c>
      <c r="P268" s="5">
        <f t="shared" si="25"/>
        <v>40.416666666666664</v>
      </c>
      <c r="Q268" t="str">
        <f t="shared" si="28"/>
        <v>film &amp; video</v>
      </c>
      <c r="R268" t="str">
        <f t="shared" si="29"/>
        <v>documentary</v>
      </c>
      <c r="S268" s="9">
        <f t="shared" si="26"/>
        <v>40205.174849537041</v>
      </c>
      <c r="T268" s="9">
        <f t="shared" si="27"/>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3115.4400000000005</v>
      </c>
      <c r="P269" s="5">
        <f t="shared" si="25"/>
        <v>78.578424242424248</v>
      </c>
      <c r="Q269" t="str">
        <f t="shared" si="28"/>
        <v>film &amp; video</v>
      </c>
      <c r="R269" t="str">
        <f t="shared" si="29"/>
        <v>documentary</v>
      </c>
      <c r="S269" s="9">
        <f t="shared" si="26"/>
        <v>41785.452534722222</v>
      </c>
      <c r="T269" s="9">
        <f t="shared" si="27"/>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570</v>
      </c>
      <c r="P270" s="5">
        <f t="shared" si="25"/>
        <v>50.18018018018018</v>
      </c>
      <c r="Q270" t="str">
        <f t="shared" si="28"/>
        <v>film &amp; video</v>
      </c>
      <c r="R270" t="str">
        <f t="shared" si="29"/>
        <v>documentary</v>
      </c>
      <c r="S270" s="9">
        <f t="shared" si="26"/>
        <v>40809.15252314815</v>
      </c>
      <c r="T270" s="9">
        <f t="shared" si="27"/>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47233.76999999999</v>
      </c>
      <c r="P271" s="5">
        <f t="shared" si="25"/>
        <v>92.251735588972423</v>
      </c>
      <c r="Q271" t="str">
        <f t="shared" si="28"/>
        <v>film &amp; video</v>
      </c>
      <c r="R271" t="str">
        <f t="shared" si="29"/>
        <v>documentary</v>
      </c>
      <c r="S271" s="9">
        <f t="shared" si="26"/>
        <v>42758.197013888886</v>
      </c>
      <c r="T271" s="9">
        <f t="shared" si="27"/>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1210</v>
      </c>
      <c r="P272" s="5">
        <f t="shared" si="25"/>
        <v>57.540983606557376</v>
      </c>
      <c r="Q272" t="str">
        <f t="shared" si="28"/>
        <v>film &amp; video</v>
      </c>
      <c r="R272" t="str">
        <f t="shared" si="29"/>
        <v>documentary</v>
      </c>
      <c r="S272" s="9">
        <f t="shared" si="26"/>
        <v>40637.866550925923</v>
      </c>
      <c r="T272" s="9">
        <f t="shared" si="27"/>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1404</v>
      </c>
      <c r="P273" s="5">
        <f t="shared" si="25"/>
        <v>109.42160278745645</v>
      </c>
      <c r="Q273" t="str">
        <f t="shared" si="28"/>
        <v>film &amp; video</v>
      </c>
      <c r="R273" t="str">
        <f t="shared" si="29"/>
        <v>documentary</v>
      </c>
      <c r="S273" s="9">
        <f t="shared" si="26"/>
        <v>41612.10024305556</v>
      </c>
      <c r="T273" s="9">
        <f t="shared" si="27"/>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2323.0100000000002</v>
      </c>
      <c r="P274" s="5">
        <f t="shared" si="25"/>
        <v>81.892461538461546</v>
      </c>
      <c r="Q274" t="str">
        <f t="shared" si="28"/>
        <v>film &amp; video</v>
      </c>
      <c r="R274" t="str">
        <f t="shared" si="29"/>
        <v>documentary</v>
      </c>
      <c r="S274" s="9">
        <f t="shared" si="26"/>
        <v>40235.900358796294</v>
      </c>
      <c r="T274" s="9">
        <f t="shared" si="27"/>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388.78999999999996</v>
      </c>
      <c r="P275" s="5">
        <f t="shared" si="25"/>
        <v>45.667711864406776</v>
      </c>
      <c r="Q275" t="str">
        <f t="shared" si="28"/>
        <v>film &amp; video</v>
      </c>
      <c r="R275" t="str">
        <f t="shared" si="29"/>
        <v>documentary</v>
      </c>
      <c r="S275" s="9">
        <f t="shared" si="26"/>
        <v>40697.498449074075</v>
      </c>
      <c r="T275" s="9">
        <f t="shared" si="27"/>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2240</v>
      </c>
      <c r="P276" s="5">
        <f t="shared" si="25"/>
        <v>55.221238938053098</v>
      </c>
      <c r="Q276" t="str">
        <f t="shared" si="28"/>
        <v>film &amp; video</v>
      </c>
      <c r="R276" t="str">
        <f t="shared" si="29"/>
        <v>documentary</v>
      </c>
      <c r="S276" s="9">
        <f t="shared" si="26"/>
        <v>40969.912372685183</v>
      </c>
      <c r="T276" s="9">
        <f t="shared" si="27"/>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1679</v>
      </c>
      <c r="P277" s="5">
        <f t="shared" si="25"/>
        <v>65.298192771084331</v>
      </c>
      <c r="Q277" t="str">
        <f t="shared" si="28"/>
        <v>film &amp; video</v>
      </c>
      <c r="R277" t="str">
        <f t="shared" si="29"/>
        <v>documentary</v>
      </c>
      <c r="S277" s="9">
        <f t="shared" si="26"/>
        <v>41193.032013888893</v>
      </c>
      <c r="T277" s="9">
        <f t="shared" si="27"/>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1904</v>
      </c>
      <c r="P278" s="5">
        <f t="shared" si="25"/>
        <v>95.225806451612897</v>
      </c>
      <c r="Q278" t="str">
        <f t="shared" si="28"/>
        <v>film &amp; video</v>
      </c>
      <c r="R278" t="str">
        <f t="shared" si="29"/>
        <v>documentary</v>
      </c>
      <c r="S278" s="9">
        <f t="shared" si="26"/>
        <v>40967.081874999996</v>
      </c>
      <c r="T278" s="9">
        <f t="shared" si="27"/>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6748</v>
      </c>
      <c r="P279" s="5">
        <f t="shared" si="25"/>
        <v>75.444794952681391</v>
      </c>
      <c r="Q279" t="str">
        <f t="shared" si="28"/>
        <v>film &amp; video</v>
      </c>
      <c r="R279" t="str">
        <f t="shared" si="29"/>
        <v>documentary</v>
      </c>
      <c r="S279" s="9">
        <f t="shared" si="26"/>
        <v>42117.891423611116</v>
      </c>
      <c r="T279" s="9">
        <f t="shared" si="27"/>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13594</v>
      </c>
      <c r="P280" s="5">
        <f t="shared" si="25"/>
        <v>97.816867469879512</v>
      </c>
      <c r="Q280" t="str">
        <f t="shared" si="28"/>
        <v>film &amp; video</v>
      </c>
      <c r="R280" t="str">
        <f t="shared" si="29"/>
        <v>documentary</v>
      </c>
      <c r="S280" s="9">
        <f t="shared" si="26"/>
        <v>41164.040960648148</v>
      </c>
      <c r="T280" s="9">
        <f t="shared" si="27"/>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9744.11</v>
      </c>
      <c r="P281" s="5">
        <f t="shared" si="25"/>
        <v>87.685606557377056</v>
      </c>
      <c r="Q281" t="str">
        <f t="shared" si="28"/>
        <v>film &amp; video</v>
      </c>
      <c r="R281" t="str">
        <f t="shared" si="29"/>
        <v>documentary</v>
      </c>
      <c r="S281" s="9">
        <f t="shared" si="26"/>
        <v>42759.244166666671</v>
      </c>
      <c r="T281" s="9">
        <f t="shared" si="27"/>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42108</v>
      </c>
      <c r="P282" s="5">
        <f t="shared" si="25"/>
        <v>54.748948106591868</v>
      </c>
      <c r="Q282" t="str">
        <f t="shared" si="28"/>
        <v>film &amp; video</v>
      </c>
      <c r="R282" t="str">
        <f t="shared" si="29"/>
        <v>documentary</v>
      </c>
      <c r="S282" s="9">
        <f t="shared" si="26"/>
        <v>41744.590682870366</v>
      </c>
      <c r="T282" s="9">
        <f t="shared" si="27"/>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1132.3199999999997</v>
      </c>
      <c r="P283" s="5">
        <f t="shared" si="25"/>
        <v>83.953417721518989</v>
      </c>
      <c r="Q283" t="str">
        <f t="shared" si="28"/>
        <v>film &amp; video</v>
      </c>
      <c r="R283" t="str">
        <f t="shared" si="29"/>
        <v>documentary</v>
      </c>
      <c r="S283" s="9">
        <f t="shared" si="26"/>
        <v>39950.163344907407</v>
      </c>
      <c r="T283" s="9">
        <f t="shared" si="27"/>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535</v>
      </c>
      <c r="P284" s="5">
        <f t="shared" si="25"/>
        <v>254.38547486033519</v>
      </c>
      <c r="Q284" t="str">
        <f t="shared" si="28"/>
        <v>film &amp; video</v>
      </c>
      <c r="R284" t="str">
        <f t="shared" si="29"/>
        <v>documentary</v>
      </c>
      <c r="S284" s="9">
        <f t="shared" si="26"/>
        <v>40194.920046296298</v>
      </c>
      <c r="T284" s="9">
        <f t="shared" si="27"/>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2569.0499999999993</v>
      </c>
      <c r="P285" s="5">
        <f t="shared" si="25"/>
        <v>101.8269801980198</v>
      </c>
      <c r="Q285" t="str">
        <f t="shared" si="28"/>
        <v>film &amp; video</v>
      </c>
      <c r="R285" t="str">
        <f t="shared" si="29"/>
        <v>documentary</v>
      </c>
      <c r="S285" s="9">
        <f t="shared" si="26"/>
        <v>40675.71</v>
      </c>
      <c r="T285" s="9">
        <f t="shared" si="27"/>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1850.4599999999991</v>
      </c>
      <c r="P286" s="5">
        <f t="shared" si="25"/>
        <v>55.066394736842106</v>
      </c>
      <c r="Q286" t="str">
        <f t="shared" si="28"/>
        <v>film &amp; video</v>
      </c>
      <c r="R286" t="str">
        <f t="shared" si="29"/>
        <v>documentary</v>
      </c>
      <c r="S286" s="9">
        <f t="shared" si="26"/>
        <v>40904.738194444442</v>
      </c>
      <c r="T286" s="9">
        <f t="shared" si="27"/>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18035.509999999998</v>
      </c>
      <c r="P287" s="5">
        <f t="shared" si="25"/>
        <v>56.901438721136763</v>
      </c>
      <c r="Q287" t="str">
        <f t="shared" si="28"/>
        <v>film &amp; video</v>
      </c>
      <c r="R287" t="str">
        <f t="shared" si="29"/>
        <v>documentary</v>
      </c>
      <c r="S287" s="9">
        <f t="shared" si="26"/>
        <v>41506.756111111114</v>
      </c>
      <c r="T287" s="9">
        <f t="shared" si="27"/>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1373</v>
      </c>
      <c r="P288" s="5">
        <f t="shared" si="25"/>
        <v>121.28148148148148</v>
      </c>
      <c r="Q288" t="str">
        <f t="shared" si="28"/>
        <v>film &amp; video</v>
      </c>
      <c r="R288" t="str">
        <f t="shared" si="29"/>
        <v>documentary</v>
      </c>
      <c r="S288" s="9">
        <f t="shared" si="26"/>
        <v>41313.816249999996</v>
      </c>
      <c r="T288" s="9">
        <f t="shared" si="27"/>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11445</v>
      </c>
      <c r="P289" s="5">
        <f t="shared" si="25"/>
        <v>91.189655172413794</v>
      </c>
      <c r="Q289" t="str">
        <f t="shared" si="28"/>
        <v>film &amp; video</v>
      </c>
      <c r="R289" t="str">
        <f t="shared" si="29"/>
        <v>documentary</v>
      </c>
      <c r="S289" s="9">
        <f t="shared" si="26"/>
        <v>41184.277986111112</v>
      </c>
      <c r="T289" s="9">
        <f t="shared" si="27"/>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1605.3099999999977</v>
      </c>
      <c r="P290" s="5">
        <f t="shared" si="25"/>
        <v>115.44812080536913</v>
      </c>
      <c r="Q290" t="str">
        <f t="shared" si="28"/>
        <v>film &amp; video</v>
      </c>
      <c r="R290" t="str">
        <f t="shared" si="29"/>
        <v>documentary</v>
      </c>
      <c r="S290" s="9">
        <f t="shared" si="26"/>
        <v>41051.168900462959</v>
      </c>
      <c r="T290" s="9">
        <f t="shared" si="27"/>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723</v>
      </c>
      <c r="P291" s="5">
        <f t="shared" si="25"/>
        <v>67.771551724137936</v>
      </c>
      <c r="Q291" t="str">
        <f t="shared" si="28"/>
        <v>film &amp; video</v>
      </c>
      <c r="R291" t="str">
        <f t="shared" si="29"/>
        <v>documentary</v>
      </c>
      <c r="S291" s="9">
        <f t="shared" si="26"/>
        <v>41550.456412037034</v>
      </c>
      <c r="T291" s="9">
        <f t="shared" si="27"/>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300.80000000000018</v>
      </c>
      <c r="P292" s="5">
        <f t="shared" si="25"/>
        <v>28.576190476190476</v>
      </c>
      <c r="Q292" t="str">
        <f t="shared" si="28"/>
        <v>film &amp; video</v>
      </c>
      <c r="R292" t="str">
        <f t="shared" si="29"/>
        <v>documentary</v>
      </c>
      <c r="S292" s="9">
        <f t="shared" si="26"/>
        <v>40526.36917824074</v>
      </c>
      <c r="T292" s="9">
        <f t="shared" si="27"/>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1001</v>
      </c>
      <c r="P293" s="5">
        <f t="shared" si="25"/>
        <v>46.8828125</v>
      </c>
      <c r="Q293" t="str">
        <f t="shared" si="28"/>
        <v>film &amp; video</v>
      </c>
      <c r="R293" t="str">
        <f t="shared" si="29"/>
        <v>documentary</v>
      </c>
      <c r="S293" s="9">
        <f t="shared" si="26"/>
        <v>41376.769050925926</v>
      </c>
      <c r="T293" s="9">
        <f t="shared" si="27"/>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1130.1999999999971</v>
      </c>
      <c r="P294" s="5">
        <f t="shared" si="25"/>
        <v>154.42231237322514</v>
      </c>
      <c r="Q294" t="str">
        <f t="shared" si="28"/>
        <v>film &amp; video</v>
      </c>
      <c r="R294" t="str">
        <f t="shared" si="29"/>
        <v>documentary</v>
      </c>
      <c r="S294" s="9">
        <f t="shared" si="26"/>
        <v>40812.803229166668</v>
      </c>
      <c r="T294" s="9">
        <f t="shared" si="27"/>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360</v>
      </c>
      <c r="P295" s="5">
        <f t="shared" si="25"/>
        <v>201.22137404580153</v>
      </c>
      <c r="Q295" t="str">
        <f t="shared" si="28"/>
        <v>film &amp; video</v>
      </c>
      <c r="R295" t="str">
        <f t="shared" si="29"/>
        <v>documentary</v>
      </c>
      <c r="S295" s="9">
        <f t="shared" si="26"/>
        <v>41719.667986111112</v>
      </c>
      <c r="T295" s="9">
        <f t="shared" si="27"/>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0</v>
      </c>
      <c r="P296" s="5">
        <f t="shared" si="25"/>
        <v>100</v>
      </c>
      <c r="Q296" t="str">
        <f t="shared" si="28"/>
        <v>film &amp; video</v>
      </c>
      <c r="R296" t="str">
        <f t="shared" si="29"/>
        <v>documentary</v>
      </c>
      <c r="S296" s="9">
        <f t="shared" si="26"/>
        <v>40343.084421296298</v>
      </c>
      <c r="T296" s="9">
        <f t="shared" si="27"/>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16554.559999999998</v>
      </c>
      <c r="P297" s="5">
        <f t="shared" si="25"/>
        <v>100.08204511278196</v>
      </c>
      <c r="Q297" t="str">
        <f t="shared" si="28"/>
        <v>film &amp; video</v>
      </c>
      <c r="R297" t="str">
        <f t="shared" si="29"/>
        <v>documentary</v>
      </c>
      <c r="S297" s="9">
        <f t="shared" si="26"/>
        <v>41519.004733796297</v>
      </c>
      <c r="T297" s="9">
        <f t="shared" si="27"/>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4681.5499999999993</v>
      </c>
      <c r="P298" s="5">
        <f t="shared" si="25"/>
        <v>230.08953488372092</v>
      </c>
      <c r="Q298" t="str">
        <f t="shared" si="28"/>
        <v>film &amp; video</v>
      </c>
      <c r="R298" t="str">
        <f t="shared" si="29"/>
        <v>documentary</v>
      </c>
      <c r="S298" s="9">
        <f t="shared" si="26"/>
        <v>41134.475497685184</v>
      </c>
      <c r="T298" s="9">
        <f t="shared" si="27"/>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128</v>
      </c>
      <c r="P299" s="5">
        <f t="shared" si="25"/>
        <v>141.74647887323943</v>
      </c>
      <c r="Q299" t="str">
        <f t="shared" si="28"/>
        <v>film &amp; video</v>
      </c>
      <c r="R299" t="str">
        <f t="shared" si="29"/>
        <v>documentary</v>
      </c>
      <c r="S299" s="9">
        <f t="shared" si="26"/>
        <v>42089.72802083334</v>
      </c>
      <c r="T299" s="9">
        <f t="shared" si="27"/>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11254.839999999997</v>
      </c>
      <c r="P300" s="5">
        <f t="shared" si="25"/>
        <v>56.344351395730705</v>
      </c>
      <c r="Q300" t="str">
        <f t="shared" si="28"/>
        <v>film &amp; video</v>
      </c>
      <c r="R300" t="str">
        <f t="shared" si="29"/>
        <v>documentary</v>
      </c>
      <c r="S300" s="9">
        <f t="shared" si="26"/>
        <v>41709.463518518518</v>
      </c>
      <c r="T300" s="9">
        <f t="shared" si="27"/>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7895.25</v>
      </c>
      <c r="P301" s="5">
        <f t="shared" si="25"/>
        <v>73.341188524590166</v>
      </c>
      <c r="Q301" t="str">
        <f t="shared" si="28"/>
        <v>film &amp; video</v>
      </c>
      <c r="R301" t="str">
        <f t="shared" si="29"/>
        <v>documentary</v>
      </c>
      <c r="S301" s="9">
        <f t="shared" si="26"/>
        <v>40469.225231481483</v>
      </c>
      <c r="T301" s="9">
        <f t="shared" si="27"/>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430.65999999999985</v>
      </c>
      <c r="P302" s="5">
        <f t="shared" si="25"/>
        <v>85.337785234899329</v>
      </c>
      <c r="Q302" t="str">
        <f t="shared" si="28"/>
        <v>film &amp; video</v>
      </c>
      <c r="R302" t="str">
        <f t="shared" si="29"/>
        <v>documentary</v>
      </c>
      <c r="S302" s="9">
        <f t="shared" si="26"/>
        <v>40626.959930555553</v>
      </c>
      <c r="T302" s="9">
        <f t="shared" si="27"/>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2435.5499999999993</v>
      </c>
      <c r="P303" s="5">
        <f t="shared" si="25"/>
        <v>61.496215139442228</v>
      </c>
      <c r="Q303" t="str">
        <f t="shared" si="28"/>
        <v>film &amp; video</v>
      </c>
      <c r="R303" t="str">
        <f t="shared" si="29"/>
        <v>documentary</v>
      </c>
      <c r="S303" s="9">
        <f t="shared" si="26"/>
        <v>41312.737673611111</v>
      </c>
      <c r="T303" s="9">
        <f t="shared" si="27"/>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46</v>
      </c>
      <c r="P304" s="5">
        <f t="shared" si="25"/>
        <v>93.018518518518519</v>
      </c>
      <c r="Q304" t="str">
        <f t="shared" si="28"/>
        <v>film &amp; video</v>
      </c>
      <c r="R304" t="str">
        <f t="shared" si="29"/>
        <v>documentary</v>
      </c>
      <c r="S304" s="9">
        <f t="shared" si="26"/>
        <v>40933.856921296298</v>
      </c>
      <c r="T304" s="9">
        <f t="shared" si="27"/>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1124</v>
      </c>
      <c r="P305" s="5">
        <f t="shared" si="25"/>
        <v>50.292682926829265</v>
      </c>
      <c r="Q305" t="str">
        <f t="shared" si="28"/>
        <v>film &amp; video</v>
      </c>
      <c r="R305" t="str">
        <f t="shared" si="29"/>
        <v>documentary</v>
      </c>
      <c r="S305" s="9">
        <f t="shared" si="26"/>
        <v>41032.071134259262</v>
      </c>
      <c r="T305" s="9">
        <f t="shared" si="27"/>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4476</v>
      </c>
      <c r="P306" s="5">
        <f t="shared" si="25"/>
        <v>106.43243243243244</v>
      </c>
      <c r="Q306" t="str">
        <f t="shared" si="28"/>
        <v>film &amp; video</v>
      </c>
      <c r="R306" t="str">
        <f t="shared" si="29"/>
        <v>documentary</v>
      </c>
      <c r="S306" s="9">
        <f t="shared" si="26"/>
        <v>41114.094872685186</v>
      </c>
      <c r="T306" s="9">
        <f t="shared" si="27"/>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2275</v>
      </c>
      <c r="P307" s="5">
        <f t="shared" si="25"/>
        <v>51.719576719576722</v>
      </c>
      <c r="Q307" t="str">
        <f t="shared" si="28"/>
        <v>film &amp; video</v>
      </c>
      <c r="R307" t="str">
        <f t="shared" si="29"/>
        <v>documentary</v>
      </c>
      <c r="S307" s="9">
        <f t="shared" si="26"/>
        <v>40948.630196759259</v>
      </c>
      <c r="T307" s="9">
        <f t="shared" si="27"/>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1929</v>
      </c>
      <c r="P308" s="5">
        <f t="shared" si="25"/>
        <v>36.612499999999997</v>
      </c>
      <c r="Q308" t="str">
        <f t="shared" si="28"/>
        <v>film &amp; video</v>
      </c>
      <c r="R308" t="str">
        <f t="shared" si="29"/>
        <v>documentary</v>
      </c>
      <c r="S308" s="9">
        <f t="shared" si="26"/>
        <v>41333.837187500001</v>
      </c>
      <c r="T308" s="9">
        <f t="shared" si="27"/>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2490</v>
      </c>
      <c r="P309" s="5">
        <f t="shared" si="25"/>
        <v>42.517361111111114</v>
      </c>
      <c r="Q309" t="str">
        <f t="shared" si="28"/>
        <v>film &amp; video</v>
      </c>
      <c r="R309" t="str">
        <f t="shared" si="29"/>
        <v>documentary</v>
      </c>
      <c r="S309" s="9">
        <f t="shared" si="26"/>
        <v>41282.944456018515</v>
      </c>
      <c r="T309" s="9">
        <f t="shared" si="27"/>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668</v>
      </c>
      <c r="P310" s="5">
        <f t="shared" si="25"/>
        <v>62.712871287128714</v>
      </c>
      <c r="Q310" t="str">
        <f t="shared" si="28"/>
        <v>film &amp; video</v>
      </c>
      <c r="R310" t="str">
        <f t="shared" si="29"/>
        <v>documentary</v>
      </c>
      <c r="S310" s="9">
        <f t="shared" si="26"/>
        <v>40567.694560185184</v>
      </c>
      <c r="T310" s="9">
        <f t="shared" si="27"/>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3410</v>
      </c>
      <c r="P311" s="5">
        <f t="shared" si="25"/>
        <v>89.957983193277315</v>
      </c>
      <c r="Q311" t="str">
        <f t="shared" si="28"/>
        <v>film &amp; video</v>
      </c>
      <c r="R311" t="str">
        <f t="shared" si="29"/>
        <v>documentary</v>
      </c>
      <c r="S311" s="9">
        <f t="shared" si="26"/>
        <v>41134.751550925925</v>
      </c>
      <c r="T311" s="9">
        <f t="shared" si="27"/>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41.289999999999964</v>
      </c>
      <c r="P312" s="5">
        <f t="shared" si="25"/>
        <v>28.924722222222222</v>
      </c>
      <c r="Q312" t="str">
        <f t="shared" si="28"/>
        <v>film &amp; video</v>
      </c>
      <c r="R312" t="str">
        <f t="shared" si="29"/>
        <v>documentary</v>
      </c>
      <c r="S312" s="9">
        <f t="shared" si="26"/>
        <v>40821.183136574073</v>
      </c>
      <c r="T312" s="9">
        <f t="shared" si="27"/>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820.33000000000175</v>
      </c>
      <c r="P313" s="5">
        <f t="shared" si="25"/>
        <v>138.8022</v>
      </c>
      <c r="Q313" t="str">
        <f t="shared" si="28"/>
        <v>film &amp; video</v>
      </c>
      <c r="R313" t="str">
        <f t="shared" si="29"/>
        <v>documentary</v>
      </c>
      <c r="S313" s="9">
        <f t="shared" si="26"/>
        <v>40868.219814814816</v>
      </c>
      <c r="T313" s="9">
        <f t="shared" si="27"/>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950</v>
      </c>
      <c r="P314" s="5">
        <f t="shared" si="25"/>
        <v>61.301369863013697</v>
      </c>
      <c r="Q314" t="str">
        <f t="shared" si="28"/>
        <v>film &amp; video</v>
      </c>
      <c r="R314" t="str">
        <f t="shared" si="29"/>
        <v>documentary</v>
      </c>
      <c r="S314" s="9">
        <f t="shared" si="26"/>
        <v>41348.877685185187</v>
      </c>
      <c r="T314" s="9">
        <f t="shared" si="27"/>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805</v>
      </c>
      <c r="P315" s="5">
        <f t="shared" si="25"/>
        <v>80.202702702702709</v>
      </c>
      <c r="Q315" t="str">
        <f t="shared" si="28"/>
        <v>film &amp; video</v>
      </c>
      <c r="R315" t="str">
        <f t="shared" si="29"/>
        <v>documentary</v>
      </c>
      <c r="S315" s="9">
        <f t="shared" si="26"/>
        <v>40357.227939814817</v>
      </c>
      <c r="T315" s="9">
        <f t="shared" si="27"/>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2851.5</v>
      </c>
      <c r="P316" s="5">
        <f t="shared" si="25"/>
        <v>32.095833333333331</v>
      </c>
      <c r="Q316" t="str">
        <f t="shared" si="28"/>
        <v>film &amp; video</v>
      </c>
      <c r="R316" t="str">
        <f t="shared" si="29"/>
        <v>documentary</v>
      </c>
      <c r="S316" s="9">
        <f t="shared" si="26"/>
        <v>41304.833194444444</v>
      </c>
      <c r="T316" s="9">
        <f t="shared" si="27"/>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312</v>
      </c>
      <c r="P317" s="5">
        <f t="shared" si="25"/>
        <v>200.88888888888889</v>
      </c>
      <c r="Q317" t="str">
        <f t="shared" si="28"/>
        <v>film &amp; video</v>
      </c>
      <c r="R317" t="str">
        <f t="shared" si="29"/>
        <v>documentary</v>
      </c>
      <c r="S317" s="9">
        <f t="shared" si="26"/>
        <v>41113.77238425926</v>
      </c>
      <c r="T317" s="9">
        <f t="shared" si="27"/>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2066</v>
      </c>
      <c r="P318" s="5">
        <f t="shared" si="25"/>
        <v>108.01265822784811</v>
      </c>
      <c r="Q318" t="str">
        <f t="shared" si="28"/>
        <v>film &amp; video</v>
      </c>
      <c r="R318" t="str">
        <f t="shared" si="29"/>
        <v>documentary</v>
      </c>
      <c r="S318" s="9">
        <f t="shared" si="26"/>
        <v>41950.923576388886</v>
      </c>
      <c r="T318" s="9">
        <f t="shared" si="27"/>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241</v>
      </c>
      <c r="P319" s="5">
        <f t="shared" si="25"/>
        <v>95.699367088607602</v>
      </c>
      <c r="Q319" t="str">
        <f t="shared" si="28"/>
        <v>film &amp; video</v>
      </c>
      <c r="R319" t="str">
        <f t="shared" si="29"/>
        <v>documentary</v>
      </c>
      <c r="S319" s="9">
        <f t="shared" si="26"/>
        <v>41589.676886574074</v>
      </c>
      <c r="T319" s="9">
        <f t="shared" si="27"/>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9166</v>
      </c>
      <c r="P320" s="5">
        <f t="shared" si="25"/>
        <v>49.880281690140848</v>
      </c>
      <c r="Q320" t="str">
        <f t="shared" si="28"/>
        <v>film &amp; video</v>
      </c>
      <c r="R320" t="str">
        <f t="shared" si="29"/>
        <v>documentary</v>
      </c>
      <c r="S320" s="9">
        <f t="shared" si="26"/>
        <v>41330.038784722223</v>
      </c>
      <c r="T320" s="9">
        <f t="shared" si="27"/>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634</v>
      </c>
      <c r="P321" s="5">
        <f t="shared" si="25"/>
        <v>110.47058823529412</v>
      </c>
      <c r="Q321" t="str">
        <f t="shared" si="28"/>
        <v>film &amp; video</v>
      </c>
      <c r="R321" t="str">
        <f t="shared" si="29"/>
        <v>documentary</v>
      </c>
      <c r="S321" s="9">
        <f t="shared" si="26"/>
        <v>40123.83829861111</v>
      </c>
      <c r="T321" s="9">
        <f t="shared" si="27"/>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30">E322-D322</f>
        <v>1316</v>
      </c>
      <c r="P322" s="5">
        <f t="shared" ref="P322:P385" si="31">(E322/L322)</f>
        <v>134.91139240506328</v>
      </c>
      <c r="Q322" t="str">
        <f t="shared" si="28"/>
        <v>film &amp; video</v>
      </c>
      <c r="R322" t="str">
        <f t="shared" si="29"/>
        <v>documentary</v>
      </c>
      <c r="S322" s="9">
        <f t="shared" ref="S322:S385" si="32">(((J322/60)/60)/24)+DATE(1970,1,1)</f>
        <v>42331.551307870366</v>
      </c>
      <c r="T322" s="9">
        <f t="shared" ref="T322:T385" si="33">(((I322/60)/60)/24)+DATE(1970,1,1)</f>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30"/>
        <v>932</v>
      </c>
      <c r="P323" s="5">
        <f t="shared" si="31"/>
        <v>106.62314540059347</v>
      </c>
      <c r="Q323" t="str">
        <f t="shared" ref="Q323:Q386" si="34">LEFT(N323,SEARCH("/",N323,1)-1)</f>
        <v>film &amp; video</v>
      </c>
      <c r="R323" t="str">
        <f t="shared" ref="R323:R386" si="35">RIGHT(N323,LEN(N323)-SEARCH("/",N323))</f>
        <v>documentary</v>
      </c>
      <c r="S323" s="9">
        <f t="shared" si="32"/>
        <v>42647.446597222224</v>
      </c>
      <c r="T323" s="9">
        <f t="shared" si="33"/>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1978</v>
      </c>
      <c r="P324" s="5">
        <f t="shared" si="31"/>
        <v>145.04301075268816</v>
      </c>
      <c r="Q324" t="str">
        <f t="shared" si="34"/>
        <v>film &amp; video</v>
      </c>
      <c r="R324" t="str">
        <f t="shared" si="35"/>
        <v>documentary</v>
      </c>
      <c r="S324" s="9">
        <f t="shared" si="32"/>
        <v>42473.57</v>
      </c>
      <c r="T324" s="9">
        <f t="shared" si="3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1246</v>
      </c>
      <c r="P325" s="5">
        <f t="shared" si="31"/>
        <v>114.58620689655173</v>
      </c>
      <c r="Q325" t="str">
        <f t="shared" si="34"/>
        <v>film &amp; video</v>
      </c>
      <c r="R325" t="str">
        <f t="shared" si="35"/>
        <v>documentary</v>
      </c>
      <c r="S325" s="9">
        <f t="shared" si="32"/>
        <v>42697.32136574074</v>
      </c>
      <c r="T325" s="9">
        <f t="shared" si="3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136</v>
      </c>
      <c r="P326" s="5">
        <f t="shared" si="31"/>
        <v>105.3170731707317</v>
      </c>
      <c r="Q326" t="str">
        <f t="shared" si="34"/>
        <v>film &amp; video</v>
      </c>
      <c r="R326" t="str">
        <f t="shared" si="35"/>
        <v>documentary</v>
      </c>
      <c r="S326" s="9">
        <f t="shared" si="32"/>
        <v>42184.626250000001</v>
      </c>
      <c r="T326" s="9">
        <f t="shared" si="3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2198</v>
      </c>
      <c r="P327" s="5">
        <f t="shared" si="31"/>
        <v>70.921195652173907</v>
      </c>
      <c r="Q327" t="str">
        <f t="shared" si="34"/>
        <v>film &amp; video</v>
      </c>
      <c r="R327" t="str">
        <f t="shared" si="35"/>
        <v>documentary</v>
      </c>
      <c r="S327" s="9">
        <f t="shared" si="32"/>
        <v>42689.187881944439</v>
      </c>
      <c r="T327" s="9">
        <f t="shared" si="3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19394.600000000006</v>
      </c>
      <c r="P328" s="5">
        <f t="shared" si="31"/>
        <v>147.17167680278018</v>
      </c>
      <c r="Q328" t="str">
        <f t="shared" si="34"/>
        <v>film &amp; video</v>
      </c>
      <c r="R328" t="str">
        <f t="shared" si="35"/>
        <v>documentary</v>
      </c>
      <c r="S328" s="9">
        <f t="shared" si="32"/>
        <v>42775.314884259264</v>
      </c>
      <c r="T328" s="9">
        <f t="shared" si="3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1456</v>
      </c>
      <c r="P329" s="5">
        <f t="shared" si="31"/>
        <v>160.47058823529412</v>
      </c>
      <c r="Q329" t="str">
        <f t="shared" si="34"/>
        <v>film &amp; video</v>
      </c>
      <c r="R329" t="str">
        <f t="shared" si="35"/>
        <v>documentary</v>
      </c>
      <c r="S329" s="9">
        <f t="shared" si="32"/>
        <v>42058.235289351855</v>
      </c>
      <c r="T329" s="9">
        <f t="shared" si="3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2710.8000000000029</v>
      </c>
      <c r="P330" s="5">
        <f t="shared" si="31"/>
        <v>156.04578313253012</v>
      </c>
      <c r="Q330" t="str">
        <f t="shared" si="34"/>
        <v>film &amp; video</v>
      </c>
      <c r="R330" t="str">
        <f t="shared" si="35"/>
        <v>documentary</v>
      </c>
      <c r="S330" s="9">
        <f t="shared" si="32"/>
        <v>42278.946620370371</v>
      </c>
      <c r="T330" s="9">
        <f t="shared" si="3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550</v>
      </c>
      <c r="P331" s="5">
        <f t="shared" si="31"/>
        <v>63.17365269461078</v>
      </c>
      <c r="Q331" t="str">
        <f t="shared" si="34"/>
        <v>film &amp; video</v>
      </c>
      <c r="R331" t="str">
        <f t="shared" si="35"/>
        <v>documentary</v>
      </c>
      <c r="S331" s="9">
        <f t="shared" si="32"/>
        <v>42291.46674768519</v>
      </c>
      <c r="T331" s="9">
        <f t="shared" si="3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640</v>
      </c>
      <c r="P332" s="5">
        <f t="shared" si="31"/>
        <v>104.82352941176471</v>
      </c>
      <c r="Q332" t="str">
        <f t="shared" si="34"/>
        <v>film &amp; video</v>
      </c>
      <c r="R332" t="str">
        <f t="shared" si="35"/>
        <v>documentary</v>
      </c>
      <c r="S332" s="9">
        <f t="shared" si="32"/>
        <v>41379.515775462962</v>
      </c>
      <c r="T332" s="9">
        <f t="shared" si="3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2642</v>
      </c>
      <c r="P333" s="5">
        <f t="shared" si="31"/>
        <v>97.356164383561648</v>
      </c>
      <c r="Q333" t="str">
        <f t="shared" si="34"/>
        <v>film &amp; video</v>
      </c>
      <c r="R333" t="str">
        <f t="shared" si="35"/>
        <v>documentary</v>
      </c>
      <c r="S333" s="9">
        <f t="shared" si="32"/>
        <v>42507.581412037034</v>
      </c>
      <c r="T333" s="9">
        <f t="shared" si="3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13015</v>
      </c>
      <c r="P334" s="5">
        <f t="shared" si="31"/>
        <v>203.63063063063063</v>
      </c>
      <c r="Q334" t="str">
        <f t="shared" si="34"/>
        <v>film &amp; video</v>
      </c>
      <c r="R334" t="str">
        <f t="shared" si="35"/>
        <v>documentary</v>
      </c>
      <c r="S334" s="9">
        <f t="shared" si="32"/>
        <v>42263.680289351847</v>
      </c>
      <c r="T334" s="9">
        <f t="shared" si="3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10091</v>
      </c>
      <c r="P335" s="5">
        <f t="shared" si="31"/>
        <v>188.31203007518798</v>
      </c>
      <c r="Q335" t="str">
        <f t="shared" si="34"/>
        <v>film &amp; video</v>
      </c>
      <c r="R335" t="str">
        <f t="shared" si="35"/>
        <v>documentary</v>
      </c>
      <c r="S335" s="9">
        <f t="shared" si="32"/>
        <v>42437.636469907404</v>
      </c>
      <c r="T335" s="9">
        <f t="shared" si="3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119</v>
      </c>
      <c r="P336" s="5">
        <f t="shared" si="31"/>
        <v>146.65217391304347</v>
      </c>
      <c r="Q336" t="str">
        <f t="shared" si="34"/>
        <v>film &amp; video</v>
      </c>
      <c r="R336" t="str">
        <f t="shared" si="35"/>
        <v>documentary</v>
      </c>
      <c r="S336" s="9">
        <f t="shared" si="32"/>
        <v>42101.682372685187</v>
      </c>
      <c r="T336" s="9">
        <f t="shared" si="3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235</v>
      </c>
      <c r="P337" s="5">
        <f t="shared" si="31"/>
        <v>109.1875</v>
      </c>
      <c r="Q337" t="str">
        <f t="shared" si="34"/>
        <v>film &amp; video</v>
      </c>
      <c r="R337" t="str">
        <f t="shared" si="35"/>
        <v>documentary</v>
      </c>
      <c r="S337" s="9">
        <f t="shared" si="32"/>
        <v>42101.737442129626</v>
      </c>
      <c r="T337" s="9">
        <f t="shared" si="3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4209.7799999999988</v>
      </c>
      <c r="P338" s="5">
        <f t="shared" si="31"/>
        <v>59.249046653144013</v>
      </c>
      <c r="Q338" t="str">
        <f t="shared" si="34"/>
        <v>film &amp; video</v>
      </c>
      <c r="R338" t="str">
        <f t="shared" si="35"/>
        <v>documentary</v>
      </c>
      <c r="S338" s="9">
        <f t="shared" si="32"/>
        <v>42291.596273148149</v>
      </c>
      <c r="T338" s="9">
        <f t="shared" si="3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35.050000000000182</v>
      </c>
      <c r="P339" s="5">
        <f t="shared" si="31"/>
        <v>97.904838709677421</v>
      </c>
      <c r="Q339" t="str">
        <f t="shared" si="34"/>
        <v>film &amp; video</v>
      </c>
      <c r="R339" t="str">
        <f t="shared" si="35"/>
        <v>documentary</v>
      </c>
      <c r="S339" s="9">
        <f t="shared" si="32"/>
        <v>42047.128564814819</v>
      </c>
      <c r="T339" s="9">
        <f t="shared" si="3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1520.0400000000009</v>
      </c>
      <c r="P340" s="5">
        <f t="shared" si="31"/>
        <v>70.000169491525426</v>
      </c>
      <c r="Q340" t="str">
        <f t="shared" si="34"/>
        <v>film &amp; video</v>
      </c>
      <c r="R340" t="str">
        <f t="shared" si="35"/>
        <v>documentary</v>
      </c>
      <c r="S340" s="9">
        <f t="shared" si="32"/>
        <v>42559.755671296298</v>
      </c>
      <c r="T340" s="9">
        <f t="shared" si="3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485</v>
      </c>
      <c r="P341" s="5">
        <f t="shared" si="31"/>
        <v>72.865168539325836</v>
      </c>
      <c r="Q341" t="str">
        <f t="shared" si="34"/>
        <v>film &amp; video</v>
      </c>
      <c r="R341" t="str">
        <f t="shared" si="35"/>
        <v>documentary</v>
      </c>
      <c r="S341" s="9">
        <f t="shared" si="32"/>
        <v>42093.760046296295</v>
      </c>
      <c r="T341" s="9">
        <f t="shared" si="3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8758</v>
      </c>
      <c r="P342" s="5">
        <f t="shared" si="31"/>
        <v>146.34782608695653</v>
      </c>
      <c r="Q342" t="str">
        <f t="shared" si="34"/>
        <v>film &amp; video</v>
      </c>
      <c r="R342" t="str">
        <f t="shared" si="35"/>
        <v>documentary</v>
      </c>
      <c r="S342" s="9">
        <f t="shared" si="32"/>
        <v>42772.669062500005</v>
      </c>
      <c r="T342" s="9">
        <f t="shared" si="3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235</v>
      </c>
      <c r="P343" s="5">
        <f t="shared" si="31"/>
        <v>67.909090909090907</v>
      </c>
      <c r="Q343" t="str">
        <f t="shared" si="34"/>
        <v>film &amp; video</v>
      </c>
      <c r="R343" t="str">
        <f t="shared" si="35"/>
        <v>documentary</v>
      </c>
      <c r="S343" s="9">
        <f t="shared" si="32"/>
        <v>41894.879606481481</v>
      </c>
      <c r="T343" s="9">
        <f t="shared" si="3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201.5199999999968</v>
      </c>
      <c r="P344" s="5">
        <f t="shared" si="31"/>
        <v>169.85083076923075</v>
      </c>
      <c r="Q344" t="str">
        <f t="shared" si="34"/>
        <v>film &amp; video</v>
      </c>
      <c r="R344" t="str">
        <f t="shared" si="35"/>
        <v>documentary</v>
      </c>
      <c r="S344" s="9">
        <f t="shared" si="32"/>
        <v>42459.780844907407</v>
      </c>
      <c r="T344" s="9">
        <f t="shared" si="3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608.59000000000015</v>
      </c>
      <c r="P345" s="5">
        <f t="shared" si="31"/>
        <v>58.413339694656486</v>
      </c>
      <c r="Q345" t="str">
        <f t="shared" si="34"/>
        <v>film &amp; video</v>
      </c>
      <c r="R345" t="str">
        <f t="shared" si="35"/>
        <v>documentary</v>
      </c>
      <c r="S345" s="9">
        <f t="shared" si="32"/>
        <v>41926.73778935185</v>
      </c>
      <c r="T345" s="9">
        <f t="shared" si="3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698</v>
      </c>
      <c r="P346" s="5">
        <f t="shared" si="31"/>
        <v>119.99298245614035</v>
      </c>
      <c r="Q346" t="str">
        <f t="shared" si="34"/>
        <v>film &amp; video</v>
      </c>
      <c r="R346" t="str">
        <f t="shared" si="35"/>
        <v>documentary</v>
      </c>
      <c r="S346" s="9">
        <f t="shared" si="32"/>
        <v>42111.970995370371</v>
      </c>
      <c r="T346" s="9">
        <f t="shared" si="3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3375</v>
      </c>
      <c r="P347" s="5">
        <f t="shared" si="31"/>
        <v>99.860335195530723</v>
      </c>
      <c r="Q347" t="str">
        <f t="shared" si="34"/>
        <v>film &amp; video</v>
      </c>
      <c r="R347" t="str">
        <f t="shared" si="35"/>
        <v>documentary</v>
      </c>
      <c r="S347" s="9">
        <f t="shared" si="32"/>
        <v>42114.944328703699</v>
      </c>
      <c r="T347" s="9">
        <f t="shared" si="3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7028.880000000001</v>
      </c>
      <c r="P348" s="5">
        <f t="shared" si="31"/>
        <v>90.579148936170213</v>
      </c>
      <c r="Q348" t="str">
        <f t="shared" si="34"/>
        <v>film &amp; video</v>
      </c>
      <c r="R348" t="str">
        <f t="shared" si="35"/>
        <v>documentary</v>
      </c>
      <c r="S348" s="9">
        <f t="shared" si="32"/>
        <v>42261.500243055561</v>
      </c>
      <c r="T348" s="9">
        <f t="shared" si="3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4636.1999999999971</v>
      </c>
      <c r="P349" s="5">
        <f t="shared" si="31"/>
        <v>117.77361477572559</v>
      </c>
      <c r="Q349" t="str">
        <f t="shared" si="34"/>
        <v>film &amp; video</v>
      </c>
      <c r="R349" t="str">
        <f t="shared" si="35"/>
        <v>documentary</v>
      </c>
      <c r="S349" s="9">
        <f t="shared" si="32"/>
        <v>42292.495474537034</v>
      </c>
      <c r="T349" s="9">
        <f t="shared" si="3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300</v>
      </c>
      <c r="P350" s="5">
        <f t="shared" si="31"/>
        <v>86.554621848739501</v>
      </c>
      <c r="Q350" t="str">
        <f t="shared" si="34"/>
        <v>film &amp; video</v>
      </c>
      <c r="R350" t="str">
        <f t="shared" si="35"/>
        <v>documentary</v>
      </c>
      <c r="S350" s="9">
        <f t="shared" si="32"/>
        <v>42207.58699074074</v>
      </c>
      <c r="T350" s="9">
        <f t="shared" si="3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747.18000000000029</v>
      </c>
      <c r="P351" s="5">
        <f t="shared" si="31"/>
        <v>71.899281437125751</v>
      </c>
      <c r="Q351" t="str">
        <f t="shared" si="34"/>
        <v>film &amp; video</v>
      </c>
      <c r="R351" t="str">
        <f t="shared" si="35"/>
        <v>documentary</v>
      </c>
      <c r="S351" s="9">
        <f t="shared" si="32"/>
        <v>42760.498935185184</v>
      </c>
      <c r="T351" s="9">
        <f t="shared" si="3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3690</v>
      </c>
      <c r="P352" s="5">
        <f t="shared" si="31"/>
        <v>129.81900452488688</v>
      </c>
      <c r="Q352" t="str">
        <f t="shared" si="34"/>
        <v>film &amp; video</v>
      </c>
      <c r="R352" t="str">
        <f t="shared" si="35"/>
        <v>documentary</v>
      </c>
      <c r="S352" s="9">
        <f t="shared" si="32"/>
        <v>42586.066076388888</v>
      </c>
      <c r="T352" s="9">
        <f t="shared" si="3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9296</v>
      </c>
      <c r="P353" s="5">
        <f t="shared" si="31"/>
        <v>44.912863070539416</v>
      </c>
      <c r="Q353" t="str">
        <f t="shared" si="34"/>
        <v>film &amp; video</v>
      </c>
      <c r="R353" t="str">
        <f t="shared" si="35"/>
        <v>documentary</v>
      </c>
      <c r="S353" s="9">
        <f t="shared" si="32"/>
        <v>42427.964745370366</v>
      </c>
      <c r="T353" s="9">
        <f t="shared" si="3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1656</v>
      </c>
      <c r="P354" s="5">
        <f t="shared" si="31"/>
        <v>40.755244755244753</v>
      </c>
      <c r="Q354" t="str">
        <f t="shared" si="34"/>
        <v>film &amp; video</v>
      </c>
      <c r="R354" t="str">
        <f t="shared" si="35"/>
        <v>documentary</v>
      </c>
      <c r="S354" s="9">
        <f t="shared" si="32"/>
        <v>41890.167453703703</v>
      </c>
      <c r="T354" s="9">
        <f t="shared" si="3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5035.18</v>
      </c>
      <c r="P355" s="5">
        <f t="shared" si="31"/>
        <v>103.52394779771615</v>
      </c>
      <c r="Q355" t="str">
        <f t="shared" si="34"/>
        <v>film &amp; video</v>
      </c>
      <c r="R355" t="str">
        <f t="shared" si="35"/>
        <v>documentary</v>
      </c>
      <c r="S355" s="9">
        <f t="shared" si="32"/>
        <v>42297.791886574079</v>
      </c>
      <c r="T355" s="9">
        <f t="shared" si="3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138</v>
      </c>
      <c r="P356" s="5">
        <f t="shared" si="31"/>
        <v>125.44827586206897</v>
      </c>
      <c r="Q356" t="str">
        <f t="shared" si="34"/>
        <v>film &amp; video</v>
      </c>
      <c r="R356" t="str">
        <f t="shared" si="35"/>
        <v>documentary</v>
      </c>
      <c r="S356" s="9">
        <f t="shared" si="32"/>
        <v>42438.827789351853</v>
      </c>
      <c r="T356" s="9">
        <f t="shared" si="3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5690</v>
      </c>
      <c r="P357" s="5">
        <f t="shared" si="31"/>
        <v>246.60606060606059</v>
      </c>
      <c r="Q357" t="str">
        <f t="shared" si="34"/>
        <v>film &amp; video</v>
      </c>
      <c r="R357" t="str">
        <f t="shared" si="35"/>
        <v>documentary</v>
      </c>
      <c r="S357" s="9">
        <f t="shared" si="32"/>
        <v>41943.293912037036</v>
      </c>
      <c r="T357" s="9">
        <f t="shared" si="3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201.93000000000029</v>
      </c>
      <c r="P358" s="5">
        <f t="shared" si="31"/>
        <v>79.401340206185566</v>
      </c>
      <c r="Q358" t="str">
        <f t="shared" si="34"/>
        <v>film &amp; video</v>
      </c>
      <c r="R358" t="str">
        <f t="shared" si="35"/>
        <v>documentary</v>
      </c>
      <c r="S358" s="9">
        <f t="shared" si="32"/>
        <v>42415.803159722222</v>
      </c>
      <c r="T358" s="9">
        <f t="shared" si="3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11100</v>
      </c>
      <c r="P359" s="5">
        <f t="shared" si="31"/>
        <v>86.138613861386133</v>
      </c>
      <c r="Q359" t="str">
        <f t="shared" si="34"/>
        <v>film &amp; video</v>
      </c>
      <c r="R359" t="str">
        <f t="shared" si="35"/>
        <v>documentary</v>
      </c>
      <c r="S359" s="9">
        <f t="shared" si="32"/>
        <v>42078.222187499996</v>
      </c>
      <c r="T359" s="9">
        <f t="shared" si="3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1544</v>
      </c>
      <c r="P360" s="5">
        <f t="shared" si="31"/>
        <v>193.04868913857678</v>
      </c>
      <c r="Q360" t="str">
        <f t="shared" si="34"/>
        <v>film &amp; video</v>
      </c>
      <c r="R360" t="str">
        <f t="shared" si="35"/>
        <v>documentary</v>
      </c>
      <c r="S360" s="9">
        <f t="shared" si="32"/>
        <v>42507.860196759255</v>
      </c>
      <c r="T360" s="9">
        <f t="shared" si="3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1175</v>
      </c>
      <c r="P361" s="5">
        <f t="shared" si="31"/>
        <v>84.023178807947019</v>
      </c>
      <c r="Q361" t="str">
        <f t="shared" si="34"/>
        <v>film &amp; video</v>
      </c>
      <c r="R361" t="str">
        <f t="shared" si="35"/>
        <v>documentary</v>
      </c>
      <c r="S361" s="9">
        <f t="shared" si="32"/>
        <v>41935.070486111108</v>
      </c>
      <c r="T361" s="9">
        <f t="shared" si="3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165</v>
      </c>
      <c r="P362" s="5">
        <f t="shared" si="31"/>
        <v>139.82758620689654</v>
      </c>
      <c r="Q362" t="str">
        <f t="shared" si="34"/>
        <v>film &amp; video</v>
      </c>
      <c r="R362" t="str">
        <f t="shared" si="35"/>
        <v>documentary</v>
      </c>
      <c r="S362" s="9">
        <f t="shared" si="32"/>
        <v>42163.897916666669</v>
      </c>
      <c r="T362" s="9">
        <f t="shared" si="3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3876.9499999999971</v>
      </c>
      <c r="P363" s="5">
        <f t="shared" si="31"/>
        <v>109.82189265536722</v>
      </c>
      <c r="Q363" t="str">
        <f t="shared" si="34"/>
        <v>film &amp; video</v>
      </c>
      <c r="R363" t="str">
        <f t="shared" si="35"/>
        <v>documentary</v>
      </c>
      <c r="S363" s="9">
        <f t="shared" si="32"/>
        <v>41936.001226851848</v>
      </c>
      <c r="T363" s="9">
        <f t="shared" si="3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2335</v>
      </c>
      <c r="P364" s="5">
        <f t="shared" si="31"/>
        <v>139.53488372093022</v>
      </c>
      <c r="Q364" t="str">
        <f t="shared" si="34"/>
        <v>film &amp; video</v>
      </c>
      <c r="R364" t="str">
        <f t="shared" si="35"/>
        <v>documentary</v>
      </c>
      <c r="S364" s="9">
        <f t="shared" si="32"/>
        <v>41837.210543981484</v>
      </c>
      <c r="T364" s="9">
        <f t="shared" si="3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119</v>
      </c>
      <c r="P365" s="5">
        <f t="shared" si="31"/>
        <v>347.84615384615387</v>
      </c>
      <c r="Q365" t="str">
        <f t="shared" si="34"/>
        <v>film &amp; video</v>
      </c>
      <c r="R365" t="str">
        <f t="shared" si="35"/>
        <v>documentary</v>
      </c>
      <c r="S365" s="9">
        <f t="shared" si="32"/>
        <v>40255.744629629626</v>
      </c>
      <c r="T365" s="9">
        <f t="shared" si="3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711.30000000000018</v>
      </c>
      <c r="P366" s="5">
        <f t="shared" si="31"/>
        <v>68.24159292035398</v>
      </c>
      <c r="Q366" t="str">
        <f t="shared" si="34"/>
        <v>film &amp; video</v>
      </c>
      <c r="R366" t="str">
        <f t="shared" si="35"/>
        <v>documentary</v>
      </c>
      <c r="S366" s="9">
        <f t="shared" si="32"/>
        <v>41780.859629629631</v>
      </c>
      <c r="T366" s="9">
        <f t="shared" si="3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596</v>
      </c>
      <c r="P367" s="5">
        <f t="shared" si="31"/>
        <v>239.93846153846152</v>
      </c>
      <c r="Q367" t="str">
        <f t="shared" si="34"/>
        <v>film &amp; video</v>
      </c>
      <c r="R367" t="str">
        <f t="shared" si="35"/>
        <v>documentary</v>
      </c>
      <c r="S367" s="9">
        <f t="shared" si="32"/>
        <v>41668.606469907405</v>
      </c>
      <c r="T367" s="9">
        <f t="shared" si="3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500</v>
      </c>
      <c r="P368" s="5">
        <f t="shared" si="31"/>
        <v>287.31343283582089</v>
      </c>
      <c r="Q368" t="str">
        <f t="shared" si="34"/>
        <v>film &amp; video</v>
      </c>
      <c r="R368" t="str">
        <f t="shared" si="35"/>
        <v>documentary</v>
      </c>
      <c r="S368" s="9">
        <f t="shared" si="32"/>
        <v>41019.793032407404</v>
      </c>
      <c r="T368" s="9">
        <f t="shared" si="3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335.01000000000022</v>
      </c>
      <c r="P369" s="5">
        <f t="shared" si="31"/>
        <v>86.84882352941176</v>
      </c>
      <c r="Q369" t="str">
        <f t="shared" si="34"/>
        <v>film &amp; video</v>
      </c>
      <c r="R369" t="str">
        <f t="shared" si="35"/>
        <v>documentary</v>
      </c>
      <c r="S369" s="9">
        <f t="shared" si="32"/>
        <v>41355.577291666668</v>
      </c>
      <c r="T369" s="9">
        <f t="shared" si="3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514</v>
      </c>
      <c r="P370" s="5">
        <f t="shared" si="31"/>
        <v>81.84905660377359</v>
      </c>
      <c r="Q370" t="str">
        <f t="shared" si="34"/>
        <v>film &amp; video</v>
      </c>
      <c r="R370" t="str">
        <f t="shared" si="35"/>
        <v>documentary</v>
      </c>
      <c r="S370" s="9">
        <f t="shared" si="32"/>
        <v>42043.605578703704</v>
      </c>
      <c r="T370" s="9">
        <f t="shared" si="3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660.11999999999989</v>
      </c>
      <c r="P371" s="5">
        <f t="shared" si="31"/>
        <v>42.874970059880241</v>
      </c>
      <c r="Q371" t="str">
        <f t="shared" si="34"/>
        <v>film &amp; video</v>
      </c>
      <c r="R371" t="str">
        <f t="shared" si="35"/>
        <v>documentary</v>
      </c>
      <c r="S371" s="9">
        <f t="shared" si="32"/>
        <v>40893.551724537036</v>
      </c>
      <c r="T371" s="9">
        <f t="shared" si="3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5505</v>
      </c>
      <c r="P372" s="5">
        <f t="shared" si="31"/>
        <v>709.41860465116281</v>
      </c>
      <c r="Q372" t="str">
        <f t="shared" si="34"/>
        <v>film &amp; video</v>
      </c>
      <c r="R372" t="str">
        <f t="shared" si="35"/>
        <v>documentary</v>
      </c>
      <c r="S372" s="9">
        <f t="shared" si="32"/>
        <v>42711.795138888891</v>
      </c>
      <c r="T372" s="9">
        <f t="shared" si="3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21253</v>
      </c>
      <c r="P373" s="5">
        <f t="shared" si="31"/>
        <v>161.25517890772127</v>
      </c>
      <c r="Q373" t="str">
        <f t="shared" si="34"/>
        <v>film &amp; video</v>
      </c>
      <c r="R373" t="str">
        <f t="shared" si="35"/>
        <v>documentary</v>
      </c>
      <c r="S373" s="9">
        <f t="shared" si="32"/>
        <v>41261.767812500002</v>
      </c>
      <c r="T373" s="9">
        <f t="shared" si="3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76</v>
      </c>
      <c r="P374" s="5">
        <f t="shared" si="31"/>
        <v>41.777777777777779</v>
      </c>
      <c r="Q374" t="str">
        <f t="shared" si="34"/>
        <v>film &amp; video</v>
      </c>
      <c r="R374" t="str">
        <f t="shared" si="35"/>
        <v>documentary</v>
      </c>
      <c r="S374" s="9">
        <f t="shared" si="32"/>
        <v>42425.576898148152</v>
      </c>
      <c r="T374" s="9">
        <f t="shared" si="3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500</v>
      </c>
      <c r="P375" s="5">
        <f t="shared" si="31"/>
        <v>89.887640449438209</v>
      </c>
      <c r="Q375" t="str">
        <f t="shared" si="34"/>
        <v>film &amp; video</v>
      </c>
      <c r="R375" t="str">
        <f t="shared" si="35"/>
        <v>documentary</v>
      </c>
      <c r="S375" s="9">
        <f t="shared" si="32"/>
        <v>41078.91201388889</v>
      </c>
      <c r="T375" s="9">
        <f t="shared" si="3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1839</v>
      </c>
      <c r="P376" s="5">
        <f t="shared" si="31"/>
        <v>45.051724137931032</v>
      </c>
      <c r="Q376" t="str">
        <f t="shared" si="34"/>
        <v>film &amp; video</v>
      </c>
      <c r="R376" t="str">
        <f t="shared" si="35"/>
        <v>documentary</v>
      </c>
      <c r="S376" s="9">
        <f t="shared" si="32"/>
        <v>40757.889247685183</v>
      </c>
      <c r="T376" s="9">
        <f t="shared" si="3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100</v>
      </c>
      <c r="P377" s="5">
        <f t="shared" si="31"/>
        <v>42.857142857142854</v>
      </c>
      <c r="Q377" t="str">
        <f t="shared" si="34"/>
        <v>film &amp; video</v>
      </c>
      <c r="R377" t="str">
        <f t="shared" si="35"/>
        <v>documentary</v>
      </c>
      <c r="S377" s="9">
        <f t="shared" si="32"/>
        <v>41657.985081018516</v>
      </c>
      <c r="T377" s="9">
        <f t="shared" si="3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146</v>
      </c>
      <c r="P378" s="5">
        <f t="shared" si="31"/>
        <v>54.083333333333336</v>
      </c>
      <c r="Q378" t="str">
        <f t="shared" si="34"/>
        <v>film &amp; video</v>
      </c>
      <c r="R378" t="str">
        <f t="shared" si="35"/>
        <v>documentary</v>
      </c>
      <c r="S378" s="9">
        <f t="shared" si="32"/>
        <v>42576.452731481477</v>
      </c>
      <c r="T378" s="9">
        <f t="shared" si="3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1728</v>
      </c>
      <c r="P379" s="5">
        <f t="shared" si="31"/>
        <v>103.21804511278195</v>
      </c>
      <c r="Q379" t="str">
        <f t="shared" si="34"/>
        <v>film &amp; video</v>
      </c>
      <c r="R379" t="str">
        <f t="shared" si="35"/>
        <v>documentary</v>
      </c>
      <c r="S379" s="9">
        <f t="shared" si="32"/>
        <v>42292.250787037032</v>
      </c>
      <c r="T379" s="9">
        <f t="shared" si="3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353</v>
      </c>
      <c r="P380" s="5">
        <f t="shared" si="31"/>
        <v>40.397590361445786</v>
      </c>
      <c r="Q380" t="str">
        <f t="shared" si="34"/>
        <v>film &amp; video</v>
      </c>
      <c r="R380" t="str">
        <f t="shared" si="35"/>
        <v>documentary</v>
      </c>
      <c r="S380" s="9">
        <f t="shared" si="32"/>
        <v>42370.571851851855</v>
      </c>
      <c r="T380" s="9">
        <f t="shared" si="3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2412</v>
      </c>
      <c r="P381" s="5">
        <f t="shared" si="31"/>
        <v>116.85906040268456</v>
      </c>
      <c r="Q381" t="str">
        <f t="shared" si="34"/>
        <v>film &amp; video</v>
      </c>
      <c r="R381" t="str">
        <f t="shared" si="35"/>
        <v>documentary</v>
      </c>
      <c r="S381" s="9">
        <f t="shared" si="32"/>
        <v>40987.688333333332</v>
      </c>
      <c r="T381" s="9">
        <f t="shared" si="3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1660</v>
      </c>
      <c r="P382" s="5">
        <f t="shared" si="31"/>
        <v>115.51020408163265</v>
      </c>
      <c r="Q382" t="str">
        <f t="shared" si="34"/>
        <v>film &amp; video</v>
      </c>
      <c r="R382" t="str">
        <f t="shared" si="35"/>
        <v>documentary</v>
      </c>
      <c r="S382" s="9">
        <f t="shared" si="32"/>
        <v>42367.719814814816</v>
      </c>
      <c r="T382" s="9">
        <f t="shared" si="3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1182.5</v>
      </c>
      <c r="P383" s="5">
        <f t="shared" si="31"/>
        <v>104.31274900398407</v>
      </c>
      <c r="Q383" t="str">
        <f t="shared" si="34"/>
        <v>film &amp; video</v>
      </c>
      <c r="R383" t="str">
        <f t="shared" si="35"/>
        <v>documentary</v>
      </c>
      <c r="S383" s="9">
        <f t="shared" si="32"/>
        <v>41085.698113425926</v>
      </c>
      <c r="T383" s="9">
        <f t="shared" si="3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935</v>
      </c>
      <c r="P384" s="5">
        <f t="shared" si="31"/>
        <v>69.772727272727266</v>
      </c>
      <c r="Q384" t="str">
        <f t="shared" si="34"/>
        <v>film &amp; video</v>
      </c>
      <c r="R384" t="str">
        <f t="shared" si="35"/>
        <v>documentary</v>
      </c>
      <c r="S384" s="9">
        <f t="shared" si="32"/>
        <v>41144.709490740745</v>
      </c>
      <c r="T384" s="9">
        <f t="shared" si="3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1066</v>
      </c>
      <c r="P385" s="5">
        <f t="shared" si="31"/>
        <v>43.020833333333336</v>
      </c>
      <c r="Q385" t="str">
        <f t="shared" si="34"/>
        <v>film &amp; video</v>
      </c>
      <c r="R385" t="str">
        <f t="shared" si="35"/>
        <v>documentary</v>
      </c>
      <c r="S385" s="9">
        <f t="shared" si="32"/>
        <v>41755.117581018516</v>
      </c>
      <c r="T385" s="9">
        <f t="shared" si="3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36">E386-D386</f>
        <v>2421</v>
      </c>
      <c r="P386" s="5">
        <f t="shared" ref="P386:P449" si="37">(E386/L386)</f>
        <v>58.540469973890339</v>
      </c>
      <c r="Q386" t="str">
        <f t="shared" si="34"/>
        <v>film &amp; video</v>
      </c>
      <c r="R386" t="str">
        <f t="shared" si="35"/>
        <v>documentary</v>
      </c>
      <c r="S386" s="9">
        <f t="shared" ref="S386:S449" si="38">(((J386/60)/60)/24)+DATE(1970,1,1)</f>
        <v>41980.781793981485</v>
      </c>
      <c r="T386" s="9">
        <f t="shared" ref="T386:T449" si="39">(((I386/60)/60)/24)+DATE(1970,1,1)</f>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36"/>
        <v>1495.5</v>
      </c>
      <c r="P387" s="5">
        <f t="shared" si="37"/>
        <v>111.79535864978902</v>
      </c>
      <c r="Q387" t="str">
        <f t="shared" ref="Q387:Q450" si="40">LEFT(N387,SEARCH("/",N387,1)-1)</f>
        <v>film &amp; video</v>
      </c>
      <c r="R387" t="str">
        <f t="shared" ref="R387:R450" si="41">RIGHT(N387,LEN(N387)-SEARCH("/",N387))</f>
        <v>documentary</v>
      </c>
      <c r="S387" s="9">
        <f t="shared" si="38"/>
        <v>41934.584502314814</v>
      </c>
      <c r="T387" s="9">
        <f t="shared" si="39"/>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v>
      </c>
      <c r="P388" s="5">
        <f t="shared" si="37"/>
        <v>46.230769230769234</v>
      </c>
      <c r="Q388" t="str">
        <f t="shared" si="40"/>
        <v>film &amp; video</v>
      </c>
      <c r="R388" t="str">
        <f t="shared" si="41"/>
        <v>documentary</v>
      </c>
      <c r="S388" s="9">
        <f t="shared" si="38"/>
        <v>42211.951284722221</v>
      </c>
      <c r="T388" s="9">
        <f t="shared" si="39"/>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43316</v>
      </c>
      <c r="P389" s="5">
        <f t="shared" si="37"/>
        <v>144.69039145907473</v>
      </c>
      <c r="Q389" t="str">
        <f t="shared" si="40"/>
        <v>film &amp; video</v>
      </c>
      <c r="R389" t="str">
        <f t="shared" si="41"/>
        <v>documentary</v>
      </c>
      <c r="S389" s="9">
        <f t="shared" si="38"/>
        <v>42200.67659722222</v>
      </c>
      <c r="T389" s="9">
        <f t="shared" si="39"/>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1308</v>
      </c>
      <c r="P390" s="5">
        <f t="shared" si="37"/>
        <v>88.845070422535215</v>
      </c>
      <c r="Q390" t="str">
        <f t="shared" si="40"/>
        <v>film &amp; video</v>
      </c>
      <c r="R390" t="str">
        <f t="shared" si="41"/>
        <v>documentary</v>
      </c>
      <c r="S390" s="9">
        <f t="shared" si="38"/>
        <v>42549.076157407413</v>
      </c>
      <c r="T390" s="9">
        <f t="shared" si="39"/>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55444.119999999995</v>
      </c>
      <c r="P391" s="5">
        <f t="shared" si="37"/>
        <v>81.75107284768211</v>
      </c>
      <c r="Q391" t="str">
        <f t="shared" si="40"/>
        <v>film &amp; video</v>
      </c>
      <c r="R391" t="str">
        <f t="shared" si="41"/>
        <v>documentary</v>
      </c>
      <c r="S391" s="9">
        <f t="shared" si="38"/>
        <v>41674.063078703701</v>
      </c>
      <c r="T391" s="9">
        <f t="shared" si="39"/>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0</v>
      </c>
      <c r="P392" s="5">
        <f t="shared" si="37"/>
        <v>71.428571428571431</v>
      </c>
      <c r="Q392" t="str">
        <f t="shared" si="40"/>
        <v>film &amp; video</v>
      </c>
      <c r="R392" t="str">
        <f t="shared" si="41"/>
        <v>documentary</v>
      </c>
      <c r="S392" s="9">
        <f t="shared" si="38"/>
        <v>42112.036712962959</v>
      </c>
      <c r="T392" s="9">
        <f t="shared" si="39"/>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122</v>
      </c>
      <c r="P393" s="5">
        <f t="shared" si="37"/>
        <v>104.25906735751295</v>
      </c>
      <c r="Q393" t="str">
        <f t="shared" si="40"/>
        <v>film &amp; video</v>
      </c>
      <c r="R393" t="str">
        <f t="shared" si="41"/>
        <v>documentary</v>
      </c>
      <c r="S393" s="9">
        <f t="shared" si="38"/>
        <v>40865.042256944449</v>
      </c>
      <c r="T393" s="9">
        <f t="shared" si="39"/>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167</v>
      </c>
      <c r="P394" s="5">
        <f t="shared" si="37"/>
        <v>90.616504854368927</v>
      </c>
      <c r="Q394" t="str">
        <f t="shared" si="40"/>
        <v>film &amp; video</v>
      </c>
      <c r="R394" t="str">
        <f t="shared" si="41"/>
        <v>documentary</v>
      </c>
      <c r="S394" s="9">
        <f t="shared" si="38"/>
        <v>40763.717256944445</v>
      </c>
      <c r="T394" s="9">
        <f t="shared" si="39"/>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5223</v>
      </c>
      <c r="P395" s="5">
        <f t="shared" si="37"/>
        <v>157.33048433048432</v>
      </c>
      <c r="Q395" t="str">
        <f t="shared" si="40"/>
        <v>film &amp; video</v>
      </c>
      <c r="R395" t="str">
        <f t="shared" si="41"/>
        <v>documentary</v>
      </c>
      <c r="S395" s="9">
        <f t="shared" si="38"/>
        <v>41526.708935185183</v>
      </c>
      <c r="T395" s="9">
        <f t="shared" si="39"/>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559</v>
      </c>
      <c r="P396" s="5">
        <f t="shared" si="37"/>
        <v>105.18</v>
      </c>
      <c r="Q396" t="str">
        <f t="shared" si="40"/>
        <v>film &amp; video</v>
      </c>
      <c r="R396" t="str">
        <f t="shared" si="41"/>
        <v>documentary</v>
      </c>
      <c r="S396" s="9">
        <f t="shared" si="38"/>
        <v>42417.818078703705</v>
      </c>
      <c r="T396" s="9">
        <f t="shared" si="39"/>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804.45000000000073</v>
      </c>
      <c r="P397" s="5">
        <f t="shared" si="37"/>
        <v>58.719836956521746</v>
      </c>
      <c r="Q397" t="str">
        <f t="shared" si="40"/>
        <v>film &amp; video</v>
      </c>
      <c r="R397" t="str">
        <f t="shared" si="41"/>
        <v>documentary</v>
      </c>
      <c r="S397" s="9">
        <f t="shared" si="38"/>
        <v>40990.909259259257</v>
      </c>
      <c r="T397" s="9">
        <f t="shared" si="39"/>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1000</v>
      </c>
      <c r="P398" s="5">
        <f t="shared" si="37"/>
        <v>81.632653061224488</v>
      </c>
      <c r="Q398" t="str">
        <f t="shared" si="40"/>
        <v>film &amp; video</v>
      </c>
      <c r="R398" t="str">
        <f t="shared" si="41"/>
        <v>documentary</v>
      </c>
      <c r="S398" s="9">
        <f t="shared" si="38"/>
        <v>41082.564884259256</v>
      </c>
      <c r="T398" s="9">
        <f t="shared" si="39"/>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485.35000000000036</v>
      </c>
      <c r="P399" s="5">
        <f t="shared" si="37"/>
        <v>56.460043668122275</v>
      </c>
      <c r="Q399" t="str">
        <f t="shared" si="40"/>
        <v>film &amp; video</v>
      </c>
      <c r="R399" t="str">
        <f t="shared" si="41"/>
        <v>documentary</v>
      </c>
      <c r="S399" s="9">
        <f t="shared" si="38"/>
        <v>40379.776435185187</v>
      </c>
      <c r="T399" s="9">
        <f t="shared" si="39"/>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1887</v>
      </c>
      <c r="P400" s="5">
        <f t="shared" si="37"/>
        <v>140.1044776119403</v>
      </c>
      <c r="Q400" t="str">
        <f t="shared" si="40"/>
        <v>film &amp; video</v>
      </c>
      <c r="R400" t="str">
        <f t="shared" si="41"/>
        <v>documentary</v>
      </c>
      <c r="S400" s="9">
        <f t="shared" si="38"/>
        <v>42078.793124999997</v>
      </c>
      <c r="T400" s="9">
        <f t="shared" si="39"/>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1361</v>
      </c>
      <c r="P401" s="5">
        <f t="shared" si="37"/>
        <v>224.85263157894738</v>
      </c>
      <c r="Q401" t="str">
        <f t="shared" si="40"/>
        <v>film &amp; video</v>
      </c>
      <c r="R401" t="str">
        <f t="shared" si="41"/>
        <v>documentary</v>
      </c>
      <c r="S401" s="9">
        <f t="shared" si="38"/>
        <v>42687.875775462962</v>
      </c>
      <c r="T401" s="9">
        <f t="shared" si="39"/>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1230.25</v>
      </c>
      <c r="P402" s="5">
        <f t="shared" si="37"/>
        <v>181.13306451612902</v>
      </c>
      <c r="Q402" t="str">
        <f t="shared" si="40"/>
        <v>film &amp; video</v>
      </c>
      <c r="R402" t="str">
        <f t="shared" si="41"/>
        <v>documentary</v>
      </c>
      <c r="S402" s="9">
        <f t="shared" si="38"/>
        <v>41745.635960648149</v>
      </c>
      <c r="T402" s="9">
        <f t="shared" si="39"/>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1906</v>
      </c>
      <c r="P403" s="5">
        <f t="shared" si="37"/>
        <v>711.04109589041093</v>
      </c>
      <c r="Q403" t="str">
        <f t="shared" si="40"/>
        <v>film &amp; video</v>
      </c>
      <c r="R403" t="str">
        <f t="shared" si="41"/>
        <v>documentary</v>
      </c>
      <c r="S403" s="9">
        <f t="shared" si="38"/>
        <v>40732.842245370368</v>
      </c>
      <c r="T403" s="9">
        <f t="shared" si="39"/>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833</v>
      </c>
      <c r="P404" s="5">
        <f t="shared" si="37"/>
        <v>65.883720930232556</v>
      </c>
      <c r="Q404" t="str">
        <f t="shared" si="40"/>
        <v>film &amp; video</v>
      </c>
      <c r="R404" t="str">
        <f t="shared" si="41"/>
        <v>documentary</v>
      </c>
      <c r="S404" s="9">
        <f t="shared" si="38"/>
        <v>42292.539548611108</v>
      </c>
      <c r="T404" s="9">
        <f t="shared" si="39"/>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263</v>
      </c>
      <c r="P405" s="5">
        <f t="shared" si="37"/>
        <v>75.185714285714283</v>
      </c>
      <c r="Q405" t="str">
        <f t="shared" si="40"/>
        <v>film &amp; video</v>
      </c>
      <c r="R405" t="str">
        <f t="shared" si="41"/>
        <v>documentary</v>
      </c>
      <c r="S405" s="9">
        <f t="shared" si="38"/>
        <v>40718.310659722221</v>
      </c>
      <c r="T405" s="9">
        <f t="shared" si="39"/>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1082</v>
      </c>
      <c r="P406" s="5">
        <f t="shared" si="37"/>
        <v>133.14391143911439</v>
      </c>
      <c r="Q406" t="str">
        <f t="shared" si="40"/>
        <v>film &amp; video</v>
      </c>
      <c r="R406" t="str">
        <f t="shared" si="41"/>
        <v>documentary</v>
      </c>
      <c r="S406" s="9">
        <f t="shared" si="38"/>
        <v>41646.628032407411</v>
      </c>
      <c r="T406" s="9">
        <f t="shared" si="39"/>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216</v>
      </c>
      <c r="P407" s="5">
        <f t="shared" si="37"/>
        <v>55.2</v>
      </c>
      <c r="Q407" t="str">
        <f t="shared" si="40"/>
        <v>film &amp; video</v>
      </c>
      <c r="R407" t="str">
        <f t="shared" si="41"/>
        <v>documentary</v>
      </c>
      <c r="S407" s="9">
        <f t="shared" si="38"/>
        <v>41674.08494212963</v>
      </c>
      <c r="T407" s="9">
        <f t="shared" si="39"/>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215.73000000000002</v>
      </c>
      <c r="P408" s="5">
        <f t="shared" si="37"/>
        <v>86.163714285714292</v>
      </c>
      <c r="Q408" t="str">
        <f t="shared" si="40"/>
        <v>film &amp; video</v>
      </c>
      <c r="R408" t="str">
        <f t="shared" si="41"/>
        <v>documentary</v>
      </c>
      <c r="S408" s="9">
        <f t="shared" si="38"/>
        <v>40638.162465277775</v>
      </c>
      <c r="T408" s="9">
        <f t="shared" si="39"/>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31</v>
      </c>
      <c r="P409" s="5">
        <f t="shared" si="37"/>
        <v>92.318181818181813</v>
      </c>
      <c r="Q409" t="str">
        <f t="shared" si="40"/>
        <v>film &amp; video</v>
      </c>
      <c r="R409" t="str">
        <f t="shared" si="41"/>
        <v>documentary</v>
      </c>
      <c r="S409" s="9">
        <f t="shared" si="38"/>
        <v>40806.870949074073</v>
      </c>
      <c r="T409" s="9">
        <f t="shared" si="39"/>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86.260000000000218</v>
      </c>
      <c r="P410" s="5">
        <f t="shared" si="37"/>
        <v>160.16473684210527</v>
      </c>
      <c r="Q410" t="str">
        <f t="shared" si="40"/>
        <v>film &amp; video</v>
      </c>
      <c r="R410" t="str">
        <f t="shared" si="41"/>
        <v>documentary</v>
      </c>
      <c r="S410" s="9">
        <f t="shared" si="38"/>
        <v>41543.735995370371</v>
      </c>
      <c r="T410" s="9">
        <f t="shared" si="39"/>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184</v>
      </c>
      <c r="P411" s="5">
        <f t="shared" si="37"/>
        <v>45.6</v>
      </c>
      <c r="Q411" t="str">
        <f t="shared" si="40"/>
        <v>film &amp; video</v>
      </c>
      <c r="R411" t="str">
        <f t="shared" si="41"/>
        <v>documentary</v>
      </c>
      <c r="S411" s="9">
        <f t="shared" si="38"/>
        <v>42543.862777777773</v>
      </c>
      <c r="T411" s="9">
        <f t="shared" si="39"/>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283</v>
      </c>
      <c r="P412" s="5">
        <f t="shared" si="37"/>
        <v>183.28571428571428</v>
      </c>
      <c r="Q412" t="str">
        <f t="shared" si="40"/>
        <v>film &amp; video</v>
      </c>
      <c r="R412" t="str">
        <f t="shared" si="41"/>
        <v>documentary</v>
      </c>
      <c r="S412" s="9">
        <f t="shared" si="38"/>
        <v>42113.981446759266</v>
      </c>
      <c r="T412" s="9">
        <f t="shared" si="39"/>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315</v>
      </c>
      <c r="P413" s="5">
        <f t="shared" si="37"/>
        <v>125.78838174273859</v>
      </c>
      <c r="Q413" t="str">
        <f t="shared" si="40"/>
        <v>film &amp; video</v>
      </c>
      <c r="R413" t="str">
        <f t="shared" si="41"/>
        <v>documentary</v>
      </c>
      <c r="S413" s="9">
        <f t="shared" si="38"/>
        <v>41598.17597222222</v>
      </c>
      <c r="T413" s="9">
        <f t="shared" si="39"/>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671</v>
      </c>
      <c r="P414" s="5">
        <f t="shared" si="37"/>
        <v>57.654545454545456</v>
      </c>
      <c r="Q414" t="str">
        <f t="shared" si="40"/>
        <v>film &amp; video</v>
      </c>
      <c r="R414" t="str">
        <f t="shared" si="41"/>
        <v>documentary</v>
      </c>
      <c r="S414" s="9">
        <f t="shared" si="38"/>
        <v>41099.742800925924</v>
      </c>
      <c r="T414" s="9">
        <f t="shared" si="39"/>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651</v>
      </c>
      <c r="P415" s="5">
        <f t="shared" si="37"/>
        <v>78.660818713450297</v>
      </c>
      <c r="Q415" t="str">
        <f t="shared" si="40"/>
        <v>film &amp; video</v>
      </c>
      <c r="R415" t="str">
        <f t="shared" si="41"/>
        <v>documentary</v>
      </c>
      <c r="S415" s="9">
        <f t="shared" si="38"/>
        <v>41079.877442129626</v>
      </c>
      <c r="T415" s="9">
        <f t="shared" si="39"/>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528</v>
      </c>
      <c r="P416" s="5">
        <f t="shared" si="37"/>
        <v>91.480769230769226</v>
      </c>
      <c r="Q416" t="str">
        <f t="shared" si="40"/>
        <v>film &amp; video</v>
      </c>
      <c r="R416" t="str">
        <f t="shared" si="41"/>
        <v>documentary</v>
      </c>
      <c r="S416" s="9">
        <f t="shared" si="38"/>
        <v>41529.063252314816</v>
      </c>
      <c r="T416" s="9">
        <f t="shared" si="39"/>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30.059999999999945</v>
      </c>
      <c r="P417" s="5">
        <f t="shared" si="37"/>
        <v>68.09809523809524</v>
      </c>
      <c r="Q417" t="str">
        <f t="shared" si="40"/>
        <v>film &amp; video</v>
      </c>
      <c r="R417" t="str">
        <f t="shared" si="41"/>
        <v>documentary</v>
      </c>
      <c r="S417" s="9">
        <f t="shared" si="38"/>
        <v>41904.851875</v>
      </c>
      <c r="T417" s="9">
        <f t="shared" si="39"/>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202.17000000000007</v>
      </c>
      <c r="P418" s="5">
        <f t="shared" si="37"/>
        <v>48.086800000000004</v>
      </c>
      <c r="Q418" t="str">
        <f t="shared" si="40"/>
        <v>film &amp; video</v>
      </c>
      <c r="R418" t="str">
        <f t="shared" si="41"/>
        <v>documentary</v>
      </c>
      <c r="S418" s="9">
        <f t="shared" si="38"/>
        <v>41648.396192129629</v>
      </c>
      <c r="T418" s="9">
        <f t="shared" si="39"/>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26</v>
      </c>
      <c r="P419" s="5">
        <f t="shared" si="37"/>
        <v>202.42307692307693</v>
      </c>
      <c r="Q419" t="str">
        <f t="shared" si="40"/>
        <v>film &amp; video</v>
      </c>
      <c r="R419" t="str">
        <f t="shared" si="41"/>
        <v>documentary</v>
      </c>
      <c r="S419" s="9">
        <f t="shared" si="38"/>
        <v>41360.970601851855</v>
      </c>
      <c r="T419" s="9">
        <f t="shared" si="39"/>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142</v>
      </c>
      <c r="P420" s="5">
        <f t="shared" si="37"/>
        <v>216.75</v>
      </c>
      <c r="Q420" t="str">
        <f t="shared" si="40"/>
        <v>film &amp; video</v>
      </c>
      <c r="R420" t="str">
        <f t="shared" si="41"/>
        <v>documentary</v>
      </c>
      <c r="S420" s="9">
        <f t="shared" si="38"/>
        <v>42178.282372685186</v>
      </c>
      <c r="T420" s="9">
        <f t="shared" si="39"/>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35</v>
      </c>
      <c r="P421" s="5">
        <f t="shared" si="37"/>
        <v>110.06849315068493</v>
      </c>
      <c r="Q421" t="str">
        <f t="shared" si="40"/>
        <v>film &amp; video</v>
      </c>
      <c r="R421" t="str">
        <f t="shared" si="41"/>
        <v>documentary</v>
      </c>
      <c r="S421" s="9">
        <f t="shared" si="38"/>
        <v>41394.842442129629</v>
      </c>
      <c r="T421" s="9">
        <f t="shared" si="39"/>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-3285.5</v>
      </c>
      <c r="P422" s="5">
        <f t="shared" si="37"/>
        <v>4.833333333333333</v>
      </c>
      <c r="Q422" t="str">
        <f t="shared" si="40"/>
        <v>film &amp; video</v>
      </c>
      <c r="R422" t="str">
        <f t="shared" si="41"/>
        <v>animation</v>
      </c>
      <c r="S422" s="9">
        <f t="shared" si="38"/>
        <v>41682.23646990741</v>
      </c>
      <c r="T422" s="9">
        <f t="shared" si="39"/>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-14699</v>
      </c>
      <c r="P423" s="5">
        <f t="shared" si="37"/>
        <v>50.166666666666664</v>
      </c>
      <c r="Q423" t="str">
        <f t="shared" si="40"/>
        <v>film &amp; video</v>
      </c>
      <c r="R423" t="str">
        <f t="shared" si="41"/>
        <v>animation</v>
      </c>
      <c r="S423" s="9">
        <f t="shared" si="38"/>
        <v>42177.491388888884</v>
      </c>
      <c r="T423" s="9">
        <f t="shared" si="39"/>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-39570</v>
      </c>
      <c r="P424" s="5">
        <f t="shared" si="37"/>
        <v>35.833333333333336</v>
      </c>
      <c r="Q424" t="str">
        <f t="shared" si="40"/>
        <v>film &amp; video</v>
      </c>
      <c r="R424" t="str">
        <f t="shared" si="41"/>
        <v>animation</v>
      </c>
      <c r="S424" s="9">
        <f t="shared" si="38"/>
        <v>41863.260381944441</v>
      </c>
      <c r="T424" s="9">
        <f t="shared" si="39"/>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-19847</v>
      </c>
      <c r="P425" s="5">
        <f t="shared" si="37"/>
        <v>11.76923076923077</v>
      </c>
      <c r="Q425" t="str">
        <f t="shared" si="40"/>
        <v>film &amp; video</v>
      </c>
      <c r="R425" t="str">
        <f t="shared" si="41"/>
        <v>animation</v>
      </c>
      <c r="S425" s="9">
        <f t="shared" si="38"/>
        <v>41400.92627314815</v>
      </c>
      <c r="T425" s="9">
        <f t="shared" si="39"/>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-2796.1</v>
      </c>
      <c r="P426" s="5">
        <f t="shared" si="37"/>
        <v>40.78</v>
      </c>
      <c r="Q426" t="str">
        <f t="shared" si="40"/>
        <v>film &amp; video</v>
      </c>
      <c r="R426" t="str">
        <f t="shared" si="41"/>
        <v>animation</v>
      </c>
      <c r="S426" s="9">
        <f t="shared" si="38"/>
        <v>40934.376145833332</v>
      </c>
      <c r="T426" s="9">
        <f t="shared" si="39"/>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-49994</v>
      </c>
      <c r="P427" s="5">
        <f t="shared" si="37"/>
        <v>3</v>
      </c>
      <c r="Q427" t="str">
        <f t="shared" si="40"/>
        <v>film &amp; video</v>
      </c>
      <c r="R427" t="str">
        <f t="shared" si="41"/>
        <v>animation</v>
      </c>
      <c r="S427" s="9">
        <f t="shared" si="38"/>
        <v>42275.861157407402</v>
      </c>
      <c r="T427" s="9">
        <f t="shared" si="39"/>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-9867</v>
      </c>
      <c r="P428" s="5">
        <f t="shared" si="37"/>
        <v>16.625</v>
      </c>
      <c r="Q428" t="str">
        <f t="shared" si="40"/>
        <v>film &amp; video</v>
      </c>
      <c r="R428" t="str">
        <f t="shared" si="41"/>
        <v>animation</v>
      </c>
      <c r="S428" s="9">
        <f t="shared" si="38"/>
        <v>42400.711967592593</v>
      </c>
      <c r="T428" s="9">
        <f t="shared" si="39"/>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-6500</v>
      </c>
      <c r="P429" s="5" t="e">
        <f t="shared" si="37"/>
        <v>#DIV/0!</v>
      </c>
      <c r="Q429" t="str">
        <f t="shared" si="40"/>
        <v>film &amp; video</v>
      </c>
      <c r="R429" t="str">
        <f t="shared" si="41"/>
        <v>animation</v>
      </c>
      <c r="S429" s="9">
        <f t="shared" si="38"/>
        <v>42285.909027777772</v>
      </c>
      <c r="T429" s="9">
        <f t="shared" si="39"/>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-11324</v>
      </c>
      <c r="P430" s="5">
        <f t="shared" si="37"/>
        <v>52</v>
      </c>
      <c r="Q430" t="str">
        <f t="shared" si="40"/>
        <v>film &amp; video</v>
      </c>
      <c r="R430" t="str">
        <f t="shared" si="41"/>
        <v>animation</v>
      </c>
      <c r="S430" s="9">
        <f t="shared" si="38"/>
        <v>41778.766724537039</v>
      </c>
      <c r="T430" s="9">
        <f t="shared" si="39"/>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-5000</v>
      </c>
      <c r="P431" s="5" t="e">
        <f t="shared" si="37"/>
        <v>#DIV/0!</v>
      </c>
      <c r="Q431" t="str">
        <f t="shared" si="40"/>
        <v>film &amp; video</v>
      </c>
      <c r="R431" t="str">
        <f t="shared" si="41"/>
        <v>animation</v>
      </c>
      <c r="S431" s="9">
        <f t="shared" si="38"/>
        <v>40070.901412037041</v>
      </c>
      <c r="T431" s="9">
        <f t="shared" si="39"/>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-976</v>
      </c>
      <c r="P432" s="5">
        <f t="shared" si="37"/>
        <v>4.8</v>
      </c>
      <c r="Q432" t="str">
        <f t="shared" si="40"/>
        <v>film &amp; video</v>
      </c>
      <c r="R432" t="str">
        <f t="shared" si="41"/>
        <v>animation</v>
      </c>
      <c r="S432" s="9">
        <f t="shared" si="38"/>
        <v>41513.107256944444</v>
      </c>
      <c r="T432" s="9">
        <f t="shared" si="39"/>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-2585</v>
      </c>
      <c r="P433" s="5">
        <f t="shared" si="37"/>
        <v>51.875</v>
      </c>
      <c r="Q433" t="str">
        <f t="shared" si="40"/>
        <v>film &amp; video</v>
      </c>
      <c r="R433" t="str">
        <f t="shared" si="41"/>
        <v>animation</v>
      </c>
      <c r="S433" s="9">
        <f t="shared" si="38"/>
        <v>42526.871331018512</v>
      </c>
      <c r="T433" s="9">
        <f t="shared" si="39"/>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-5430</v>
      </c>
      <c r="P434" s="5">
        <f t="shared" si="37"/>
        <v>71.25</v>
      </c>
      <c r="Q434" t="str">
        <f t="shared" si="40"/>
        <v>film &amp; video</v>
      </c>
      <c r="R434" t="str">
        <f t="shared" si="41"/>
        <v>animation</v>
      </c>
      <c r="S434" s="9">
        <f t="shared" si="38"/>
        <v>42238.726631944446</v>
      </c>
      <c r="T434" s="9">
        <f t="shared" si="39"/>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-3000</v>
      </c>
      <c r="P435" s="5" t="e">
        <f t="shared" si="37"/>
        <v>#DIV/0!</v>
      </c>
      <c r="Q435" t="str">
        <f t="shared" si="40"/>
        <v>film &amp; video</v>
      </c>
      <c r="R435" t="str">
        <f t="shared" si="41"/>
        <v>animation</v>
      </c>
      <c r="S435" s="9">
        <f t="shared" si="38"/>
        <v>42228.629884259266</v>
      </c>
      <c r="T435" s="9">
        <f t="shared" si="39"/>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-2375</v>
      </c>
      <c r="P436" s="5">
        <f t="shared" si="37"/>
        <v>62.5</v>
      </c>
      <c r="Q436" t="str">
        <f t="shared" si="40"/>
        <v>film &amp; video</v>
      </c>
      <c r="R436" t="str">
        <f t="shared" si="41"/>
        <v>animation</v>
      </c>
      <c r="S436" s="9">
        <f t="shared" si="38"/>
        <v>41576.834513888891</v>
      </c>
      <c r="T436" s="9">
        <f t="shared" si="39"/>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-109997</v>
      </c>
      <c r="P437" s="5">
        <f t="shared" si="37"/>
        <v>1</v>
      </c>
      <c r="Q437" t="str">
        <f t="shared" si="40"/>
        <v>film &amp; video</v>
      </c>
      <c r="R437" t="str">
        <f t="shared" si="41"/>
        <v>animation</v>
      </c>
      <c r="S437" s="9">
        <f t="shared" si="38"/>
        <v>41500.747453703705</v>
      </c>
      <c r="T437" s="9">
        <f t="shared" si="39"/>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-1000</v>
      </c>
      <c r="P438" s="5" t="e">
        <f t="shared" si="37"/>
        <v>#DIV/0!</v>
      </c>
      <c r="Q438" t="str">
        <f t="shared" si="40"/>
        <v>film &amp; video</v>
      </c>
      <c r="R438" t="str">
        <f t="shared" si="41"/>
        <v>animation</v>
      </c>
      <c r="S438" s="9">
        <f t="shared" si="38"/>
        <v>41456.36241898148</v>
      </c>
      <c r="T438" s="9">
        <f t="shared" si="39"/>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-7000</v>
      </c>
      <c r="P439" s="5" t="e">
        <f t="shared" si="37"/>
        <v>#DIV/0!</v>
      </c>
      <c r="Q439" t="str">
        <f t="shared" si="40"/>
        <v>film &amp; video</v>
      </c>
      <c r="R439" t="str">
        <f t="shared" si="41"/>
        <v>animation</v>
      </c>
      <c r="S439" s="9">
        <f t="shared" si="38"/>
        <v>42591.31858796296</v>
      </c>
      <c r="T439" s="9">
        <f t="shared" si="39"/>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-18124</v>
      </c>
      <c r="P440" s="5">
        <f t="shared" si="37"/>
        <v>170.54545454545453</v>
      </c>
      <c r="Q440" t="str">
        <f t="shared" si="40"/>
        <v>film &amp; video</v>
      </c>
      <c r="R440" t="str">
        <f t="shared" si="41"/>
        <v>animation</v>
      </c>
      <c r="S440" s="9">
        <f t="shared" si="38"/>
        <v>42296.261087962965</v>
      </c>
      <c r="T440" s="9">
        <f t="shared" si="39"/>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-450</v>
      </c>
      <c r="P441" s="5" t="e">
        <f t="shared" si="37"/>
        <v>#DIV/0!</v>
      </c>
      <c r="Q441" t="str">
        <f t="shared" si="40"/>
        <v>film &amp; video</v>
      </c>
      <c r="R441" t="str">
        <f t="shared" si="41"/>
        <v>animation</v>
      </c>
      <c r="S441" s="9">
        <f t="shared" si="38"/>
        <v>41919.761782407404</v>
      </c>
      <c r="T441" s="9">
        <f t="shared" si="39"/>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-4995</v>
      </c>
      <c r="P442" s="5">
        <f t="shared" si="37"/>
        <v>5</v>
      </c>
      <c r="Q442" t="str">
        <f t="shared" si="40"/>
        <v>film &amp; video</v>
      </c>
      <c r="R442" t="str">
        <f t="shared" si="41"/>
        <v>animation</v>
      </c>
      <c r="S442" s="9">
        <f t="shared" si="38"/>
        <v>42423.985567129625</v>
      </c>
      <c r="T442" s="9">
        <f t="shared" si="39"/>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-400</v>
      </c>
      <c r="P443" s="5" t="e">
        <f t="shared" si="37"/>
        <v>#DIV/0!</v>
      </c>
      <c r="Q443" t="str">
        <f t="shared" si="40"/>
        <v>film &amp; video</v>
      </c>
      <c r="R443" t="str">
        <f t="shared" si="41"/>
        <v>animation</v>
      </c>
      <c r="S443" s="9">
        <f t="shared" si="38"/>
        <v>41550.793935185182</v>
      </c>
      <c r="T443" s="9">
        <f t="shared" si="39"/>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-10309</v>
      </c>
      <c r="P444" s="5">
        <f t="shared" si="37"/>
        <v>393.58823529411762</v>
      </c>
      <c r="Q444" t="str">
        <f t="shared" si="40"/>
        <v>film &amp; video</v>
      </c>
      <c r="R444" t="str">
        <f t="shared" si="41"/>
        <v>animation</v>
      </c>
      <c r="S444" s="9">
        <f t="shared" si="38"/>
        <v>42024.888692129629</v>
      </c>
      <c r="T444" s="9">
        <f t="shared" si="39"/>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-9990</v>
      </c>
      <c r="P445" s="5">
        <f t="shared" si="37"/>
        <v>5</v>
      </c>
      <c r="Q445" t="str">
        <f t="shared" si="40"/>
        <v>film &amp; video</v>
      </c>
      <c r="R445" t="str">
        <f t="shared" si="41"/>
        <v>animation</v>
      </c>
      <c r="S445" s="9">
        <f t="shared" si="38"/>
        <v>41650.015057870369</v>
      </c>
      <c r="T445" s="9">
        <f t="shared" si="39"/>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-950</v>
      </c>
      <c r="P446" s="5">
        <f t="shared" si="37"/>
        <v>50</v>
      </c>
      <c r="Q446" t="str">
        <f t="shared" si="40"/>
        <v>film &amp; video</v>
      </c>
      <c r="R446" t="str">
        <f t="shared" si="41"/>
        <v>animation</v>
      </c>
      <c r="S446" s="9">
        <f t="shared" si="38"/>
        <v>40894.906956018516</v>
      </c>
      <c r="T446" s="9">
        <f t="shared" si="39"/>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-59998</v>
      </c>
      <c r="P447" s="5">
        <f t="shared" si="37"/>
        <v>1</v>
      </c>
      <c r="Q447" t="str">
        <f t="shared" si="40"/>
        <v>film &amp; video</v>
      </c>
      <c r="R447" t="str">
        <f t="shared" si="41"/>
        <v>animation</v>
      </c>
      <c r="S447" s="9">
        <f t="shared" si="38"/>
        <v>42130.335358796292</v>
      </c>
      <c r="T447" s="9">
        <f t="shared" si="39"/>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-9734</v>
      </c>
      <c r="P448" s="5">
        <f t="shared" si="37"/>
        <v>47.875</v>
      </c>
      <c r="Q448" t="str">
        <f t="shared" si="40"/>
        <v>film &amp; video</v>
      </c>
      <c r="R448" t="str">
        <f t="shared" si="41"/>
        <v>animation</v>
      </c>
      <c r="S448" s="9">
        <f t="shared" si="38"/>
        <v>42037.083564814813</v>
      </c>
      <c r="T448" s="9">
        <f t="shared" si="39"/>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-29995</v>
      </c>
      <c r="P449" s="5">
        <f t="shared" si="37"/>
        <v>5</v>
      </c>
      <c r="Q449" t="str">
        <f t="shared" si="40"/>
        <v>film &amp; video</v>
      </c>
      <c r="R449" t="str">
        <f t="shared" si="41"/>
        <v>animation</v>
      </c>
      <c r="S449" s="9">
        <f t="shared" si="38"/>
        <v>41331.555127314816</v>
      </c>
      <c r="T449" s="9">
        <f t="shared" si="39"/>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42">E450-D450</f>
        <v>-2417.9899999999998</v>
      </c>
      <c r="P450" s="5">
        <f t="shared" ref="P450:P513" si="43">(E450/L450)</f>
        <v>20.502500000000001</v>
      </c>
      <c r="Q450" t="str">
        <f t="shared" si="40"/>
        <v>film &amp; video</v>
      </c>
      <c r="R450" t="str">
        <f t="shared" si="41"/>
        <v>animation</v>
      </c>
      <c r="S450" s="9">
        <f t="shared" ref="S450:S513" si="44">(((J450/60)/60)/24)+DATE(1970,1,1)</f>
        <v>41753.758043981477</v>
      </c>
      <c r="T450" s="9">
        <f t="shared" ref="T450:T513" si="45">(((I450/60)/60)/24)+DATE(1970,1,1)</f>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42"/>
        <v>-1955</v>
      </c>
      <c r="P451" s="5">
        <f t="shared" si="43"/>
        <v>9</v>
      </c>
      <c r="Q451" t="str">
        <f t="shared" ref="Q451:Q514" si="46">LEFT(N451,SEARCH("/",N451,1)-1)</f>
        <v>film &amp; video</v>
      </c>
      <c r="R451" t="str">
        <f t="shared" ref="R451:R514" si="47">RIGHT(N451,LEN(N451)-SEARCH("/",N451))</f>
        <v>animation</v>
      </c>
      <c r="S451" s="9">
        <f t="shared" si="44"/>
        <v>41534.568113425928</v>
      </c>
      <c r="T451" s="9">
        <f t="shared" si="45"/>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-49604</v>
      </c>
      <c r="P452" s="5">
        <f t="shared" si="43"/>
        <v>56.571428571428569</v>
      </c>
      <c r="Q452" t="str">
        <f t="shared" si="46"/>
        <v>film &amp; video</v>
      </c>
      <c r="R452" t="str">
        <f t="shared" si="47"/>
        <v>animation</v>
      </c>
      <c r="S452" s="9">
        <f t="shared" si="44"/>
        <v>41654.946759259255</v>
      </c>
      <c r="T452" s="9">
        <f t="shared" si="45"/>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-20000</v>
      </c>
      <c r="P453" s="5" t="e">
        <f t="shared" si="43"/>
        <v>#DIV/0!</v>
      </c>
      <c r="Q453" t="str">
        <f t="shared" si="46"/>
        <v>film &amp; video</v>
      </c>
      <c r="R453" t="str">
        <f t="shared" si="47"/>
        <v>animation</v>
      </c>
      <c r="S453" s="9">
        <f t="shared" si="44"/>
        <v>41634.715173611112</v>
      </c>
      <c r="T453" s="9">
        <f t="shared" si="45"/>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-270</v>
      </c>
      <c r="P454" s="5">
        <f t="shared" si="43"/>
        <v>40</v>
      </c>
      <c r="Q454" t="str">
        <f t="shared" si="46"/>
        <v>film &amp; video</v>
      </c>
      <c r="R454" t="str">
        <f t="shared" si="47"/>
        <v>animation</v>
      </c>
      <c r="S454" s="9">
        <f t="shared" si="44"/>
        <v>42107.703877314809</v>
      </c>
      <c r="T454" s="9">
        <f t="shared" si="45"/>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-94849</v>
      </c>
      <c r="P455" s="5">
        <f t="shared" si="43"/>
        <v>13</v>
      </c>
      <c r="Q455" t="str">
        <f t="shared" si="46"/>
        <v>film &amp; video</v>
      </c>
      <c r="R455" t="str">
        <f t="shared" si="47"/>
        <v>animation</v>
      </c>
      <c r="S455" s="9">
        <f t="shared" si="44"/>
        <v>42038.824988425928</v>
      </c>
      <c r="T455" s="9">
        <f t="shared" si="45"/>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-9918</v>
      </c>
      <c r="P456" s="5">
        <f t="shared" si="43"/>
        <v>16.399999999999999</v>
      </c>
      <c r="Q456" t="str">
        <f t="shared" si="46"/>
        <v>film &amp; video</v>
      </c>
      <c r="R456" t="str">
        <f t="shared" si="47"/>
        <v>animation</v>
      </c>
      <c r="S456" s="9">
        <f t="shared" si="44"/>
        <v>41938.717256944445</v>
      </c>
      <c r="T456" s="9">
        <f t="shared" si="45"/>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-64955</v>
      </c>
      <c r="P457" s="5">
        <f t="shared" si="43"/>
        <v>22.5</v>
      </c>
      <c r="Q457" t="str">
        <f t="shared" si="46"/>
        <v>film &amp; video</v>
      </c>
      <c r="R457" t="str">
        <f t="shared" si="47"/>
        <v>animation</v>
      </c>
      <c r="S457" s="9">
        <f t="shared" si="44"/>
        <v>40971.002569444441</v>
      </c>
      <c r="T457" s="9">
        <f t="shared" si="45"/>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-8827</v>
      </c>
      <c r="P458" s="5">
        <f t="shared" si="43"/>
        <v>20.333333333333332</v>
      </c>
      <c r="Q458" t="str">
        <f t="shared" si="46"/>
        <v>film &amp; video</v>
      </c>
      <c r="R458" t="str">
        <f t="shared" si="47"/>
        <v>animation</v>
      </c>
      <c r="S458" s="9">
        <f t="shared" si="44"/>
        <v>41547.694456018515</v>
      </c>
      <c r="T458" s="9">
        <f t="shared" si="45"/>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-20000</v>
      </c>
      <c r="P459" s="5" t="e">
        <f t="shared" si="43"/>
        <v>#DIV/0!</v>
      </c>
      <c r="Q459" t="str">
        <f t="shared" si="46"/>
        <v>film &amp; video</v>
      </c>
      <c r="R459" t="str">
        <f t="shared" si="47"/>
        <v>animation</v>
      </c>
      <c r="S459" s="9">
        <f t="shared" si="44"/>
        <v>41837.767500000002</v>
      </c>
      <c r="T459" s="9">
        <f t="shared" si="45"/>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-9179</v>
      </c>
      <c r="P460" s="5">
        <f t="shared" si="43"/>
        <v>16.755102040816325</v>
      </c>
      <c r="Q460" t="str">
        <f t="shared" si="46"/>
        <v>film &amp; video</v>
      </c>
      <c r="R460" t="str">
        <f t="shared" si="47"/>
        <v>animation</v>
      </c>
      <c r="S460" s="9">
        <f t="shared" si="44"/>
        <v>41378.69976851852</v>
      </c>
      <c r="T460" s="9">
        <f t="shared" si="45"/>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-38975</v>
      </c>
      <c r="P461" s="5">
        <f t="shared" si="43"/>
        <v>25</v>
      </c>
      <c r="Q461" t="str">
        <f t="shared" si="46"/>
        <v>film &amp; video</v>
      </c>
      <c r="R461" t="str">
        <f t="shared" si="47"/>
        <v>animation</v>
      </c>
      <c r="S461" s="9">
        <f t="shared" si="44"/>
        <v>40800.6403587963</v>
      </c>
      <c r="T461" s="9">
        <f t="shared" si="45"/>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-8475</v>
      </c>
      <c r="P462" s="5">
        <f t="shared" si="43"/>
        <v>12.5</v>
      </c>
      <c r="Q462" t="str">
        <f t="shared" si="46"/>
        <v>film &amp; video</v>
      </c>
      <c r="R462" t="str">
        <f t="shared" si="47"/>
        <v>animation</v>
      </c>
      <c r="S462" s="9">
        <f t="shared" si="44"/>
        <v>41759.542534722219</v>
      </c>
      <c r="T462" s="9">
        <f t="shared" si="45"/>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-550</v>
      </c>
      <c r="P463" s="5" t="e">
        <f t="shared" si="43"/>
        <v>#DIV/0!</v>
      </c>
      <c r="Q463" t="str">
        <f t="shared" si="46"/>
        <v>film &amp; video</v>
      </c>
      <c r="R463" t="str">
        <f t="shared" si="47"/>
        <v>animation</v>
      </c>
      <c r="S463" s="9">
        <f t="shared" si="44"/>
        <v>41407.84684027778</v>
      </c>
      <c r="T463" s="9">
        <f t="shared" si="45"/>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-100000</v>
      </c>
      <c r="P464" s="5" t="e">
        <f t="shared" si="43"/>
        <v>#DIV/0!</v>
      </c>
      <c r="Q464" t="str">
        <f t="shared" si="46"/>
        <v>film &amp; video</v>
      </c>
      <c r="R464" t="str">
        <f t="shared" si="47"/>
        <v>animation</v>
      </c>
      <c r="S464" s="9">
        <f t="shared" si="44"/>
        <v>40705.126631944448</v>
      </c>
      <c r="T464" s="9">
        <f t="shared" si="45"/>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-53750</v>
      </c>
      <c r="P465" s="5">
        <f t="shared" si="43"/>
        <v>113.63636363636364</v>
      </c>
      <c r="Q465" t="str">
        <f t="shared" si="46"/>
        <v>film &amp; video</v>
      </c>
      <c r="R465" t="str">
        <f t="shared" si="47"/>
        <v>animation</v>
      </c>
      <c r="S465" s="9">
        <f t="shared" si="44"/>
        <v>40750.710104166668</v>
      </c>
      <c r="T465" s="9">
        <f t="shared" si="45"/>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-1009</v>
      </c>
      <c r="P466" s="5">
        <f t="shared" si="43"/>
        <v>1</v>
      </c>
      <c r="Q466" t="str">
        <f t="shared" si="46"/>
        <v>film &amp; video</v>
      </c>
      <c r="R466" t="str">
        <f t="shared" si="47"/>
        <v>animation</v>
      </c>
      <c r="S466" s="9">
        <f t="shared" si="44"/>
        <v>42488.848784722228</v>
      </c>
      <c r="T466" s="9">
        <f t="shared" si="45"/>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-374</v>
      </c>
      <c r="P467" s="5">
        <f t="shared" si="43"/>
        <v>17.25</v>
      </c>
      <c r="Q467" t="str">
        <f t="shared" si="46"/>
        <v>film &amp; video</v>
      </c>
      <c r="R467" t="str">
        <f t="shared" si="47"/>
        <v>animation</v>
      </c>
      <c r="S467" s="9">
        <f t="shared" si="44"/>
        <v>41801.120069444441</v>
      </c>
      <c r="T467" s="9">
        <f t="shared" si="45"/>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-9924</v>
      </c>
      <c r="P468" s="5">
        <f t="shared" si="43"/>
        <v>15.2</v>
      </c>
      <c r="Q468" t="str">
        <f t="shared" si="46"/>
        <v>film &amp; video</v>
      </c>
      <c r="R468" t="str">
        <f t="shared" si="47"/>
        <v>animation</v>
      </c>
      <c r="S468" s="9">
        <f t="shared" si="44"/>
        <v>41129.942870370374</v>
      </c>
      <c r="T468" s="9">
        <f t="shared" si="45"/>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-15685</v>
      </c>
      <c r="P469" s="5">
        <f t="shared" si="43"/>
        <v>110.64102564102564</v>
      </c>
      <c r="Q469" t="str">
        <f t="shared" si="46"/>
        <v>film &amp; video</v>
      </c>
      <c r="R469" t="str">
        <f t="shared" si="47"/>
        <v>animation</v>
      </c>
      <c r="S469" s="9">
        <f t="shared" si="44"/>
        <v>41135.679791666669</v>
      </c>
      <c r="T469" s="9">
        <f t="shared" si="45"/>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-7500</v>
      </c>
      <c r="P470" s="5" t="e">
        <f t="shared" si="43"/>
        <v>#DIV/0!</v>
      </c>
      <c r="Q470" t="str">
        <f t="shared" si="46"/>
        <v>film &amp; video</v>
      </c>
      <c r="R470" t="str">
        <f t="shared" si="47"/>
        <v>animation</v>
      </c>
      <c r="S470" s="9">
        <f t="shared" si="44"/>
        <v>41041.167627314811</v>
      </c>
      <c r="T470" s="9">
        <f t="shared" si="45"/>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-6000</v>
      </c>
      <c r="P471" s="5" t="e">
        <f t="shared" si="43"/>
        <v>#DIV/0!</v>
      </c>
      <c r="Q471" t="str">
        <f t="shared" si="46"/>
        <v>film &amp; video</v>
      </c>
      <c r="R471" t="str">
        <f t="shared" si="47"/>
        <v>animation</v>
      </c>
      <c r="S471" s="9">
        <f t="shared" si="44"/>
        <v>41827.989861111113</v>
      </c>
      <c r="T471" s="9">
        <f t="shared" si="45"/>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-4949</v>
      </c>
      <c r="P472" s="5">
        <f t="shared" si="43"/>
        <v>25.5</v>
      </c>
      <c r="Q472" t="str">
        <f t="shared" si="46"/>
        <v>film &amp; video</v>
      </c>
      <c r="R472" t="str">
        <f t="shared" si="47"/>
        <v>animation</v>
      </c>
      <c r="S472" s="9">
        <f t="shared" si="44"/>
        <v>41605.167696759258</v>
      </c>
      <c r="T472" s="9">
        <f t="shared" si="45"/>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-48459</v>
      </c>
      <c r="P473" s="5">
        <f t="shared" si="43"/>
        <v>38.476470588235294</v>
      </c>
      <c r="Q473" t="str">
        <f t="shared" si="46"/>
        <v>film &amp; video</v>
      </c>
      <c r="R473" t="str">
        <f t="shared" si="47"/>
        <v>animation</v>
      </c>
      <c r="S473" s="9">
        <f t="shared" si="44"/>
        <v>41703.721979166665</v>
      </c>
      <c r="T473" s="9">
        <f t="shared" si="45"/>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-659</v>
      </c>
      <c r="P474" s="5">
        <f t="shared" si="43"/>
        <v>28.2</v>
      </c>
      <c r="Q474" t="str">
        <f t="shared" si="46"/>
        <v>film &amp; video</v>
      </c>
      <c r="R474" t="str">
        <f t="shared" si="47"/>
        <v>animation</v>
      </c>
      <c r="S474" s="9">
        <f t="shared" si="44"/>
        <v>41844.922662037039</v>
      </c>
      <c r="T474" s="9">
        <f t="shared" si="45"/>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-29139</v>
      </c>
      <c r="P475" s="5">
        <f t="shared" si="43"/>
        <v>61.5</v>
      </c>
      <c r="Q475" t="str">
        <f t="shared" si="46"/>
        <v>film &amp; video</v>
      </c>
      <c r="R475" t="str">
        <f t="shared" si="47"/>
        <v>animation</v>
      </c>
      <c r="S475" s="9">
        <f t="shared" si="44"/>
        <v>41869.698136574072</v>
      </c>
      <c r="T475" s="9">
        <f t="shared" si="45"/>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-3299</v>
      </c>
      <c r="P476" s="5">
        <f t="shared" si="43"/>
        <v>1</v>
      </c>
      <c r="Q476" t="str">
        <f t="shared" si="46"/>
        <v>film &amp; video</v>
      </c>
      <c r="R476" t="str">
        <f t="shared" si="47"/>
        <v>animation</v>
      </c>
      <c r="S476" s="9">
        <f t="shared" si="44"/>
        <v>42753.329039351855</v>
      </c>
      <c r="T476" s="9">
        <f t="shared" si="45"/>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-2000</v>
      </c>
      <c r="P477" s="5" t="e">
        <f t="shared" si="43"/>
        <v>#DIV/0!</v>
      </c>
      <c r="Q477" t="str">
        <f t="shared" si="46"/>
        <v>film &amp; video</v>
      </c>
      <c r="R477" t="str">
        <f t="shared" si="47"/>
        <v>animation</v>
      </c>
      <c r="S477" s="9">
        <f t="shared" si="44"/>
        <v>42100.086145833338</v>
      </c>
      <c r="T477" s="9">
        <f t="shared" si="45"/>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-215093.41</v>
      </c>
      <c r="P478" s="5">
        <f t="shared" si="43"/>
        <v>39.569274193548388</v>
      </c>
      <c r="Q478" t="str">
        <f t="shared" si="46"/>
        <v>film &amp; video</v>
      </c>
      <c r="R478" t="str">
        <f t="shared" si="47"/>
        <v>animation</v>
      </c>
      <c r="S478" s="9">
        <f t="shared" si="44"/>
        <v>41757.975011574075</v>
      </c>
      <c r="T478" s="9">
        <f t="shared" si="45"/>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-1500</v>
      </c>
      <c r="P479" s="5" t="e">
        <f t="shared" si="43"/>
        <v>#DIV/0!</v>
      </c>
      <c r="Q479" t="str">
        <f t="shared" si="46"/>
        <v>film &amp; video</v>
      </c>
      <c r="R479" t="str">
        <f t="shared" si="47"/>
        <v>animation</v>
      </c>
      <c r="S479" s="9">
        <f t="shared" si="44"/>
        <v>40987.83488425926</v>
      </c>
      <c r="T479" s="9">
        <f t="shared" si="45"/>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-10000</v>
      </c>
      <c r="P480" s="5" t="e">
        <f t="shared" si="43"/>
        <v>#DIV/0!</v>
      </c>
      <c r="Q480" t="str">
        <f t="shared" si="46"/>
        <v>film &amp; video</v>
      </c>
      <c r="R480" t="str">
        <f t="shared" si="47"/>
        <v>animation</v>
      </c>
      <c r="S480" s="9">
        <f t="shared" si="44"/>
        <v>42065.910983796297</v>
      </c>
      <c r="T480" s="9">
        <f t="shared" si="45"/>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-10116</v>
      </c>
      <c r="P481" s="5">
        <f t="shared" si="43"/>
        <v>88.8</v>
      </c>
      <c r="Q481" t="str">
        <f t="shared" si="46"/>
        <v>film &amp; video</v>
      </c>
      <c r="R481" t="str">
        <f t="shared" si="47"/>
        <v>animation</v>
      </c>
      <c r="S481" s="9">
        <f t="shared" si="44"/>
        <v>41904.407812500001</v>
      </c>
      <c r="T481" s="9">
        <f t="shared" si="45"/>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-32236</v>
      </c>
      <c r="P482" s="5">
        <f t="shared" si="43"/>
        <v>55.457142857142856</v>
      </c>
      <c r="Q482" t="str">
        <f t="shared" si="46"/>
        <v>film &amp; video</v>
      </c>
      <c r="R482" t="str">
        <f t="shared" si="47"/>
        <v>animation</v>
      </c>
      <c r="S482" s="9">
        <f t="shared" si="44"/>
        <v>41465.500173611108</v>
      </c>
      <c r="T482" s="9">
        <f t="shared" si="45"/>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-28170</v>
      </c>
      <c r="P483" s="5">
        <f t="shared" si="43"/>
        <v>87.142857142857139</v>
      </c>
      <c r="Q483" t="str">
        <f t="shared" si="46"/>
        <v>film &amp; video</v>
      </c>
      <c r="R483" t="str">
        <f t="shared" si="47"/>
        <v>animation</v>
      </c>
      <c r="S483" s="9">
        <f t="shared" si="44"/>
        <v>41162.672326388885</v>
      </c>
      <c r="T483" s="9">
        <f t="shared" si="45"/>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-9990</v>
      </c>
      <c r="P484" s="5">
        <f t="shared" si="43"/>
        <v>10</v>
      </c>
      <c r="Q484" t="str">
        <f t="shared" si="46"/>
        <v>film &amp; video</v>
      </c>
      <c r="R484" t="str">
        <f t="shared" si="47"/>
        <v>animation</v>
      </c>
      <c r="S484" s="9">
        <f t="shared" si="44"/>
        <v>42447.896875000006</v>
      </c>
      <c r="T484" s="9">
        <f t="shared" si="45"/>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-7470</v>
      </c>
      <c r="P485" s="5">
        <f t="shared" si="43"/>
        <v>51.224489795918366</v>
      </c>
      <c r="Q485" t="str">
        <f t="shared" si="46"/>
        <v>film &amp; video</v>
      </c>
      <c r="R485" t="str">
        <f t="shared" si="47"/>
        <v>animation</v>
      </c>
      <c r="S485" s="9">
        <f t="shared" si="44"/>
        <v>41243.197592592594</v>
      </c>
      <c r="T485" s="9">
        <f t="shared" si="45"/>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-79851</v>
      </c>
      <c r="P486" s="5">
        <f t="shared" si="43"/>
        <v>13.545454545454545</v>
      </c>
      <c r="Q486" t="str">
        <f t="shared" si="46"/>
        <v>film &amp; video</v>
      </c>
      <c r="R486" t="str">
        <f t="shared" si="47"/>
        <v>animation</v>
      </c>
      <c r="S486" s="9">
        <f t="shared" si="44"/>
        <v>42272.93949074074</v>
      </c>
      <c r="T486" s="9">
        <f t="shared" si="45"/>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-29640.989999999998</v>
      </c>
      <c r="P487" s="5">
        <f t="shared" si="43"/>
        <v>66.520080000000007</v>
      </c>
      <c r="Q487" t="str">
        <f t="shared" si="46"/>
        <v>film &amp; video</v>
      </c>
      <c r="R487" t="str">
        <f t="shared" si="47"/>
        <v>animation</v>
      </c>
      <c r="S487" s="9">
        <f t="shared" si="44"/>
        <v>41381.50577546296</v>
      </c>
      <c r="T487" s="9">
        <f t="shared" si="45"/>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-549950</v>
      </c>
      <c r="P488" s="5">
        <f t="shared" si="43"/>
        <v>50</v>
      </c>
      <c r="Q488" t="str">
        <f t="shared" si="46"/>
        <v>film &amp; video</v>
      </c>
      <c r="R488" t="str">
        <f t="shared" si="47"/>
        <v>animation</v>
      </c>
      <c r="S488" s="9">
        <f t="shared" si="44"/>
        <v>41761.94258101852</v>
      </c>
      <c r="T488" s="9">
        <f t="shared" si="45"/>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-50000</v>
      </c>
      <c r="P489" s="5" t="e">
        <f t="shared" si="43"/>
        <v>#DIV/0!</v>
      </c>
      <c r="Q489" t="str">
        <f t="shared" si="46"/>
        <v>film &amp; video</v>
      </c>
      <c r="R489" t="str">
        <f t="shared" si="47"/>
        <v>animation</v>
      </c>
      <c r="S489" s="9">
        <f t="shared" si="44"/>
        <v>42669.594837962963</v>
      </c>
      <c r="T489" s="9">
        <f t="shared" si="45"/>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-12000</v>
      </c>
      <c r="P490" s="5" t="e">
        <f t="shared" si="43"/>
        <v>#DIV/0!</v>
      </c>
      <c r="Q490" t="str">
        <f t="shared" si="46"/>
        <v>film &amp; video</v>
      </c>
      <c r="R490" t="str">
        <f t="shared" si="47"/>
        <v>animation</v>
      </c>
      <c r="S490" s="9">
        <f t="shared" si="44"/>
        <v>42714.054398148146</v>
      </c>
      <c r="T490" s="9">
        <f t="shared" si="45"/>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-74782</v>
      </c>
      <c r="P491" s="5">
        <f t="shared" si="43"/>
        <v>71.666666666666671</v>
      </c>
      <c r="Q491" t="str">
        <f t="shared" si="46"/>
        <v>film &amp; video</v>
      </c>
      <c r="R491" t="str">
        <f t="shared" si="47"/>
        <v>animation</v>
      </c>
      <c r="S491" s="9">
        <f t="shared" si="44"/>
        <v>40882.481666666667</v>
      </c>
      <c r="T491" s="9">
        <f t="shared" si="45"/>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-1000</v>
      </c>
      <c r="P492" s="5" t="e">
        <f t="shared" si="43"/>
        <v>#DIV/0!</v>
      </c>
      <c r="Q492" t="str">
        <f t="shared" si="46"/>
        <v>film &amp; video</v>
      </c>
      <c r="R492" t="str">
        <f t="shared" si="47"/>
        <v>animation</v>
      </c>
      <c r="S492" s="9">
        <f t="shared" si="44"/>
        <v>41113.968576388892</v>
      </c>
      <c r="T492" s="9">
        <f t="shared" si="45"/>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-10000</v>
      </c>
      <c r="P493" s="5" t="e">
        <f t="shared" si="43"/>
        <v>#DIV/0!</v>
      </c>
      <c r="Q493" t="str">
        <f t="shared" si="46"/>
        <v>film &amp; video</v>
      </c>
      <c r="R493" t="str">
        <f t="shared" si="47"/>
        <v>animation</v>
      </c>
      <c r="S493" s="9">
        <f t="shared" si="44"/>
        <v>42366.982627314821</v>
      </c>
      <c r="T493" s="9">
        <f t="shared" si="45"/>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-10000000</v>
      </c>
      <c r="P494" s="5" t="e">
        <f t="shared" si="43"/>
        <v>#DIV/0!</v>
      </c>
      <c r="Q494" t="str">
        <f t="shared" si="46"/>
        <v>film &amp; video</v>
      </c>
      <c r="R494" t="str">
        <f t="shared" si="47"/>
        <v>animation</v>
      </c>
      <c r="S494" s="9">
        <f t="shared" si="44"/>
        <v>42596.03506944445</v>
      </c>
      <c r="T494" s="9">
        <f t="shared" si="45"/>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-30000</v>
      </c>
      <c r="P495" s="5" t="e">
        <f t="shared" si="43"/>
        <v>#DIV/0!</v>
      </c>
      <c r="Q495" t="str">
        <f t="shared" si="46"/>
        <v>film &amp; video</v>
      </c>
      <c r="R495" t="str">
        <f t="shared" si="47"/>
        <v>animation</v>
      </c>
      <c r="S495" s="9">
        <f t="shared" si="44"/>
        <v>42114.726134259254</v>
      </c>
      <c r="T495" s="9">
        <f t="shared" si="45"/>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-19969</v>
      </c>
      <c r="P496" s="5">
        <f t="shared" si="43"/>
        <v>10.333333333333334</v>
      </c>
      <c r="Q496" t="str">
        <f t="shared" si="46"/>
        <v>film &amp; video</v>
      </c>
      <c r="R496" t="str">
        <f t="shared" si="47"/>
        <v>animation</v>
      </c>
      <c r="S496" s="9">
        <f t="shared" si="44"/>
        <v>41799.830613425926</v>
      </c>
      <c r="T496" s="9">
        <f t="shared" si="45"/>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-7000</v>
      </c>
      <c r="P497" s="5" t="e">
        <f t="shared" si="43"/>
        <v>#DIV/0!</v>
      </c>
      <c r="Q497" t="str">
        <f t="shared" si="46"/>
        <v>film &amp; video</v>
      </c>
      <c r="R497" t="str">
        <f t="shared" si="47"/>
        <v>animation</v>
      </c>
      <c r="S497" s="9">
        <f t="shared" si="44"/>
        <v>42171.827604166669</v>
      </c>
      <c r="T497" s="9">
        <f t="shared" si="45"/>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-59999</v>
      </c>
      <c r="P498" s="5">
        <f t="shared" si="43"/>
        <v>1</v>
      </c>
      <c r="Q498" t="str">
        <f t="shared" si="46"/>
        <v>film &amp; video</v>
      </c>
      <c r="R498" t="str">
        <f t="shared" si="47"/>
        <v>animation</v>
      </c>
      <c r="S498" s="9">
        <f t="shared" si="44"/>
        <v>41620.93141203704</v>
      </c>
      <c r="T498" s="9">
        <f t="shared" si="45"/>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-4450</v>
      </c>
      <c r="P499" s="5">
        <f t="shared" si="43"/>
        <v>10</v>
      </c>
      <c r="Q499" t="str">
        <f t="shared" si="46"/>
        <v>film &amp; video</v>
      </c>
      <c r="R499" t="str">
        <f t="shared" si="47"/>
        <v>animation</v>
      </c>
      <c r="S499" s="9">
        <f t="shared" si="44"/>
        <v>41945.037789351853</v>
      </c>
      <c r="T499" s="9">
        <f t="shared" si="45"/>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-62114</v>
      </c>
      <c r="P500" s="5">
        <f t="shared" si="43"/>
        <v>136.09090909090909</v>
      </c>
      <c r="Q500" t="str">
        <f t="shared" si="46"/>
        <v>film &amp; video</v>
      </c>
      <c r="R500" t="str">
        <f t="shared" si="47"/>
        <v>animation</v>
      </c>
      <c r="S500" s="9">
        <f t="shared" si="44"/>
        <v>40858.762141203704</v>
      </c>
      <c r="T500" s="9">
        <f t="shared" si="45"/>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-18090</v>
      </c>
      <c r="P501" s="5">
        <f t="shared" si="43"/>
        <v>73.461538461538467</v>
      </c>
      <c r="Q501" t="str">
        <f t="shared" si="46"/>
        <v>film &amp; video</v>
      </c>
      <c r="R501" t="str">
        <f t="shared" si="47"/>
        <v>animation</v>
      </c>
      <c r="S501" s="9">
        <f t="shared" si="44"/>
        <v>40043.895462962959</v>
      </c>
      <c r="T501" s="9">
        <f t="shared" si="45"/>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-6285</v>
      </c>
      <c r="P502" s="5">
        <f t="shared" si="43"/>
        <v>53.75</v>
      </c>
      <c r="Q502" t="str">
        <f t="shared" si="46"/>
        <v>film &amp; video</v>
      </c>
      <c r="R502" t="str">
        <f t="shared" si="47"/>
        <v>animation</v>
      </c>
      <c r="S502" s="9">
        <f t="shared" si="44"/>
        <v>40247.886006944449</v>
      </c>
      <c r="T502" s="9">
        <f t="shared" si="45"/>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-10000</v>
      </c>
      <c r="P503" s="5" t="e">
        <f t="shared" si="43"/>
        <v>#DIV/0!</v>
      </c>
      <c r="Q503" t="str">
        <f t="shared" si="46"/>
        <v>film &amp; video</v>
      </c>
      <c r="R503" t="str">
        <f t="shared" si="47"/>
        <v>animation</v>
      </c>
      <c r="S503" s="9">
        <f t="shared" si="44"/>
        <v>40703.234386574077</v>
      </c>
      <c r="T503" s="9">
        <f t="shared" si="45"/>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-19770</v>
      </c>
      <c r="P504" s="5">
        <f t="shared" si="43"/>
        <v>57.5</v>
      </c>
      <c r="Q504" t="str">
        <f t="shared" si="46"/>
        <v>film &amp; video</v>
      </c>
      <c r="R504" t="str">
        <f t="shared" si="47"/>
        <v>animation</v>
      </c>
      <c r="S504" s="9">
        <f t="shared" si="44"/>
        <v>40956.553530092591</v>
      </c>
      <c r="T504" s="9">
        <f t="shared" si="45"/>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-6386</v>
      </c>
      <c r="P505" s="5">
        <f t="shared" si="43"/>
        <v>12.666666666666666</v>
      </c>
      <c r="Q505" t="str">
        <f t="shared" si="46"/>
        <v>film &amp; video</v>
      </c>
      <c r="R505" t="str">
        <f t="shared" si="47"/>
        <v>animation</v>
      </c>
      <c r="S505" s="9">
        <f t="shared" si="44"/>
        <v>41991.526655092588</v>
      </c>
      <c r="T505" s="9">
        <f t="shared" si="45"/>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-24165</v>
      </c>
      <c r="P506" s="5">
        <f t="shared" si="43"/>
        <v>67</v>
      </c>
      <c r="Q506" t="str">
        <f t="shared" si="46"/>
        <v>film &amp; video</v>
      </c>
      <c r="R506" t="str">
        <f t="shared" si="47"/>
        <v>animation</v>
      </c>
      <c r="S506" s="9">
        <f t="shared" si="44"/>
        <v>40949.98364583333</v>
      </c>
      <c r="T506" s="9">
        <f t="shared" si="45"/>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-11948</v>
      </c>
      <c r="P507" s="5">
        <f t="shared" si="43"/>
        <v>3.7142857142857144</v>
      </c>
      <c r="Q507" t="str">
        <f t="shared" si="46"/>
        <v>film &amp; video</v>
      </c>
      <c r="R507" t="str">
        <f t="shared" si="47"/>
        <v>animation</v>
      </c>
      <c r="S507" s="9">
        <f t="shared" si="44"/>
        <v>42318.098217592589</v>
      </c>
      <c r="T507" s="9">
        <f t="shared" si="45"/>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-199750</v>
      </c>
      <c r="P508" s="5">
        <f t="shared" si="43"/>
        <v>250</v>
      </c>
      <c r="Q508" t="str">
        <f t="shared" si="46"/>
        <v>film &amp; video</v>
      </c>
      <c r="R508" t="str">
        <f t="shared" si="47"/>
        <v>animation</v>
      </c>
      <c r="S508" s="9">
        <f t="shared" si="44"/>
        <v>41466.552314814813</v>
      </c>
      <c r="T508" s="9">
        <f t="shared" si="45"/>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-19360</v>
      </c>
      <c r="P509" s="5">
        <f t="shared" si="43"/>
        <v>64</v>
      </c>
      <c r="Q509" t="str">
        <f t="shared" si="46"/>
        <v>film &amp; video</v>
      </c>
      <c r="R509" t="str">
        <f t="shared" si="47"/>
        <v>animation</v>
      </c>
      <c r="S509" s="9">
        <f t="shared" si="44"/>
        <v>41156.958993055552</v>
      </c>
      <c r="T509" s="9">
        <f t="shared" si="45"/>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-49600</v>
      </c>
      <c r="P510" s="5">
        <f t="shared" si="43"/>
        <v>133.33333333333334</v>
      </c>
      <c r="Q510" t="str">
        <f t="shared" si="46"/>
        <v>film &amp; video</v>
      </c>
      <c r="R510" t="str">
        <f t="shared" si="47"/>
        <v>animation</v>
      </c>
      <c r="S510" s="9">
        <f t="shared" si="44"/>
        <v>40995.024317129632</v>
      </c>
      <c r="T510" s="9">
        <f t="shared" si="45"/>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-4990</v>
      </c>
      <c r="P511" s="5">
        <f t="shared" si="43"/>
        <v>10</v>
      </c>
      <c r="Q511" t="str">
        <f t="shared" si="46"/>
        <v>film &amp; video</v>
      </c>
      <c r="R511" t="str">
        <f t="shared" si="47"/>
        <v>animation</v>
      </c>
      <c r="S511" s="9">
        <f t="shared" si="44"/>
        <v>42153.631597222222</v>
      </c>
      <c r="T511" s="9">
        <f t="shared" si="45"/>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-14000</v>
      </c>
      <c r="P512" s="5" t="e">
        <f t="shared" si="43"/>
        <v>#DIV/0!</v>
      </c>
      <c r="Q512" t="str">
        <f t="shared" si="46"/>
        <v>film &amp; video</v>
      </c>
      <c r="R512" t="str">
        <f t="shared" si="47"/>
        <v>animation</v>
      </c>
      <c r="S512" s="9">
        <f t="shared" si="44"/>
        <v>42400.176377314812</v>
      </c>
      <c r="T512" s="9">
        <f t="shared" si="45"/>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-4850</v>
      </c>
      <c r="P513" s="5">
        <f t="shared" si="43"/>
        <v>30</v>
      </c>
      <c r="Q513" t="str">
        <f t="shared" si="46"/>
        <v>film &amp; video</v>
      </c>
      <c r="R513" t="str">
        <f t="shared" si="47"/>
        <v>animation</v>
      </c>
      <c r="S513" s="9">
        <f t="shared" si="44"/>
        <v>41340.303032407406</v>
      </c>
      <c r="T513" s="9">
        <f t="shared" si="45"/>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48">E514-D514</f>
        <v>-7989</v>
      </c>
      <c r="P514" s="5">
        <f t="shared" ref="P514:P577" si="49">(E514/L514)</f>
        <v>5.5</v>
      </c>
      <c r="Q514" t="str">
        <f t="shared" si="46"/>
        <v>film &amp; video</v>
      </c>
      <c r="R514" t="str">
        <f t="shared" si="47"/>
        <v>animation</v>
      </c>
      <c r="S514" s="9">
        <f t="shared" ref="S514:S577" si="50">(((J514/60)/60)/24)+DATE(1970,1,1)</f>
        <v>42649.742210648154</v>
      </c>
      <c r="T514" s="9">
        <f t="shared" ref="T514:T577" si="51">(((I514/60)/60)/24)+DATE(1970,1,1)</f>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48"/>
        <v>-43038</v>
      </c>
      <c r="P515" s="5">
        <f t="shared" si="49"/>
        <v>102.38235294117646</v>
      </c>
      <c r="Q515" t="str">
        <f t="shared" ref="Q515:Q578" si="52">LEFT(N515,SEARCH("/",N515,1)-1)</f>
        <v>film &amp; video</v>
      </c>
      <c r="R515" t="str">
        <f t="shared" ref="R515:R578" si="53">RIGHT(N515,LEN(N515)-SEARCH("/",N515))</f>
        <v>animation</v>
      </c>
      <c r="S515" s="9">
        <f t="shared" si="50"/>
        <v>42552.653993055559</v>
      </c>
      <c r="T515" s="9">
        <f t="shared" si="51"/>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-1450</v>
      </c>
      <c r="P516" s="5">
        <f t="shared" si="49"/>
        <v>16.666666666666668</v>
      </c>
      <c r="Q516" t="str">
        <f t="shared" si="52"/>
        <v>film &amp; video</v>
      </c>
      <c r="R516" t="str">
        <f t="shared" si="53"/>
        <v>animation</v>
      </c>
      <c r="S516" s="9">
        <f t="shared" si="50"/>
        <v>41830.613969907405</v>
      </c>
      <c r="T516" s="9">
        <f t="shared" si="51"/>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-72349</v>
      </c>
      <c r="P517" s="5">
        <f t="shared" si="49"/>
        <v>725.02941176470586</v>
      </c>
      <c r="Q517" t="str">
        <f t="shared" si="52"/>
        <v>film &amp; video</v>
      </c>
      <c r="R517" t="str">
        <f t="shared" si="53"/>
        <v>animation</v>
      </c>
      <c r="S517" s="9">
        <f t="shared" si="50"/>
        <v>42327.490752314814</v>
      </c>
      <c r="T517" s="9">
        <f t="shared" si="51"/>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-5000</v>
      </c>
      <c r="P518" s="5" t="e">
        <f t="shared" si="49"/>
        <v>#DIV/0!</v>
      </c>
      <c r="Q518" t="str">
        <f t="shared" si="52"/>
        <v>film &amp; video</v>
      </c>
      <c r="R518" t="str">
        <f t="shared" si="53"/>
        <v>animation</v>
      </c>
      <c r="S518" s="9">
        <f t="shared" si="50"/>
        <v>42091.778703703705</v>
      </c>
      <c r="T518" s="9">
        <f t="shared" si="51"/>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-14795</v>
      </c>
      <c r="P519" s="5">
        <f t="shared" si="49"/>
        <v>68.333333333333329</v>
      </c>
      <c r="Q519" t="str">
        <f t="shared" si="52"/>
        <v>film &amp; video</v>
      </c>
      <c r="R519" t="str">
        <f t="shared" si="53"/>
        <v>animation</v>
      </c>
      <c r="S519" s="9">
        <f t="shared" si="50"/>
        <v>42738.615289351852</v>
      </c>
      <c r="T519" s="9">
        <f t="shared" si="51"/>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-7175</v>
      </c>
      <c r="P520" s="5" t="e">
        <f t="shared" si="49"/>
        <v>#DIV/0!</v>
      </c>
      <c r="Q520" t="str">
        <f t="shared" si="52"/>
        <v>film &amp; video</v>
      </c>
      <c r="R520" t="str">
        <f t="shared" si="53"/>
        <v>animation</v>
      </c>
      <c r="S520" s="9">
        <f t="shared" si="50"/>
        <v>42223.616018518514</v>
      </c>
      <c r="T520" s="9">
        <f t="shared" si="51"/>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-9255</v>
      </c>
      <c r="P521" s="5">
        <f t="shared" si="49"/>
        <v>39.228571428571428</v>
      </c>
      <c r="Q521" t="str">
        <f t="shared" si="52"/>
        <v>film &amp; video</v>
      </c>
      <c r="R521" t="str">
        <f t="shared" si="53"/>
        <v>animation</v>
      </c>
      <c r="S521" s="9">
        <f t="shared" si="50"/>
        <v>41218.391446759262</v>
      </c>
      <c r="T521" s="9">
        <f t="shared" si="51"/>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105</v>
      </c>
      <c r="P522" s="5">
        <f t="shared" si="49"/>
        <v>150.14705882352942</v>
      </c>
      <c r="Q522" t="str">
        <f t="shared" si="52"/>
        <v>theater</v>
      </c>
      <c r="R522" t="str">
        <f t="shared" si="53"/>
        <v>plays</v>
      </c>
      <c r="S522" s="9">
        <f t="shared" si="50"/>
        <v>42318.702094907407</v>
      </c>
      <c r="T522" s="9">
        <f t="shared" si="51"/>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232</v>
      </c>
      <c r="P523" s="5">
        <f t="shared" si="49"/>
        <v>93.428571428571431</v>
      </c>
      <c r="Q523" t="str">
        <f t="shared" si="52"/>
        <v>theater</v>
      </c>
      <c r="R523" t="str">
        <f t="shared" si="53"/>
        <v>plays</v>
      </c>
      <c r="S523" s="9">
        <f t="shared" si="50"/>
        <v>42646.092812499999</v>
      </c>
      <c r="T523" s="9">
        <f t="shared" si="51"/>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440</v>
      </c>
      <c r="P524" s="5">
        <f t="shared" si="49"/>
        <v>110.96774193548387</v>
      </c>
      <c r="Q524" t="str">
        <f t="shared" si="52"/>
        <v>theater</v>
      </c>
      <c r="R524" t="str">
        <f t="shared" si="53"/>
        <v>plays</v>
      </c>
      <c r="S524" s="9">
        <f t="shared" si="50"/>
        <v>42430.040798611109</v>
      </c>
      <c r="T524" s="9">
        <f t="shared" si="51"/>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1030</v>
      </c>
      <c r="P525" s="5">
        <f t="shared" si="49"/>
        <v>71.785714285714292</v>
      </c>
      <c r="Q525" t="str">
        <f t="shared" si="52"/>
        <v>theater</v>
      </c>
      <c r="R525" t="str">
        <f t="shared" si="53"/>
        <v>plays</v>
      </c>
      <c r="S525" s="9">
        <f t="shared" si="50"/>
        <v>42238.13282407407</v>
      </c>
      <c r="T525" s="9">
        <f t="shared" si="51"/>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303.55000000000018</v>
      </c>
      <c r="P526" s="5">
        <f t="shared" si="49"/>
        <v>29.258076923076924</v>
      </c>
      <c r="Q526" t="str">
        <f t="shared" si="52"/>
        <v>theater</v>
      </c>
      <c r="R526" t="str">
        <f t="shared" si="53"/>
        <v>plays</v>
      </c>
      <c r="S526" s="9">
        <f t="shared" si="50"/>
        <v>42492.717233796298</v>
      </c>
      <c r="T526" s="9">
        <f t="shared" si="51"/>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0</v>
      </c>
      <c r="P527" s="5">
        <f t="shared" si="49"/>
        <v>1000</v>
      </c>
      <c r="Q527" t="str">
        <f t="shared" si="52"/>
        <v>theater</v>
      </c>
      <c r="R527" t="str">
        <f t="shared" si="53"/>
        <v>plays</v>
      </c>
      <c r="S527" s="9">
        <f t="shared" si="50"/>
        <v>41850.400937500002</v>
      </c>
      <c r="T527" s="9">
        <f t="shared" si="51"/>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210</v>
      </c>
      <c r="P528" s="5">
        <f t="shared" si="49"/>
        <v>74.347826086956516</v>
      </c>
      <c r="Q528" t="str">
        <f t="shared" si="52"/>
        <v>theater</v>
      </c>
      <c r="R528" t="str">
        <f t="shared" si="53"/>
        <v>plays</v>
      </c>
      <c r="S528" s="9">
        <f t="shared" si="50"/>
        <v>42192.591944444444</v>
      </c>
      <c r="T528" s="9">
        <f t="shared" si="51"/>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85</v>
      </c>
      <c r="P529" s="5">
        <f t="shared" si="49"/>
        <v>63.829113924050631</v>
      </c>
      <c r="Q529" t="str">
        <f t="shared" si="52"/>
        <v>theater</v>
      </c>
      <c r="R529" t="str">
        <f t="shared" si="53"/>
        <v>plays</v>
      </c>
      <c r="S529" s="9">
        <f t="shared" si="50"/>
        <v>42753.205625000002</v>
      </c>
      <c r="T529" s="9">
        <f t="shared" si="51"/>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180</v>
      </c>
      <c r="P530" s="5">
        <f t="shared" si="49"/>
        <v>44.333333333333336</v>
      </c>
      <c r="Q530" t="str">
        <f t="shared" si="52"/>
        <v>theater</v>
      </c>
      <c r="R530" t="str">
        <f t="shared" si="53"/>
        <v>plays</v>
      </c>
      <c r="S530" s="9">
        <f t="shared" si="50"/>
        <v>42155.920219907406</v>
      </c>
      <c r="T530" s="9">
        <f t="shared" si="51"/>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365</v>
      </c>
      <c r="P531" s="5">
        <f t="shared" si="49"/>
        <v>86.944444444444443</v>
      </c>
      <c r="Q531" t="str">
        <f t="shared" si="52"/>
        <v>theater</v>
      </c>
      <c r="R531" t="str">
        <f t="shared" si="53"/>
        <v>plays</v>
      </c>
      <c r="S531" s="9">
        <f t="shared" si="50"/>
        <v>42725.031180555554</v>
      </c>
      <c r="T531" s="9">
        <f t="shared" si="51"/>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265</v>
      </c>
      <c r="P532" s="5">
        <f t="shared" si="49"/>
        <v>126.55172413793103</v>
      </c>
      <c r="Q532" t="str">
        <f t="shared" si="52"/>
        <v>theater</v>
      </c>
      <c r="R532" t="str">
        <f t="shared" si="53"/>
        <v>plays</v>
      </c>
      <c r="S532" s="9">
        <f t="shared" si="50"/>
        <v>42157.591064814813</v>
      </c>
      <c r="T532" s="9">
        <f t="shared" si="51"/>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0</v>
      </c>
      <c r="P533" s="5">
        <f t="shared" si="49"/>
        <v>129.03225806451613</v>
      </c>
      <c r="Q533" t="str">
        <f t="shared" si="52"/>
        <v>theater</v>
      </c>
      <c r="R533" t="str">
        <f t="shared" si="53"/>
        <v>plays</v>
      </c>
      <c r="S533" s="9">
        <f t="shared" si="50"/>
        <v>42676.065150462964</v>
      </c>
      <c r="T533" s="9">
        <f t="shared" si="51"/>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2325</v>
      </c>
      <c r="P534" s="5">
        <f t="shared" si="49"/>
        <v>71.242774566473983</v>
      </c>
      <c r="Q534" t="str">
        <f t="shared" si="52"/>
        <v>theater</v>
      </c>
      <c r="R534" t="str">
        <f t="shared" si="53"/>
        <v>plays</v>
      </c>
      <c r="S534" s="9">
        <f t="shared" si="50"/>
        <v>42473.007037037038</v>
      </c>
      <c r="T534" s="9">
        <f t="shared" si="51"/>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4</v>
      </c>
      <c r="P535" s="5">
        <f t="shared" si="49"/>
        <v>117.88235294117646</v>
      </c>
      <c r="Q535" t="str">
        <f t="shared" si="52"/>
        <v>theater</v>
      </c>
      <c r="R535" t="str">
        <f t="shared" si="53"/>
        <v>plays</v>
      </c>
      <c r="S535" s="9">
        <f t="shared" si="50"/>
        <v>42482.43478009259</v>
      </c>
      <c r="T535" s="9">
        <f t="shared" si="51"/>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700</v>
      </c>
      <c r="P536" s="5">
        <f t="shared" si="49"/>
        <v>327.08333333333331</v>
      </c>
      <c r="Q536" t="str">
        <f t="shared" si="52"/>
        <v>theater</v>
      </c>
      <c r="R536" t="str">
        <f t="shared" si="53"/>
        <v>plays</v>
      </c>
      <c r="S536" s="9">
        <f t="shared" si="50"/>
        <v>42270.810995370368</v>
      </c>
      <c r="T536" s="9">
        <f t="shared" si="51"/>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50</v>
      </c>
      <c r="P537" s="5">
        <f t="shared" si="49"/>
        <v>34.745762711864408</v>
      </c>
      <c r="Q537" t="str">
        <f t="shared" si="52"/>
        <v>theater</v>
      </c>
      <c r="R537" t="str">
        <f t="shared" si="53"/>
        <v>plays</v>
      </c>
      <c r="S537" s="9">
        <f t="shared" si="50"/>
        <v>42711.545196759253</v>
      </c>
      <c r="T537" s="9">
        <f t="shared" si="51"/>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602.5</v>
      </c>
      <c r="P538" s="5">
        <f t="shared" si="49"/>
        <v>100.06410256410257</v>
      </c>
      <c r="Q538" t="str">
        <f t="shared" si="52"/>
        <v>theater</v>
      </c>
      <c r="R538" t="str">
        <f t="shared" si="53"/>
        <v>plays</v>
      </c>
      <c r="S538" s="9">
        <f t="shared" si="50"/>
        <v>42179.344988425932</v>
      </c>
      <c r="T538" s="9">
        <f t="shared" si="51"/>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410</v>
      </c>
      <c r="P539" s="5">
        <f t="shared" si="49"/>
        <v>40.847457627118644</v>
      </c>
      <c r="Q539" t="str">
        <f t="shared" si="52"/>
        <v>theater</v>
      </c>
      <c r="R539" t="str">
        <f t="shared" si="53"/>
        <v>plays</v>
      </c>
      <c r="S539" s="9">
        <f t="shared" si="50"/>
        <v>42282.768414351856</v>
      </c>
      <c r="T539" s="9">
        <f t="shared" si="51"/>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10121</v>
      </c>
      <c r="P540" s="5">
        <f t="shared" si="49"/>
        <v>252.01666666666668</v>
      </c>
      <c r="Q540" t="str">
        <f t="shared" si="52"/>
        <v>theater</v>
      </c>
      <c r="R540" t="str">
        <f t="shared" si="53"/>
        <v>plays</v>
      </c>
      <c r="S540" s="9">
        <f t="shared" si="50"/>
        <v>42473.794710648144</v>
      </c>
      <c r="T540" s="9">
        <f t="shared" si="51"/>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3.2200000000000273</v>
      </c>
      <c r="P541" s="5">
        <f t="shared" si="49"/>
        <v>25.161000000000001</v>
      </c>
      <c r="Q541" t="str">
        <f t="shared" si="52"/>
        <v>theater</v>
      </c>
      <c r="R541" t="str">
        <f t="shared" si="53"/>
        <v>plays</v>
      </c>
      <c r="S541" s="9">
        <f t="shared" si="50"/>
        <v>42535.049849537041</v>
      </c>
      <c r="T541" s="9">
        <f t="shared" si="51"/>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-14999</v>
      </c>
      <c r="P542" s="5">
        <f t="shared" si="49"/>
        <v>1</v>
      </c>
      <c r="Q542" t="str">
        <f t="shared" si="52"/>
        <v>technology</v>
      </c>
      <c r="R542" t="str">
        <f t="shared" si="53"/>
        <v>web</v>
      </c>
      <c r="S542" s="9">
        <f t="shared" si="50"/>
        <v>42009.817199074074</v>
      </c>
      <c r="T542" s="9">
        <f t="shared" si="51"/>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-4475</v>
      </c>
      <c r="P543" s="5">
        <f t="shared" si="49"/>
        <v>25</v>
      </c>
      <c r="Q543" t="str">
        <f t="shared" si="52"/>
        <v>technology</v>
      </c>
      <c r="R543" t="str">
        <f t="shared" si="53"/>
        <v>web</v>
      </c>
      <c r="S543" s="9">
        <f t="shared" si="50"/>
        <v>42276.046689814815</v>
      </c>
      <c r="T543" s="9">
        <f t="shared" si="51"/>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-249999</v>
      </c>
      <c r="P544" s="5">
        <f t="shared" si="49"/>
        <v>1</v>
      </c>
      <c r="Q544" t="str">
        <f t="shared" si="52"/>
        <v>technology</v>
      </c>
      <c r="R544" t="str">
        <f t="shared" si="53"/>
        <v>web</v>
      </c>
      <c r="S544" s="9">
        <f t="shared" si="50"/>
        <v>42433.737453703703</v>
      </c>
      <c r="T544" s="9">
        <f t="shared" si="51"/>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-21930</v>
      </c>
      <c r="P545" s="5">
        <f t="shared" si="49"/>
        <v>35</v>
      </c>
      <c r="Q545" t="str">
        <f t="shared" si="52"/>
        <v>technology</v>
      </c>
      <c r="R545" t="str">
        <f t="shared" si="53"/>
        <v>web</v>
      </c>
      <c r="S545" s="9">
        <f t="shared" si="50"/>
        <v>41914.092152777775</v>
      </c>
      <c r="T545" s="9">
        <f t="shared" si="51"/>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-494</v>
      </c>
      <c r="P546" s="5">
        <f t="shared" si="49"/>
        <v>3</v>
      </c>
      <c r="Q546" t="str">
        <f t="shared" si="52"/>
        <v>technology</v>
      </c>
      <c r="R546" t="str">
        <f t="shared" si="53"/>
        <v>web</v>
      </c>
      <c r="S546" s="9">
        <f t="shared" si="50"/>
        <v>42525.656944444447</v>
      </c>
      <c r="T546" s="9">
        <f t="shared" si="51"/>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-36308</v>
      </c>
      <c r="P547" s="5">
        <f t="shared" si="49"/>
        <v>402.70588235294116</v>
      </c>
      <c r="Q547" t="str">
        <f t="shared" si="52"/>
        <v>technology</v>
      </c>
      <c r="R547" t="str">
        <f t="shared" si="53"/>
        <v>web</v>
      </c>
      <c r="S547" s="9">
        <f t="shared" si="50"/>
        <v>42283.592465277776</v>
      </c>
      <c r="T547" s="9">
        <f t="shared" si="51"/>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-59948</v>
      </c>
      <c r="P548" s="5">
        <f t="shared" si="49"/>
        <v>26</v>
      </c>
      <c r="Q548" t="str">
        <f t="shared" si="52"/>
        <v>technology</v>
      </c>
      <c r="R548" t="str">
        <f t="shared" si="53"/>
        <v>web</v>
      </c>
      <c r="S548" s="9">
        <f t="shared" si="50"/>
        <v>42249.667997685188</v>
      </c>
      <c r="T548" s="9">
        <f t="shared" si="51"/>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-7500</v>
      </c>
      <c r="P549" s="5" t="e">
        <f t="shared" si="49"/>
        <v>#DIV/0!</v>
      </c>
      <c r="Q549" t="str">
        <f t="shared" si="52"/>
        <v>technology</v>
      </c>
      <c r="R549" t="str">
        <f t="shared" si="53"/>
        <v>web</v>
      </c>
      <c r="S549" s="9">
        <f t="shared" si="50"/>
        <v>42380.696342592593</v>
      </c>
      <c r="T549" s="9">
        <f t="shared" si="51"/>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-9991</v>
      </c>
      <c r="P550" s="5">
        <f t="shared" si="49"/>
        <v>9</v>
      </c>
      <c r="Q550" t="str">
        <f t="shared" si="52"/>
        <v>technology</v>
      </c>
      <c r="R550" t="str">
        <f t="shared" si="53"/>
        <v>web</v>
      </c>
      <c r="S550" s="9">
        <f t="shared" si="50"/>
        <v>42276.903333333335</v>
      </c>
      <c r="T550" s="9">
        <f t="shared" si="51"/>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-2432</v>
      </c>
      <c r="P551" s="5">
        <f t="shared" si="49"/>
        <v>8.5</v>
      </c>
      <c r="Q551" t="str">
        <f t="shared" si="52"/>
        <v>technology</v>
      </c>
      <c r="R551" t="str">
        <f t="shared" si="53"/>
        <v>web</v>
      </c>
      <c r="S551" s="9">
        <f t="shared" si="50"/>
        <v>42163.636828703704</v>
      </c>
      <c r="T551" s="9">
        <f t="shared" si="51"/>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-4965</v>
      </c>
      <c r="P552" s="5">
        <f t="shared" si="49"/>
        <v>8.75</v>
      </c>
      <c r="Q552" t="str">
        <f t="shared" si="52"/>
        <v>technology</v>
      </c>
      <c r="R552" t="str">
        <f t="shared" si="53"/>
        <v>web</v>
      </c>
      <c r="S552" s="9">
        <f t="shared" si="50"/>
        <v>42753.678761574076</v>
      </c>
      <c r="T552" s="9">
        <f t="shared" si="51"/>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-71219</v>
      </c>
      <c r="P553" s="5">
        <f t="shared" si="49"/>
        <v>135.03571428571428</v>
      </c>
      <c r="Q553" t="str">
        <f t="shared" si="52"/>
        <v>technology</v>
      </c>
      <c r="R553" t="str">
        <f t="shared" si="53"/>
        <v>web</v>
      </c>
      <c r="S553" s="9">
        <f t="shared" si="50"/>
        <v>42173.275740740741</v>
      </c>
      <c r="T553" s="9">
        <f t="shared" si="51"/>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-45000</v>
      </c>
      <c r="P554" s="5" t="e">
        <f t="shared" si="49"/>
        <v>#DIV/0!</v>
      </c>
      <c r="Q554" t="str">
        <f t="shared" si="52"/>
        <v>technology</v>
      </c>
      <c r="R554" t="str">
        <f t="shared" si="53"/>
        <v>web</v>
      </c>
      <c r="S554" s="9">
        <f t="shared" si="50"/>
        <v>42318.616851851853</v>
      </c>
      <c r="T554" s="9">
        <f t="shared" si="51"/>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-24877</v>
      </c>
      <c r="P555" s="5">
        <f t="shared" si="49"/>
        <v>20.5</v>
      </c>
      <c r="Q555" t="str">
        <f t="shared" si="52"/>
        <v>technology</v>
      </c>
      <c r="R555" t="str">
        <f t="shared" si="53"/>
        <v>web</v>
      </c>
      <c r="S555" s="9">
        <f t="shared" si="50"/>
        <v>41927.71980324074</v>
      </c>
      <c r="T555" s="9">
        <f t="shared" si="51"/>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-2454</v>
      </c>
      <c r="P556" s="5">
        <f t="shared" si="49"/>
        <v>64.36363636363636</v>
      </c>
      <c r="Q556" t="str">
        <f t="shared" si="52"/>
        <v>technology</v>
      </c>
      <c r="R556" t="str">
        <f t="shared" si="53"/>
        <v>web</v>
      </c>
      <c r="S556" s="9">
        <f t="shared" si="50"/>
        <v>41901.684861111113</v>
      </c>
      <c r="T556" s="9">
        <f t="shared" si="51"/>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-7500</v>
      </c>
      <c r="P557" s="5" t="e">
        <f t="shared" si="49"/>
        <v>#DIV/0!</v>
      </c>
      <c r="Q557" t="str">
        <f t="shared" si="52"/>
        <v>technology</v>
      </c>
      <c r="R557" t="str">
        <f t="shared" si="53"/>
        <v>web</v>
      </c>
      <c r="S557" s="9">
        <f t="shared" si="50"/>
        <v>42503.353506944448</v>
      </c>
      <c r="T557" s="9">
        <f t="shared" si="51"/>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-7800</v>
      </c>
      <c r="P558" s="5">
        <f t="shared" si="49"/>
        <v>200</v>
      </c>
      <c r="Q558" t="str">
        <f t="shared" si="52"/>
        <v>technology</v>
      </c>
      <c r="R558" t="str">
        <f t="shared" si="53"/>
        <v>web</v>
      </c>
      <c r="S558" s="9">
        <f t="shared" si="50"/>
        <v>42345.860150462962</v>
      </c>
      <c r="T558" s="9">
        <f t="shared" si="51"/>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-148634</v>
      </c>
      <c r="P559" s="5">
        <f t="shared" si="49"/>
        <v>68.3</v>
      </c>
      <c r="Q559" t="str">
        <f t="shared" si="52"/>
        <v>technology</v>
      </c>
      <c r="R559" t="str">
        <f t="shared" si="53"/>
        <v>web</v>
      </c>
      <c r="S559" s="9">
        <f t="shared" si="50"/>
        <v>42676.942164351851</v>
      </c>
      <c r="T559" s="9">
        <f t="shared" si="51"/>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-750</v>
      </c>
      <c r="P560" s="5" t="e">
        <f t="shared" si="49"/>
        <v>#DIV/0!</v>
      </c>
      <c r="Q560" t="str">
        <f t="shared" si="52"/>
        <v>technology</v>
      </c>
      <c r="R560" t="str">
        <f t="shared" si="53"/>
        <v>web</v>
      </c>
      <c r="S560" s="9">
        <f t="shared" si="50"/>
        <v>42057.883159722223</v>
      </c>
      <c r="T560" s="9">
        <f t="shared" si="51"/>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-239950</v>
      </c>
      <c r="P561" s="5">
        <f t="shared" si="49"/>
        <v>50</v>
      </c>
      <c r="Q561" t="str">
        <f t="shared" si="52"/>
        <v>technology</v>
      </c>
      <c r="R561" t="str">
        <f t="shared" si="53"/>
        <v>web</v>
      </c>
      <c r="S561" s="9">
        <f t="shared" si="50"/>
        <v>42321.283101851848</v>
      </c>
      <c r="T561" s="9">
        <f t="shared" si="51"/>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-99988</v>
      </c>
      <c r="P562" s="5">
        <f t="shared" si="49"/>
        <v>4</v>
      </c>
      <c r="Q562" t="str">
        <f t="shared" si="52"/>
        <v>technology</v>
      </c>
      <c r="R562" t="str">
        <f t="shared" si="53"/>
        <v>web</v>
      </c>
      <c r="S562" s="9">
        <f t="shared" si="50"/>
        <v>41960.771354166667</v>
      </c>
      <c r="T562" s="9">
        <f t="shared" si="51"/>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-14945</v>
      </c>
      <c r="P563" s="5">
        <f t="shared" si="49"/>
        <v>27.5</v>
      </c>
      <c r="Q563" t="str">
        <f t="shared" si="52"/>
        <v>technology</v>
      </c>
      <c r="R563" t="str">
        <f t="shared" si="53"/>
        <v>web</v>
      </c>
      <c r="S563" s="9">
        <f t="shared" si="50"/>
        <v>42268.658715277779</v>
      </c>
      <c r="T563" s="9">
        <f t="shared" si="51"/>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-50000</v>
      </c>
      <c r="P564" s="5" t="e">
        <f t="shared" si="49"/>
        <v>#DIV/0!</v>
      </c>
      <c r="Q564" t="str">
        <f t="shared" si="52"/>
        <v>technology</v>
      </c>
      <c r="R564" t="str">
        <f t="shared" si="53"/>
        <v>web</v>
      </c>
      <c r="S564" s="9">
        <f t="shared" si="50"/>
        <v>42692.389062500006</v>
      </c>
      <c r="T564" s="9">
        <f t="shared" si="51"/>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-74932</v>
      </c>
      <c r="P565" s="5">
        <f t="shared" si="49"/>
        <v>34</v>
      </c>
      <c r="Q565" t="str">
        <f t="shared" si="52"/>
        <v>technology</v>
      </c>
      <c r="R565" t="str">
        <f t="shared" si="53"/>
        <v>web</v>
      </c>
      <c r="S565" s="9">
        <f t="shared" si="50"/>
        <v>42022.069988425923</v>
      </c>
      <c r="T565" s="9">
        <f t="shared" si="51"/>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-17999</v>
      </c>
      <c r="P566" s="5">
        <f t="shared" si="49"/>
        <v>1</v>
      </c>
      <c r="Q566" t="str">
        <f t="shared" si="52"/>
        <v>technology</v>
      </c>
      <c r="R566" t="str">
        <f t="shared" si="53"/>
        <v>web</v>
      </c>
      <c r="S566" s="9">
        <f t="shared" si="50"/>
        <v>42411.942997685182</v>
      </c>
      <c r="T566" s="9">
        <f t="shared" si="51"/>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-25000</v>
      </c>
      <c r="P567" s="5" t="e">
        <f t="shared" si="49"/>
        <v>#DIV/0!</v>
      </c>
      <c r="Q567" t="str">
        <f t="shared" si="52"/>
        <v>technology</v>
      </c>
      <c r="R567" t="str">
        <f t="shared" si="53"/>
        <v>web</v>
      </c>
      <c r="S567" s="9">
        <f t="shared" si="50"/>
        <v>42165.785289351858</v>
      </c>
      <c r="T567" s="9">
        <f t="shared" si="51"/>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-4999</v>
      </c>
      <c r="P568" s="5">
        <f t="shared" si="49"/>
        <v>1</v>
      </c>
      <c r="Q568" t="str">
        <f t="shared" si="52"/>
        <v>technology</v>
      </c>
      <c r="R568" t="str">
        <f t="shared" si="53"/>
        <v>web</v>
      </c>
      <c r="S568" s="9">
        <f t="shared" si="50"/>
        <v>42535.68440972222</v>
      </c>
      <c r="T568" s="9">
        <f t="shared" si="51"/>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-10000</v>
      </c>
      <c r="P569" s="5" t="e">
        <f t="shared" si="49"/>
        <v>#DIV/0!</v>
      </c>
      <c r="Q569" t="str">
        <f t="shared" si="52"/>
        <v>technology</v>
      </c>
      <c r="R569" t="str">
        <f t="shared" si="53"/>
        <v>web</v>
      </c>
      <c r="S569" s="9">
        <f t="shared" si="50"/>
        <v>41975.842523148152</v>
      </c>
      <c r="T569" s="9">
        <f t="shared" si="51"/>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-24255</v>
      </c>
      <c r="P570" s="5">
        <f t="shared" si="49"/>
        <v>49</v>
      </c>
      <c r="Q570" t="str">
        <f t="shared" si="52"/>
        <v>technology</v>
      </c>
      <c r="R570" t="str">
        <f t="shared" si="53"/>
        <v>web</v>
      </c>
      <c r="S570" s="9">
        <f t="shared" si="50"/>
        <v>42348.9215625</v>
      </c>
      <c r="T570" s="9">
        <f t="shared" si="51"/>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-2480</v>
      </c>
      <c r="P571" s="5">
        <f t="shared" si="49"/>
        <v>20</v>
      </c>
      <c r="Q571" t="str">
        <f t="shared" si="52"/>
        <v>technology</v>
      </c>
      <c r="R571" t="str">
        <f t="shared" si="53"/>
        <v>web</v>
      </c>
      <c r="S571" s="9">
        <f t="shared" si="50"/>
        <v>42340.847361111111</v>
      </c>
      <c r="T571" s="9">
        <f t="shared" si="51"/>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-84858</v>
      </c>
      <c r="P572" s="5">
        <f t="shared" si="49"/>
        <v>142</v>
      </c>
      <c r="Q572" t="str">
        <f t="shared" si="52"/>
        <v>technology</v>
      </c>
      <c r="R572" t="str">
        <f t="shared" si="53"/>
        <v>web</v>
      </c>
      <c r="S572" s="9">
        <f t="shared" si="50"/>
        <v>42388.798252314817</v>
      </c>
      <c r="T572" s="9">
        <f t="shared" si="51"/>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-24894</v>
      </c>
      <c r="P573" s="5">
        <f t="shared" si="49"/>
        <v>53</v>
      </c>
      <c r="Q573" t="str">
        <f t="shared" si="52"/>
        <v>technology</v>
      </c>
      <c r="R573" t="str">
        <f t="shared" si="53"/>
        <v>web</v>
      </c>
      <c r="S573" s="9">
        <f t="shared" si="50"/>
        <v>42192.816238425927</v>
      </c>
      <c r="T573" s="9">
        <f t="shared" si="51"/>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-2500</v>
      </c>
      <c r="P574" s="5" t="e">
        <f t="shared" si="49"/>
        <v>#DIV/0!</v>
      </c>
      <c r="Q574" t="str">
        <f t="shared" si="52"/>
        <v>technology</v>
      </c>
      <c r="R574" t="str">
        <f t="shared" si="53"/>
        <v>web</v>
      </c>
      <c r="S574" s="9">
        <f t="shared" si="50"/>
        <v>42282.71629629629</v>
      </c>
      <c r="T574" s="9">
        <f t="shared" si="51"/>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-88542</v>
      </c>
      <c r="P575" s="5">
        <f t="shared" si="49"/>
        <v>38.444444444444443</v>
      </c>
      <c r="Q575" t="str">
        <f t="shared" si="52"/>
        <v>technology</v>
      </c>
      <c r="R575" t="str">
        <f t="shared" si="53"/>
        <v>web</v>
      </c>
      <c r="S575" s="9">
        <f t="shared" si="50"/>
        <v>41963.050127314811</v>
      </c>
      <c r="T575" s="9">
        <f t="shared" si="51"/>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-11100</v>
      </c>
      <c r="P576" s="5">
        <f t="shared" si="49"/>
        <v>20</v>
      </c>
      <c r="Q576" t="str">
        <f t="shared" si="52"/>
        <v>technology</v>
      </c>
      <c r="R576" t="str">
        <f t="shared" si="53"/>
        <v>web</v>
      </c>
      <c r="S576" s="9">
        <f t="shared" si="50"/>
        <v>42632.443368055552</v>
      </c>
      <c r="T576" s="9">
        <f t="shared" si="51"/>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-59741</v>
      </c>
      <c r="P577" s="5">
        <f t="shared" si="49"/>
        <v>64.75</v>
      </c>
      <c r="Q577" t="str">
        <f t="shared" si="52"/>
        <v>technology</v>
      </c>
      <c r="R577" t="str">
        <f t="shared" si="53"/>
        <v>web</v>
      </c>
      <c r="S577" s="9">
        <f t="shared" si="50"/>
        <v>42138.692627314813</v>
      </c>
      <c r="T577" s="9">
        <f t="shared" si="51"/>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54">E578-D578</f>
        <v>-79999</v>
      </c>
      <c r="P578" s="5">
        <f t="shared" ref="P578:P641" si="55">(E578/L578)</f>
        <v>1</v>
      </c>
      <c r="Q578" t="str">
        <f t="shared" si="52"/>
        <v>technology</v>
      </c>
      <c r="R578" t="str">
        <f t="shared" si="53"/>
        <v>web</v>
      </c>
      <c r="S578" s="9">
        <f t="shared" ref="S578:S641" si="56">(((J578/60)/60)/24)+DATE(1970,1,1)</f>
        <v>42031.471666666665</v>
      </c>
      <c r="T578" s="9">
        <f t="shared" ref="T578:T641" si="57">(((I578/60)/60)/24)+DATE(1970,1,1)</f>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54"/>
        <v>-4990</v>
      </c>
      <c r="P579" s="5">
        <f t="shared" si="55"/>
        <v>10</v>
      </c>
      <c r="Q579" t="str">
        <f t="shared" ref="Q579:Q642" si="58">LEFT(N579,SEARCH("/",N579,1)-1)</f>
        <v>technology</v>
      </c>
      <c r="R579" t="str">
        <f t="shared" ref="R579:R642" si="59">RIGHT(N579,LEN(N579)-SEARCH("/",N579))</f>
        <v>web</v>
      </c>
      <c r="S579" s="9">
        <f t="shared" si="56"/>
        <v>42450.589143518519</v>
      </c>
      <c r="T579" s="9">
        <f t="shared" si="57"/>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-124986</v>
      </c>
      <c r="P580" s="5">
        <f t="shared" si="55"/>
        <v>2</v>
      </c>
      <c r="Q580" t="str">
        <f t="shared" si="58"/>
        <v>technology</v>
      </c>
      <c r="R580" t="str">
        <f t="shared" si="59"/>
        <v>web</v>
      </c>
      <c r="S580" s="9">
        <f t="shared" si="56"/>
        <v>42230.578622685185</v>
      </c>
      <c r="T580" s="9">
        <f t="shared" si="57"/>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-11825</v>
      </c>
      <c r="P581" s="5">
        <f t="shared" si="55"/>
        <v>35</v>
      </c>
      <c r="Q581" t="str">
        <f t="shared" si="58"/>
        <v>technology</v>
      </c>
      <c r="R581" t="str">
        <f t="shared" si="59"/>
        <v>web</v>
      </c>
      <c r="S581" s="9">
        <f t="shared" si="56"/>
        <v>41968.852118055554</v>
      </c>
      <c r="T581" s="9">
        <f t="shared" si="57"/>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-2999</v>
      </c>
      <c r="P582" s="5">
        <f t="shared" si="55"/>
        <v>1</v>
      </c>
      <c r="Q582" t="str">
        <f t="shared" si="58"/>
        <v>technology</v>
      </c>
      <c r="R582" t="str">
        <f t="shared" si="59"/>
        <v>web</v>
      </c>
      <c r="S582" s="9">
        <f t="shared" si="56"/>
        <v>42605.908182870371</v>
      </c>
      <c r="T582" s="9">
        <f t="shared" si="57"/>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-400</v>
      </c>
      <c r="P583" s="5" t="e">
        <f t="shared" si="55"/>
        <v>#DIV/0!</v>
      </c>
      <c r="Q583" t="str">
        <f t="shared" si="58"/>
        <v>technology</v>
      </c>
      <c r="R583" t="str">
        <f t="shared" si="59"/>
        <v>web</v>
      </c>
      <c r="S583" s="9">
        <f t="shared" si="56"/>
        <v>42188.012777777782</v>
      </c>
      <c r="T583" s="9">
        <f t="shared" si="57"/>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-100000</v>
      </c>
      <c r="P584" s="5" t="e">
        <f t="shared" si="55"/>
        <v>#DIV/0!</v>
      </c>
      <c r="Q584" t="str">
        <f t="shared" si="58"/>
        <v>technology</v>
      </c>
      <c r="R584" t="str">
        <f t="shared" si="59"/>
        <v>web</v>
      </c>
      <c r="S584" s="9">
        <f t="shared" si="56"/>
        <v>42055.739803240736</v>
      </c>
      <c r="T584" s="9">
        <f t="shared" si="57"/>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-8999</v>
      </c>
      <c r="P585" s="5">
        <f t="shared" si="55"/>
        <v>1</v>
      </c>
      <c r="Q585" t="str">
        <f t="shared" si="58"/>
        <v>technology</v>
      </c>
      <c r="R585" t="str">
        <f t="shared" si="59"/>
        <v>web</v>
      </c>
      <c r="S585" s="9">
        <f t="shared" si="56"/>
        <v>42052.93850694444</v>
      </c>
      <c r="T585" s="9">
        <f t="shared" si="57"/>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-990</v>
      </c>
      <c r="P586" s="5">
        <f t="shared" si="55"/>
        <v>5</v>
      </c>
      <c r="Q586" t="str">
        <f t="shared" si="58"/>
        <v>technology</v>
      </c>
      <c r="R586" t="str">
        <f t="shared" si="59"/>
        <v>web</v>
      </c>
      <c r="S586" s="9">
        <f t="shared" si="56"/>
        <v>42049.716620370367</v>
      </c>
      <c r="T586" s="9">
        <f t="shared" si="57"/>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-9000</v>
      </c>
      <c r="P587" s="5" t="e">
        <f t="shared" si="55"/>
        <v>#DIV/0!</v>
      </c>
      <c r="Q587" t="str">
        <f t="shared" si="58"/>
        <v>technology</v>
      </c>
      <c r="R587" t="str">
        <f t="shared" si="59"/>
        <v>web</v>
      </c>
      <c r="S587" s="9">
        <f t="shared" si="56"/>
        <v>42283.3909375</v>
      </c>
      <c r="T587" s="9">
        <f t="shared" si="57"/>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-9944</v>
      </c>
      <c r="P588" s="5">
        <f t="shared" si="55"/>
        <v>14</v>
      </c>
      <c r="Q588" t="str">
        <f t="shared" si="58"/>
        <v>technology</v>
      </c>
      <c r="R588" t="str">
        <f t="shared" si="59"/>
        <v>web</v>
      </c>
      <c r="S588" s="9">
        <f t="shared" si="56"/>
        <v>42020.854247685187</v>
      </c>
      <c r="T588" s="9">
        <f t="shared" si="57"/>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-27275</v>
      </c>
      <c r="P589" s="5">
        <f t="shared" si="55"/>
        <v>389.28571428571428</v>
      </c>
      <c r="Q589" t="str">
        <f t="shared" si="58"/>
        <v>technology</v>
      </c>
      <c r="R589" t="str">
        <f t="shared" si="59"/>
        <v>web</v>
      </c>
      <c r="S589" s="9">
        <f t="shared" si="56"/>
        <v>42080.757326388892</v>
      </c>
      <c r="T589" s="9">
        <f t="shared" si="57"/>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-8699</v>
      </c>
      <c r="P590" s="5">
        <f t="shared" si="55"/>
        <v>150.5</v>
      </c>
      <c r="Q590" t="str">
        <f t="shared" si="58"/>
        <v>technology</v>
      </c>
      <c r="R590" t="str">
        <f t="shared" si="59"/>
        <v>web</v>
      </c>
      <c r="S590" s="9">
        <f t="shared" si="56"/>
        <v>42631.769513888896</v>
      </c>
      <c r="T590" s="9">
        <f t="shared" si="57"/>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-7499</v>
      </c>
      <c r="P591" s="5">
        <f t="shared" si="55"/>
        <v>1</v>
      </c>
      <c r="Q591" t="str">
        <f t="shared" si="58"/>
        <v>technology</v>
      </c>
      <c r="R591" t="str">
        <f t="shared" si="59"/>
        <v>web</v>
      </c>
      <c r="S591" s="9">
        <f t="shared" si="56"/>
        <v>42178.614571759259</v>
      </c>
      <c r="T591" s="9">
        <f t="shared" si="57"/>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-4777</v>
      </c>
      <c r="P592" s="5">
        <f t="shared" si="55"/>
        <v>24.777777777777779</v>
      </c>
      <c r="Q592" t="str">
        <f t="shared" si="58"/>
        <v>technology</v>
      </c>
      <c r="R592" t="str">
        <f t="shared" si="59"/>
        <v>web</v>
      </c>
      <c r="S592" s="9">
        <f t="shared" si="56"/>
        <v>42377.554756944446</v>
      </c>
      <c r="T592" s="9">
        <f t="shared" si="57"/>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-99939</v>
      </c>
      <c r="P593" s="5">
        <f t="shared" si="55"/>
        <v>30.5</v>
      </c>
      <c r="Q593" t="str">
        <f t="shared" si="58"/>
        <v>technology</v>
      </c>
      <c r="R593" t="str">
        <f t="shared" si="59"/>
        <v>web</v>
      </c>
      <c r="S593" s="9">
        <f t="shared" si="56"/>
        <v>42177.543171296296</v>
      </c>
      <c r="T593" s="9">
        <f t="shared" si="57"/>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-7250</v>
      </c>
      <c r="P594" s="5">
        <f t="shared" si="55"/>
        <v>250</v>
      </c>
      <c r="Q594" t="str">
        <f t="shared" si="58"/>
        <v>technology</v>
      </c>
      <c r="R594" t="str">
        <f t="shared" si="59"/>
        <v>web</v>
      </c>
      <c r="S594" s="9">
        <f t="shared" si="56"/>
        <v>41946.232175925928</v>
      </c>
      <c r="T594" s="9">
        <f t="shared" si="57"/>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-385</v>
      </c>
      <c r="P595" s="5">
        <f t="shared" si="55"/>
        <v>16.428571428571427</v>
      </c>
      <c r="Q595" t="str">
        <f t="shared" si="58"/>
        <v>technology</v>
      </c>
      <c r="R595" t="str">
        <f t="shared" si="59"/>
        <v>web</v>
      </c>
      <c r="S595" s="9">
        <f t="shared" si="56"/>
        <v>42070.677604166667</v>
      </c>
      <c r="T595" s="9">
        <f t="shared" si="57"/>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-24974</v>
      </c>
      <c r="P596" s="5">
        <f t="shared" si="55"/>
        <v>13</v>
      </c>
      <c r="Q596" t="str">
        <f t="shared" si="58"/>
        <v>technology</v>
      </c>
      <c r="R596" t="str">
        <f t="shared" si="59"/>
        <v>web</v>
      </c>
      <c r="S596" s="9">
        <f t="shared" si="56"/>
        <v>42446.780162037037</v>
      </c>
      <c r="T596" s="9">
        <f t="shared" si="57"/>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-99574</v>
      </c>
      <c r="P597" s="5">
        <f t="shared" si="55"/>
        <v>53.25</v>
      </c>
      <c r="Q597" t="str">
        <f t="shared" si="58"/>
        <v>technology</v>
      </c>
      <c r="R597" t="str">
        <f t="shared" si="59"/>
        <v>web</v>
      </c>
      <c r="S597" s="9">
        <f t="shared" si="56"/>
        <v>42083.069884259254</v>
      </c>
      <c r="T597" s="9">
        <f t="shared" si="57"/>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-19994</v>
      </c>
      <c r="P598" s="5">
        <f t="shared" si="55"/>
        <v>3</v>
      </c>
      <c r="Q598" t="str">
        <f t="shared" si="58"/>
        <v>technology</v>
      </c>
      <c r="R598" t="str">
        <f t="shared" si="59"/>
        <v>web</v>
      </c>
      <c r="S598" s="9">
        <f t="shared" si="56"/>
        <v>42646.896898148145</v>
      </c>
      <c r="T598" s="9">
        <f t="shared" si="57"/>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-7480</v>
      </c>
      <c r="P599" s="5">
        <f t="shared" si="55"/>
        <v>10</v>
      </c>
      <c r="Q599" t="str">
        <f t="shared" si="58"/>
        <v>technology</v>
      </c>
      <c r="R599" t="str">
        <f t="shared" si="59"/>
        <v>web</v>
      </c>
      <c r="S599" s="9">
        <f t="shared" si="56"/>
        <v>42545.705266203702</v>
      </c>
      <c r="T599" s="9">
        <f t="shared" si="57"/>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-1650</v>
      </c>
      <c r="P600" s="5">
        <f t="shared" si="55"/>
        <v>121.42857142857143</v>
      </c>
      <c r="Q600" t="str">
        <f t="shared" si="58"/>
        <v>technology</v>
      </c>
      <c r="R600" t="str">
        <f t="shared" si="59"/>
        <v>web</v>
      </c>
      <c r="S600" s="9">
        <f t="shared" si="56"/>
        <v>41948.00209490741</v>
      </c>
      <c r="T600" s="9">
        <f t="shared" si="57"/>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-49969</v>
      </c>
      <c r="P601" s="5">
        <f t="shared" si="55"/>
        <v>15.5</v>
      </c>
      <c r="Q601" t="str">
        <f t="shared" si="58"/>
        <v>technology</v>
      </c>
      <c r="R601" t="str">
        <f t="shared" si="59"/>
        <v>web</v>
      </c>
      <c r="S601" s="9">
        <f t="shared" si="56"/>
        <v>42047.812523148154</v>
      </c>
      <c r="T601" s="9">
        <f t="shared" si="57"/>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-4900</v>
      </c>
      <c r="P602" s="5">
        <f t="shared" si="55"/>
        <v>100</v>
      </c>
      <c r="Q602" t="str">
        <f t="shared" si="58"/>
        <v>technology</v>
      </c>
      <c r="R602" t="str">
        <f t="shared" si="59"/>
        <v>web</v>
      </c>
      <c r="S602" s="9">
        <f t="shared" si="56"/>
        <v>42073.798171296294</v>
      </c>
      <c r="T602" s="9">
        <f t="shared" si="57"/>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-9860</v>
      </c>
      <c r="P603" s="5">
        <f t="shared" si="55"/>
        <v>23.333333333333332</v>
      </c>
      <c r="Q603" t="str">
        <f t="shared" si="58"/>
        <v>technology</v>
      </c>
      <c r="R603" t="str">
        <f t="shared" si="59"/>
        <v>web</v>
      </c>
      <c r="S603" s="9">
        <f t="shared" si="56"/>
        <v>41969.858090277776</v>
      </c>
      <c r="T603" s="9">
        <f t="shared" si="57"/>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-70000</v>
      </c>
      <c r="P604" s="5" t="e">
        <f t="shared" si="55"/>
        <v>#DIV/0!</v>
      </c>
      <c r="Q604" t="str">
        <f t="shared" si="58"/>
        <v>technology</v>
      </c>
      <c r="R604" t="str">
        <f t="shared" si="59"/>
        <v>web</v>
      </c>
      <c r="S604" s="9">
        <f t="shared" si="56"/>
        <v>42143.79415509259</v>
      </c>
      <c r="T604" s="9">
        <f t="shared" si="57"/>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-14409.98</v>
      </c>
      <c r="P605" s="5">
        <f t="shared" si="55"/>
        <v>45.386153846153846</v>
      </c>
      <c r="Q605" t="str">
        <f t="shared" si="58"/>
        <v>technology</v>
      </c>
      <c r="R605" t="str">
        <f t="shared" si="59"/>
        <v>web</v>
      </c>
      <c r="S605" s="9">
        <f t="shared" si="56"/>
        <v>41835.639155092591</v>
      </c>
      <c r="T605" s="9">
        <f t="shared" si="57"/>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-1500</v>
      </c>
      <c r="P606" s="5" t="e">
        <f t="shared" si="55"/>
        <v>#DIV/0!</v>
      </c>
      <c r="Q606" t="str">
        <f t="shared" si="58"/>
        <v>technology</v>
      </c>
      <c r="R606" t="str">
        <f t="shared" si="59"/>
        <v>web</v>
      </c>
      <c r="S606" s="9">
        <f t="shared" si="56"/>
        <v>41849.035370370373</v>
      </c>
      <c r="T606" s="9">
        <f t="shared" si="57"/>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-4869</v>
      </c>
      <c r="P607" s="5">
        <f t="shared" si="55"/>
        <v>16.375</v>
      </c>
      <c r="Q607" t="str">
        <f t="shared" si="58"/>
        <v>technology</v>
      </c>
      <c r="R607" t="str">
        <f t="shared" si="59"/>
        <v>web</v>
      </c>
      <c r="S607" s="9">
        <f t="shared" si="56"/>
        <v>42194.357731481476</v>
      </c>
      <c r="T607" s="9">
        <f t="shared" si="57"/>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-4990</v>
      </c>
      <c r="P608" s="5">
        <f t="shared" si="55"/>
        <v>10</v>
      </c>
      <c r="Q608" t="str">
        <f t="shared" si="58"/>
        <v>technology</v>
      </c>
      <c r="R608" t="str">
        <f t="shared" si="59"/>
        <v>web</v>
      </c>
      <c r="S608" s="9">
        <f t="shared" si="56"/>
        <v>42102.650567129633</v>
      </c>
      <c r="T608" s="9">
        <f t="shared" si="57"/>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-250</v>
      </c>
      <c r="P609" s="5" t="e">
        <f t="shared" si="55"/>
        <v>#DIV/0!</v>
      </c>
      <c r="Q609" t="str">
        <f t="shared" si="58"/>
        <v>technology</v>
      </c>
      <c r="R609" t="str">
        <f t="shared" si="59"/>
        <v>web</v>
      </c>
      <c r="S609" s="9">
        <f t="shared" si="56"/>
        <v>42300.825648148151</v>
      </c>
      <c r="T609" s="9">
        <f t="shared" si="57"/>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-148539</v>
      </c>
      <c r="P610" s="5">
        <f t="shared" si="55"/>
        <v>292.2</v>
      </c>
      <c r="Q610" t="str">
        <f t="shared" si="58"/>
        <v>technology</v>
      </c>
      <c r="R610" t="str">
        <f t="shared" si="59"/>
        <v>web</v>
      </c>
      <c r="S610" s="9">
        <f t="shared" si="56"/>
        <v>42140.921064814815</v>
      </c>
      <c r="T610" s="9">
        <f t="shared" si="57"/>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-775</v>
      </c>
      <c r="P611" s="5">
        <f t="shared" si="55"/>
        <v>5</v>
      </c>
      <c r="Q611" t="str">
        <f t="shared" si="58"/>
        <v>technology</v>
      </c>
      <c r="R611" t="str">
        <f t="shared" si="59"/>
        <v>web</v>
      </c>
      <c r="S611" s="9">
        <f t="shared" si="56"/>
        <v>42307.034074074079</v>
      </c>
      <c r="T611" s="9">
        <f t="shared" si="57"/>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-13803</v>
      </c>
      <c r="P612" s="5" t="e">
        <f t="shared" si="55"/>
        <v>#DIV/0!</v>
      </c>
      <c r="Q612" t="str">
        <f t="shared" si="58"/>
        <v>technology</v>
      </c>
      <c r="R612" t="str">
        <f t="shared" si="59"/>
        <v>web</v>
      </c>
      <c r="S612" s="9">
        <f t="shared" si="56"/>
        <v>42086.83085648148</v>
      </c>
      <c r="T612" s="9">
        <f t="shared" si="57"/>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-80000</v>
      </c>
      <c r="P613" s="5" t="e">
        <f t="shared" si="55"/>
        <v>#DIV/0!</v>
      </c>
      <c r="Q613" t="str">
        <f t="shared" si="58"/>
        <v>technology</v>
      </c>
      <c r="R613" t="str">
        <f t="shared" si="59"/>
        <v>web</v>
      </c>
      <c r="S613" s="9">
        <f t="shared" si="56"/>
        <v>42328.560613425929</v>
      </c>
      <c r="T613" s="9">
        <f t="shared" si="57"/>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-10000</v>
      </c>
      <c r="P614" s="5" t="e">
        <f t="shared" si="55"/>
        <v>#DIV/0!</v>
      </c>
      <c r="Q614" t="str">
        <f t="shared" si="58"/>
        <v>technology</v>
      </c>
      <c r="R614" t="str">
        <f t="shared" si="59"/>
        <v>web</v>
      </c>
      <c r="S614" s="9">
        <f t="shared" si="56"/>
        <v>42585.031782407401</v>
      </c>
      <c r="T614" s="9">
        <f t="shared" si="57"/>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-47182</v>
      </c>
      <c r="P615" s="5">
        <f t="shared" si="55"/>
        <v>105.93388429752066</v>
      </c>
      <c r="Q615" t="str">
        <f t="shared" si="58"/>
        <v>technology</v>
      </c>
      <c r="R615" t="str">
        <f t="shared" si="59"/>
        <v>web</v>
      </c>
      <c r="S615" s="9">
        <f t="shared" si="56"/>
        <v>42247.496759259258</v>
      </c>
      <c r="T615" s="9">
        <f t="shared" si="57"/>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-10000</v>
      </c>
      <c r="P616" s="5" t="e">
        <f t="shared" si="55"/>
        <v>#DIV/0!</v>
      </c>
      <c r="Q616" t="str">
        <f t="shared" si="58"/>
        <v>technology</v>
      </c>
      <c r="R616" t="str">
        <f t="shared" si="59"/>
        <v>web</v>
      </c>
      <c r="S616" s="9">
        <f t="shared" si="56"/>
        <v>42515.061805555553</v>
      </c>
      <c r="T616" s="9">
        <f t="shared" si="57"/>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-515</v>
      </c>
      <c r="P617" s="5" t="e">
        <f t="shared" si="55"/>
        <v>#DIV/0!</v>
      </c>
      <c r="Q617" t="str">
        <f t="shared" si="58"/>
        <v>technology</v>
      </c>
      <c r="R617" t="str">
        <f t="shared" si="59"/>
        <v>web</v>
      </c>
      <c r="S617" s="9">
        <f t="shared" si="56"/>
        <v>42242.122210648144</v>
      </c>
      <c r="T617" s="9">
        <f t="shared" si="57"/>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-5000</v>
      </c>
      <c r="P618" s="5" t="e">
        <f t="shared" si="55"/>
        <v>#DIV/0!</v>
      </c>
      <c r="Q618" t="str">
        <f t="shared" si="58"/>
        <v>technology</v>
      </c>
      <c r="R618" t="str">
        <f t="shared" si="59"/>
        <v>web</v>
      </c>
      <c r="S618" s="9">
        <f t="shared" si="56"/>
        <v>42761.376238425932</v>
      </c>
      <c r="T618" s="9">
        <f t="shared" si="57"/>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-1940</v>
      </c>
      <c r="P619" s="5">
        <f t="shared" si="55"/>
        <v>20</v>
      </c>
      <c r="Q619" t="str">
        <f t="shared" si="58"/>
        <v>technology</v>
      </c>
      <c r="R619" t="str">
        <f t="shared" si="59"/>
        <v>web</v>
      </c>
      <c r="S619" s="9">
        <f t="shared" si="56"/>
        <v>42087.343090277776</v>
      </c>
      <c r="T619" s="9">
        <f t="shared" si="57"/>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-400</v>
      </c>
      <c r="P620" s="5" t="e">
        <f t="shared" si="55"/>
        <v>#DIV/0!</v>
      </c>
      <c r="Q620" t="str">
        <f t="shared" si="58"/>
        <v>technology</v>
      </c>
      <c r="R620" t="str">
        <f t="shared" si="59"/>
        <v>web</v>
      </c>
      <c r="S620" s="9">
        <f t="shared" si="56"/>
        <v>42317.810219907406</v>
      </c>
      <c r="T620" s="9">
        <f t="shared" si="57"/>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-2499999</v>
      </c>
      <c r="P621" s="5">
        <f t="shared" si="55"/>
        <v>1</v>
      </c>
      <c r="Q621" t="str">
        <f t="shared" si="58"/>
        <v>technology</v>
      </c>
      <c r="R621" t="str">
        <f t="shared" si="59"/>
        <v>web</v>
      </c>
      <c r="S621" s="9">
        <f t="shared" si="56"/>
        <v>41908.650347222225</v>
      </c>
      <c r="T621" s="9">
        <f t="shared" si="57"/>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-29700</v>
      </c>
      <c r="P622" s="5">
        <f t="shared" si="55"/>
        <v>300</v>
      </c>
      <c r="Q622" t="str">
        <f t="shared" si="58"/>
        <v>technology</v>
      </c>
      <c r="R622" t="str">
        <f t="shared" si="59"/>
        <v>web</v>
      </c>
      <c r="S622" s="9">
        <f t="shared" si="56"/>
        <v>41831.716874999998</v>
      </c>
      <c r="T622" s="9">
        <f t="shared" si="57"/>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-24739</v>
      </c>
      <c r="P623" s="5">
        <f t="shared" si="55"/>
        <v>87</v>
      </c>
      <c r="Q623" t="str">
        <f t="shared" si="58"/>
        <v>technology</v>
      </c>
      <c r="R623" t="str">
        <f t="shared" si="59"/>
        <v>web</v>
      </c>
      <c r="S623" s="9">
        <f t="shared" si="56"/>
        <v>42528.987696759257</v>
      </c>
      <c r="T623" s="9">
        <f t="shared" si="57"/>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-5659</v>
      </c>
      <c r="P624" s="5">
        <f t="shared" si="55"/>
        <v>37.888888888888886</v>
      </c>
      <c r="Q624" t="str">
        <f t="shared" si="58"/>
        <v>technology</v>
      </c>
      <c r="R624" t="str">
        <f t="shared" si="59"/>
        <v>web</v>
      </c>
      <c r="S624" s="9">
        <f t="shared" si="56"/>
        <v>42532.774745370371</v>
      </c>
      <c r="T624" s="9">
        <f t="shared" si="57"/>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-75000</v>
      </c>
      <c r="P625" s="5" t="e">
        <f t="shared" si="55"/>
        <v>#DIV/0!</v>
      </c>
      <c r="Q625" t="str">
        <f t="shared" si="58"/>
        <v>technology</v>
      </c>
      <c r="R625" t="str">
        <f t="shared" si="59"/>
        <v>web</v>
      </c>
      <c r="S625" s="9">
        <f t="shared" si="56"/>
        <v>42122.009224537032</v>
      </c>
      <c r="T625" s="9">
        <f t="shared" si="57"/>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-5000</v>
      </c>
      <c r="P626" s="5" t="e">
        <f t="shared" si="55"/>
        <v>#DIV/0!</v>
      </c>
      <c r="Q626" t="str">
        <f t="shared" si="58"/>
        <v>technology</v>
      </c>
      <c r="R626" t="str">
        <f t="shared" si="59"/>
        <v>web</v>
      </c>
      <c r="S626" s="9">
        <f t="shared" si="56"/>
        <v>42108.988900462966</v>
      </c>
      <c r="T626" s="9">
        <f t="shared" si="57"/>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-25000</v>
      </c>
      <c r="P627" s="5" t="e">
        <f t="shared" si="55"/>
        <v>#DIV/0!</v>
      </c>
      <c r="Q627" t="str">
        <f t="shared" si="58"/>
        <v>technology</v>
      </c>
      <c r="R627" t="str">
        <f t="shared" si="59"/>
        <v>web</v>
      </c>
      <c r="S627" s="9">
        <f t="shared" si="56"/>
        <v>42790.895567129628</v>
      </c>
      <c r="T627" s="9">
        <f t="shared" si="57"/>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-20655</v>
      </c>
      <c r="P628" s="5">
        <f t="shared" si="55"/>
        <v>111.41025641025641</v>
      </c>
      <c r="Q628" t="str">
        <f t="shared" si="58"/>
        <v>technology</v>
      </c>
      <c r="R628" t="str">
        <f t="shared" si="59"/>
        <v>web</v>
      </c>
      <c r="S628" s="9">
        <f t="shared" si="56"/>
        <v>42198.559479166666</v>
      </c>
      <c r="T628" s="9">
        <f t="shared" si="57"/>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-449910</v>
      </c>
      <c r="P629" s="5">
        <f t="shared" si="55"/>
        <v>90</v>
      </c>
      <c r="Q629" t="str">
        <f t="shared" si="58"/>
        <v>technology</v>
      </c>
      <c r="R629" t="str">
        <f t="shared" si="59"/>
        <v>web</v>
      </c>
      <c r="S629" s="9">
        <f t="shared" si="56"/>
        <v>42384.306840277779</v>
      </c>
      <c r="T629" s="9">
        <f t="shared" si="57"/>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-5000</v>
      </c>
      <c r="P630" s="5" t="e">
        <f t="shared" si="55"/>
        <v>#DIV/0!</v>
      </c>
      <c r="Q630" t="str">
        <f t="shared" si="58"/>
        <v>technology</v>
      </c>
      <c r="R630" t="str">
        <f t="shared" si="59"/>
        <v>web</v>
      </c>
      <c r="S630" s="9">
        <f t="shared" si="56"/>
        <v>41803.692789351851</v>
      </c>
      <c r="T630" s="9">
        <f t="shared" si="57"/>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-199650</v>
      </c>
      <c r="P631" s="5">
        <f t="shared" si="55"/>
        <v>116.66666666666667</v>
      </c>
      <c r="Q631" t="str">
        <f t="shared" si="58"/>
        <v>technology</v>
      </c>
      <c r="R631" t="str">
        <f t="shared" si="59"/>
        <v>web</v>
      </c>
      <c r="S631" s="9">
        <f t="shared" si="56"/>
        <v>42474.637824074074</v>
      </c>
      <c r="T631" s="9">
        <f t="shared" si="57"/>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-11989</v>
      </c>
      <c r="P632" s="5">
        <f t="shared" si="55"/>
        <v>10</v>
      </c>
      <c r="Q632" t="str">
        <f t="shared" si="58"/>
        <v>technology</v>
      </c>
      <c r="R632" t="str">
        <f t="shared" si="59"/>
        <v>web</v>
      </c>
      <c r="S632" s="9">
        <f t="shared" si="56"/>
        <v>42223.619456018518</v>
      </c>
      <c r="T632" s="9">
        <f t="shared" si="57"/>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-49310</v>
      </c>
      <c r="P633" s="5">
        <f t="shared" si="55"/>
        <v>76.666666666666671</v>
      </c>
      <c r="Q633" t="str">
        <f t="shared" si="58"/>
        <v>technology</v>
      </c>
      <c r="R633" t="str">
        <f t="shared" si="59"/>
        <v>web</v>
      </c>
      <c r="S633" s="9">
        <f t="shared" si="56"/>
        <v>42489.772326388891</v>
      </c>
      <c r="T633" s="9">
        <f t="shared" si="57"/>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-20000</v>
      </c>
      <c r="P634" s="5" t="e">
        <f t="shared" si="55"/>
        <v>#DIV/0!</v>
      </c>
      <c r="Q634" t="str">
        <f t="shared" si="58"/>
        <v>technology</v>
      </c>
      <c r="R634" t="str">
        <f t="shared" si="59"/>
        <v>web</v>
      </c>
      <c r="S634" s="9">
        <f t="shared" si="56"/>
        <v>42303.659317129626</v>
      </c>
      <c r="T634" s="9">
        <f t="shared" si="57"/>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-8755</v>
      </c>
      <c r="P635" s="5">
        <f t="shared" si="55"/>
        <v>49.8</v>
      </c>
      <c r="Q635" t="str">
        <f t="shared" si="58"/>
        <v>technology</v>
      </c>
      <c r="R635" t="str">
        <f t="shared" si="59"/>
        <v>web</v>
      </c>
      <c r="S635" s="9">
        <f t="shared" si="56"/>
        <v>42507.29932870371</v>
      </c>
      <c r="T635" s="9">
        <f t="shared" si="57"/>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-4999</v>
      </c>
      <c r="P636" s="5">
        <f t="shared" si="55"/>
        <v>1</v>
      </c>
      <c r="Q636" t="str">
        <f t="shared" si="58"/>
        <v>technology</v>
      </c>
      <c r="R636" t="str">
        <f t="shared" si="59"/>
        <v>web</v>
      </c>
      <c r="S636" s="9">
        <f t="shared" si="56"/>
        <v>42031.928576388891</v>
      </c>
      <c r="T636" s="9">
        <f t="shared" si="57"/>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-24998</v>
      </c>
      <c r="P637" s="5">
        <f t="shared" si="55"/>
        <v>2</v>
      </c>
      <c r="Q637" t="str">
        <f t="shared" si="58"/>
        <v>technology</v>
      </c>
      <c r="R637" t="str">
        <f t="shared" si="59"/>
        <v>web</v>
      </c>
      <c r="S637" s="9">
        <f t="shared" si="56"/>
        <v>42076.092152777783</v>
      </c>
      <c r="T637" s="9">
        <f t="shared" si="57"/>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-1996</v>
      </c>
      <c r="P638" s="5">
        <f t="shared" si="55"/>
        <v>4</v>
      </c>
      <c r="Q638" t="str">
        <f t="shared" si="58"/>
        <v>technology</v>
      </c>
      <c r="R638" t="str">
        <f t="shared" si="59"/>
        <v>web</v>
      </c>
      <c r="S638" s="9">
        <f t="shared" si="56"/>
        <v>42131.455439814818</v>
      </c>
      <c r="T638" s="9">
        <f t="shared" si="57"/>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-100000</v>
      </c>
      <c r="P639" s="5" t="e">
        <f t="shared" si="55"/>
        <v>#DIV/0!</v>
      </c>
      <c r="Q639" t="str">
        <f t="shared" si="58"/>
        <v>technology</v>
      </c>
      <c r="R639" t="str">
        <f t="shared" si="59"/>
        <v>web</v>
      </c>
      <c r="S639" s="9">
        <f t="shared" si="56"/>
        <v>42762.962013888886</v>
      </c>
      <c r="T639" s="9">
        <f t="shared" si="57"/>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-199982</v>
      </c>
      <c r="P640" s="5">
        <f t="shared" si="55"/>
        <v>3</v>
      </c>
      <c r="Q640" t="str">
        <f t="shared" si="58"/>
        <v>technology</v>
      </c>
      <c r="R640" t="str">
        <f t="shared" si="59"/>
        <v>web</v>
      </c>
      <c r="S640" s="9">
        <f t="shared" si="56"/>
        <v>42759.593310185184</v>
      </c>
      <c r="T640" s="9">
        <f t="shared" si="57"/>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-999999</v>
      </c>
      <c r="P641" s="5">
        <f t="shared" si="55"/>
        <v>1</v>
      </c>
      <c r="Q641" t="str">
        <f t="shared" si="58"/>
        <v>technology</v>
      </c>
      <c r="R641" t="str">
        <f t="shared" si="59"/>
        <v>web</v>
      </c>
      <c r="S641" s="9">
        <f t="shared" si="56"/>
        <v>41865.583275462966</v>
      </c>
      <c r="T641" s="9">
        <f t="shared" si="57"/>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60">E642-D642</f>
        <v>31</v>
      </c>
      <c r="P642" s="5">
        <f t="shared" ref="P642:P705" si="61">(E642/L642)</f>
        <v>50.5</v>
      </c>
      <c r="Q642" t="str">
        <f t="shared" si="58"/>
        <v>technology</v>
      </c>
      <c r="R642" t="str">
        <f t="shared" si="59"/>
        <v>wearables</v>
      </c>
      <c r="S642" s="9">
        <f t="shared" ref="S642:S705" si="62">(((J642/60)/60)/24)+DATE(1970,1,1)</f>
        <v>42683.420312500006</v>
      </c>
      <c r="T642" s="9">
        <f t="shared" ref="T642:T705" si="63">(((I642/60)/60)/24)+DATE(1970,1,1)</f>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60"/>
        <v>7665</v>
      </c>
      <c r="P643" s="5">
        <f t="shared" si="61"/>
        <v>151.31746031746033</v>
      </c>
      <c r="Q643" t="str">
        <f t="shared" ref="Q643:Q706" si="64">LEFT(N643,SEARCH("/",N643,1)-1)</f>
        <v>technology</v>
      </c>
      <c r="R643" t="str">
        <f t="shared" ref="R643:R706" si="65">RIGHT(N643,LEN(N643)-SEARCH("/",N643))</f>
        <v>wearables</v>
      </c>
      <c r="S643" s="9">
        <f t="shared" si="62"/>
        <v>42199.57</v>
      </c>
      <c r="T643" s="9">
        <f t="shared" si="63"/>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272097</v>
      </c>
      <c r="P644" s="5">
        <f t="shared" si="61"/>
        <v>134.3592456301748</v>
      </c>
      <c r="Q644" t="str">
        <f t="shared" si="64"/>
        <v>technology</v>
      </c>
      <c r="R644" t="str">
        <f t="shared" si="65"/>
        <v>wearables</v>
      </c>
      <c r="S644" s="9">
        <f t="shared" si="62"/>
        <v>42199.651319444441</v>
      </c>
      <c r="T644" s="9">
        <f t="shared" si="6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1452</v>
      </c>
      <c r="P645" s="5">
        <f t="shared" si="61"/>
        <v>174.02631578947367</v>
      </c>
      <c r="Q645" t="str">
        <f t="shared" si="64"/>
        <v>technology</v>
      </c>
      <c r="R645" t="str">
        <f t="shared" si="65"/>
        <v>wearables</v>
      </c>
      <c r="S645" s="9">
        <f t="shared" si="62"/>
        <v>42100.642071759255</v>
      </c>
      <c r="T645" s="9">
        <f t="shared" si="6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50029.479999999996</v>
      </c>
      <c r="P646" s="5">
        <f t="shared" si="61"/>
        <v>73.486268364348675</v>
      </c>
      <c r="Q646" t="str">
        <f t="shared" si="64"/>
        <v>technology</v>
      </c>
      <c r="R646" t="str">
        <f t="shared" si="65"/>
        <v>wearables</v>
      </c>
      <c r="S646" s="9">
        <f t="shared" si="62"/>
        <v>41898.665960648148</v>
      </c>
      <c r="T646" s="9">
        <f t="shared" si="6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3574</v>
      </c>
      <c r="P647" s="5">
        <f t="shared" si="61"/>
        <v>23.518987341772153</v>
      </c>
      <c r="Q647" t="str">
        <f t="shared" si="64"/>
        <v>technology</v>
      </c>
      <c r="R647" t="str">
        <f t="shared" si="65"/>
        <v>wearables</v>
      </c>
      <c r="S647" s="9">
        <f t="shared" si="62"/>
        <v>42564.026319444441</v>
      </c>
      <c r="T647" s="9">
        <f t="shared" si="6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255.01</v>
      </c>
      <c r="P648" s="5">
        <f t="shared" si="61"/>
        <v>39.074444444444445</v>
      </c>
      <c r="Q648" t="str">
        <f t="shared" si="64"/>
        <v>technology</v>
      </c>
      <c r="R648" t="str">
        <f t="shared" si="65"/>
        <v>wearables</v>
      </c>
      <c r="S648" s="9">
        <f t="shared" si="62"/>
        <v>41832.852627314816</v>
      </c>
      <c r="T648" s="9">
        <f t="shared" si="6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141</v>
      </c>
      <c r="P649" s="5">
        <f t="shared" si="61"/>
        <v>125.94117647058823</v>
      </c>
      <c r="Q649" t="str">
        <f t="shared" si="64"/>
        <v>technology</v>
      </c>
      <c r="R649" t="str">
        <f t="shared" si="65"/>
        <v>wearables</v>
      </c>
      <c r="S649" s="9">
        <f t="shared" si="62"/>
        <v>42416.767928240741</v>
      </c>
      <c r="T649" s="9">
        <f t="shared" si="6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9388</v>
      </c>
      <c r="P650" s="5">
        <f t="shared" si="61"/>
        <v>1644</v>
      </c>
      <c r="Q650" t="str">
        <f t="shared" si="64"/>
        <v>technology</v>
      </c>
      <c r="R650" t="str">
        <f t="shared" si="65"/>
        <v>wearables</v>
      </c>
      <c r="S650" s="9">
        <f t="shared" si="62"/>
        <v>41891.693379629629</v>
      </c>
      <c r="T650" s="9">
        <f t="shared" si="6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999</v>
      </c>
      <c r="P651" s="5">
        <f t="shared" si="61"/>
        <v>42.670731707317074</v>
      </c>
      <c r="Q651" t="str">
        <f t="shared" si="64"/>
        <v>technology</v>
      </c>
      <c r="R651" t="str">
        <f t="shared" si="65"/>
        <v>wearables</v>
      </c>
      <c r="S651" s="9">
        <f t="shared" si="62"/>
        <v>41877.912187499998</v>
      </c>
      <c r="T651" s="9">
        <f t="shared" si="6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186</v>
      </c>
      <c r="P652" s="5">
        <f t="shared" si="61"/>
        <v>35.125</v>
      </c>
      <c r="Q652" t="str">
        <f t="shared" si="64"/>
        <v>technology</v>
      </c>
      <c r="R652" t="str">
        <f t="shared" si="65"/>
        <v>wearables</v>
      </c>
      <c r="S652" s="9">
        <f t="shared" si="62"/>
        <v>41932.036851851852</v>
      </c>
      <c r="T652" s="9">
        <f t="shared" si="6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132</v>
      </c>
      <c r="P653" s="5">
        <f t="shared" si="61"/>
        <v>239.35238095238094</v>
      </c>
      <c r="Q653" t="str">
        <f t="shared" si="64"/>
        <v>technology</v>
      </c>
      <c r="R653" t="str">
        <f t="shared" si="65"/>
        <v>wearables</v>
      </c>
      <c r="S653" s="9">
        <f t="shared" si="62"/>
        <v>41956.017488425925</v>
      </c>
      <c r="T653" s="9">
        <f t="shared" si="6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14</v>
      </c>
      <c r="P654" s="5">
        <f t="shared" si="61"/>
        <v>107.64285714285714</v>
      </c>
      <c r="Q654" t="str">
        <f t="shared" si="64"/>
        <v>technology</v>
      </c>
      <c r="R654" t="str">
        <f t="shared" si="65"/>
        <v>wearables</v>
      </c>
      <c r="S654" s="9">
        <f t="shared" si="62"/>
        <v>42675.690393518518</v>
      </c>
      <c r="T654" s="9">
        <f t="shared" si="6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31084.5</v>
      </c>
      <c r="P655" s="5">
        <f t="shared" si="61"/>
        <v>95.830623306233065</v>
      </c>
      <c r="Q655" t="str">
        <f t="shared" si="64"/>
        <v>technology</v>
      </c>
      <c r="R655" t="str">
        <f t="shared" si="65"/>
        <v>wearables</v>
      </c>
      <c r="S655" s="9">
        <f t="shared" si="62"/>
        <v>42199.618518518517</v>
      </c>
      <c r="T655" s="9">
        <f t="shared" si="6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20075</v>
      </c>
      <c r="P656" s="5">
        <f t="shared" si="61"/>
        <v>31.663376110562684</v>
      </c>
      <c r="Q656" t="str">
        <f t="shared" si="64"/>
        <v>technology</v>
      </c>
      <c r="R656" t="str">
        <f t="shared" si="65"/>
        <v>wearables</v>
      </c>
      <c r="S656" s="9">
        <f t="shared" si="62"/>
        <v>42163.957326388889</v>
      </c>
      <c r="T656" s="9">
        <f t="shared" si="6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3751</v>
      </c>
      <c r="P657" s="5">
        <f t="shared" si="61"/>
        <v>42.886861313868614</v>
      </c>
      <c r="Q657" t="str">
        <f t="shared" si="64"/>
        <v>technology</v>
      </c>
      <c r="R657" t="str">
        <f t="shared" si="65"/>
        <v>wearables</v>
      </c>
      <c r="S657" s="9">
        <f t="shared" si="62"/>
        <v>42045.957314814819</v>
      </c>
      <c r="T657" s="9">
        <f t="shared" si="6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5678</v>
      </c>
      <c r="P658" s="5">
        <f t="shared" si="61"/>
        <v>122.73563218390805</v>
      </c>
      <c r="Q658" t="str">
        <f t="shared" si="64"/>
        <v>technology</v>
      </c>
      <c r="R658" t="str">
        <f t="shared" si="65"/>
        <v>wearables</v>
      </c>
      <c r="S658" s="9">
        <f t="shared" si="62"/>
        <v>42417.804618055554</v>
      </c>
      <c r="T658" s="9">
        <f t="shared" si="6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3855</v>
      </c>
      <c r="P659" s="5">
        <f t="shared" si="61"/>
        <v>190.45454545454547</v>
      </c>
      <c r="Q659" t="str">
        <f t="shared" si="64"/>
        <v>technology</v>
      </c>
      <c r="R659" t="str">
        <f t="shared" si="65"/>
        <v>wearables</v>
      </c>
      <c r="S659" s="9">
        <f t="shared" si="62"/>
        <v>42331.84574074074</v>
      </c>
      <c r="T659" s="9">
        <f t="shared" si="6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1289</v>
      </c>
      <c r="P660" s="5">
        <f t="shared" si="61"/>
        <v>109.33695652173913</v>
      </c>
      <c r="Q660" t="str">
        <f t="shared" si="64"/>
        <v>technology</v>
      </c>
      <c r="R660" t="str">
        <f t="shared" si="65"/>
        <v>wearables</v>
      </c>
      <c r="S660" s="9">
        <f t="shared" si="62"/>
        <v>42179.160752314812</v>
      </c>
      <c r="T660" s="9">
        <f t="shared" si="6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17</v>
      </c>
      <c r="P661" s="5">
        <f t="shared" si="61"/>
        <v>143.66666666666666</v>
      </c>
      <c r="Q661" t="str">
        <f t="shared" si="64"/>
        <v>technology</v>
      </c>
      <c r="R661" t="str">
        <f t="shared" si="65"/>
        <v>wearables</v>
      </c>
      <c r="S661" s="9">
        <f t="shared" si="62"/>
        <v>42209.593692129631</v>
      </c>
      <c r="T661" s="9">
        <f t="shared" si="6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-48471</v>
      </c>
      <c r="P662" s="5">
        <f t="shared" si="61"/>
        <v>84.944444444444443</v>
      </c>
      <c r="Q662" t="str">
        <f t="shared" si="64"/>
        <v>technology</v>
      </c>
      <c r="R662" t="str">
        <f t="shared" si="65"/>
        <v>wearables</v>
      </c>
      <c r="S662" s="9">
        <f t="shared" si="62"/>
        <v>41922.741655092592</v>
      </c>
      <c r="T662" s="9">
        <f t="shared" si="6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-9905</v>
      </c>
      <c r="P663" s="5">
        <f t="shared" si="61"/>
        <v>10.555555555555555</v>
      </c>
      <c r="Q663" t="str">
        <f t="shared" si="64"/>
        <v>technology</v>
      </c>
      <c r="R663" t="str">
        <f t="shared" si="65"/>
        <v>wearables</v>
      </c>
      <c r="S663" s="9">
        <f t="shared" si="62"/>
        <v>42636.645358796297</v>
      </c>
      <c r="T663" s="9">
        <f t="shared" si="6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-38844</v>
      </c>
      <c r="P664" s="5">
        <f t="shared" si="61"/>
        <v>39</v>
      </c>
      <c r="Q664" t="str">
        <f t="shared" si="64"/>
        <v>technology</v>
      </c>
      <c r="R664" t="str">
        <f t="shared" si="65"/>
        <v>wearables</v>
      </c>
      <c r="S664" s="9">
        <f t="shared" si="62"/>
        <v>41990.438043981485</v>
      </c>
      <c r="T664" s="9">
        <f t="shared" si="6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-199300</v>
      </c>
      <c r="P665" s="5">
        <f t="shared" si="61"/>
        <v>100</v>
      </c>
      <c r="Q665" t="str">
        <f t="shared" si="64"/>
        <v>technology</v>
      </c>
      <c r="R665" t="str">
        <f t="shared" si="65"/>
        <v>wearables</v>
      </c>
      <c r="S665" s="9">
        <f t="shared" si="62"/>
        <v>42173.843240740738</v>
      </c>
      <c r="T665" s="9">
        <f t="shared" si="6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-11096</v>
      </c>
      <c r="P666" s="5">
        <f t="shared" si="61"/>
        <v>31.172413793103448</v>
      </c>
      <c r="Q666" t="str">
        <f t="shared" si="64"/>
        <v>technology</v>
      </c>
      <c r="R666" t="str">
        <f t="shared" si="65"/>
        <v>wearables</v>
      </c>
      <c r="S666" s="9">
        <f t="shared" si="62"/>
        <v>42077.666377314818</v>
      </c>
      <c r="T666" s="9">
        <f t="shared" si="6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-8136</v>
      </c>
      <c r="P667" s="5">
        <f t="shared" si="61"/>
        <v>155.33333333333334</v>
      </c>
      <c r="Q667" t="str">
        <f t="shared" si="64"/>
        <v>technology</v>
      </c>
      <c r="R667" t="str">
        <f t="shared" si="65"/>
        <v>wearables</v>
      </c>
      <c r="S667" s="9">
        <f t="shared" si="62"/>
        <v>42688.711354166662</v>
      </c>
      <c r="T667" s="9">
        <f t="shared" si="6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-199992</v>
      </c>
      <c r="P668" s="5">
        <f t="shared" si="61"/>
        <v>2</v>
      </c>
      <c r="Q668" t="str">
        <f t="shared" si="64"/>
        <v>technology</v>
      </c>
      <c r="R668" t="str">
        <f t="shared" si="65"/>
        <v>wearables</v>
      </c>
      <c r="S668" s="9">
        <f t="shared" si="62"/>
        <v>41838.832152777781</v>
      </c>
      <c r="T668" s="9">
        <f t="shared" si="6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-44990</v>
      </c>
      <c r="P669" s="5">
        <f t="shared" si="61"/>
        <v>178.92857142857142</v>
      </c>
      <c r="Q669" t="str">
        <f t="shared" si="64"/>
        <v>technology</v>
      </c>
      <c r="R669" t="str">
        <f t="shared" si="65"/>
        <v>wearables</v>
      </c>
      <c r="S669" s="9">
        <f t="shared" si="62"/>
        <v>42632.373414351852</v>
      </c>
      <c r="T669" s="9">
        <f t="shared" si="6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-14316</v>
      </c>
      <c r="P670" s="5">
        <f t="shared" si="61"/>
        <v>27.36</v>
      </c>
      <c r="Q670" t="str">
        <f t="shared" si="64"/>
        <v>technology</v>
      </c>
      <c r="R670" t="str">
        <f t="shared" si="65"/>
        <v>wearables</v>
      </c>
      <c r="S670" s="9">
        <f t="shared" si="62"/>
        <v>42090.831273148149</v>
      </c>
      <c r="T670" s="9">
        <f t="shared" si="6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-156985</v>
      </c>
      <c r="P671" s="5">
        <f t="shared" si="61"/>
        <v>1536.25</v>
      </c>
      <c r="Q671" t="str">
        <f t="shared" si="64"/>
        <v>technology</v>
      </c>
      <c r="R671" t="str">
        <f t="shared" si="65"/>
        <v>wearables</v>
      </c>
      <c r="S671" s="9">
        <f t="shared" si="62"/>
        <v>42527.625671296293</v>
      </c>
      <c r="T671" s="9">
        <f t="shared" si="6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-63651</v>
      </c>
      <c r="P672" s="5">
        <f t="shared" si="61"/>
        <v>84.99677419354839</v>
      </c>
      <c r="Q672" t="str">
        <f t="shared" si="64"/>
        <v>technology</v>
      </c>
      <c r="R672" t="str">
        <f t="shared" si="65"/>
        <v>wearables</v>
      </c>
      <c r="S672" s="9">
        <f t="shared" si="62"/>
        <v>42506.709722222222</v>
      </c>
      <c r="T672" s="9">
        <f t="shared" si="6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-18172</v>
      </c>
      <c r="P673" s="5">
        <f t="shared" si="61"/>
        <v>788.5333333333333</v>
      </c>
      <c r="Q673" t="str">
        <f t="shared" si="64"/>
        <v>technology</v>
      </c>
      <c r="R673" t="str">
        <f t="shared" si="65"/>
        <v>wearables</v>
      </c>
      <c r="S673" s="9">
        <f t="shared" si="62"/>
        <v>41984.692731481482</v>
      </c>
      <c r="T673" s="9">
        <f t="shared" si="6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-39186</v>
      </c>
      <c r="P674" s="5">
        <f t="shared" si="61"/>
        <v>50.29767441860465</v>
      </c>
      <c r="Q674" t="str">
        <f t="shared" si="64"/>
        <v>technology</v>
      </c>
      <c r="R674" t="str">
        <f t="shared" si="65"/>
        <v>wearables</v>
      </c>
      <c r="S674" s="9">
        <f t="shared" si="62"/>
        <v>41974.219490740739</v>
      </c>
      <c r="T674" s="9">
        <f t="shared" si="6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-99795</v>
      </c>
      <c r="P675" s="5">
        <f t="shared" si="61"/>
        <v>68.333333333333329</v>
      </c>
      <c r="Q675" t="str">
        <f t="shared" si="64"/>
        <v>technology</v>
      </c>
      <c r="R675" t="str">
        <f t="shared" si="65"/>
        <v>wearables</v>
      </c>
      <c r="S675" s="9">
        <f t="shared" si="62"/>
        <v>41838.840474537035</v>
      </c>
      <c r="T675" s="9">
        <f t="shared" si="6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-49985</v>
      </c>
      <c r="P676" s="5">
        <f t="shared" si="61"/>
        <v>7.5</v>
      </c>
      <c r="Q676" t="str">
        <f t="shared" si="64"/>
        <v>technology</v>
      </c>
      <c r="R676" t="str">
        <f t="shared" si="65"/>
        <v>wearables</v>
      </c>
      <c r="S676" s="9">
        <f t="shared" si="62"/>
        <v>41803.116053240738</v>
      </c>
      <c r="T676" s="9">
        <f t="shared" si="6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-5109</v>
      </c>
      <c r="P677" s="5">
        <f t="shared" si="61"/>
        <v>34.269230769230766</v>
      </c>
      <c r="Q677" t="str">
        <f t="shared" si="64"/>
        <v>technology</v>
      </c>
      <c r="R677" t="str">
        <f t="shared" si="65"/>
        <v>wearables</v>
      </c>
      <c r="S677" s="9">
        <f t="shared" si="62"/>
        <v>41975.930601851855</v>
      </c>
      <c r="T677" s="9">
        <f t="shared" si="6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-98529</v>
      </c>
      <c r="P678" s="5">
        <f t="shared" si="61"/>
        <v>61.291666666666664</v>
      </c>
      <c r="Q678" t="str">
        <f t="shared" si="64"/>
        <v>technology</v>
      </c>
      <c r="R678" t="str">
        <f t="shared" si="65"/>
        <v>wearables</v>
      </c>
      <c r="S678" s="9">
        <f t="shared" si="62"/>
        <v>42012.768298611118</v>
      </c>
      <c r="T678" s="9">
        <f t="shared" si="6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-37208</v>
      </c>
      <c r="P679" s="5">
        <f t="shared" si="61"/>
        <v>133.25</v>
      </c>
      <c r="Q679" t="str">
        <f t="shared" si="64"/>
        <v>technology</v>
      </c>
      <c r="R679" t="str">
        <f t="shared" si="65"/>
        <v>wearables</v>
      </c>
      <c r="S679" s="9">
        <f t="shared" si="62"/>
        <v>42504.403877314813</v>
      </c>
      <c r="T679" s="9">
        <f t="shared" si="6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-27892</v>
      </c>
      <c r="P680" s="5">
        <f t="shared" si="61"/>
        <v>65.17647058823529</v>
      </c>
      <c r="Q680" t="str">
        <f t="shared" si="64"/>
        <v>technology</v>
      </c>
      <c r="R680" t="str">
        <f t="shared" si="65"/>
        <v>wearables</v>
      </c>
      <c r="S680" s="9">
        <f t="shared" si="62"/>
        <v>42481.376597222217</v>
      </c>
      <c r="T680" s="9">
        <f t="shared" si="6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-48173</v>
      </c>
      <c r="P681" s="5">
        <f t="shared" si="61"/>
        <v>93.90425531914893</v>
      </c>
      <c r="Q681" t="str">
        <f t="shared" si="64"/>
        <v>technology</v>
      </c>
      <c r="R681" t="str">
        <f t="shared" si="65"/>
        <v>wearables</v>
      </c>
      <c r="S681" s="9">
        <f t="shared" si="62"/>
        <v>42556.695706018523</v>
      </c>
      <c r="T681" s="9">
        <f t="shared" si="6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-55566</v>
      </c>
      <c r="P682" s="5">
        <f t="shared" si="61"/>
        <v>150.65116279069767</v>
      </c>
      <c r="Q682" t="str">
        <f t="shared" si="64"/>
        <v>technology</v>
      </c>
      <c r="R682" t="str">
        <f t="shared" si="65"/>
        <v>wearables</v>
      </c>
      <c r="S682" s="9">
        <f t="shared" si="62"/>
        <v>41864.501516203702</v>
      </c>
      <c r="T682" s="9">
        <f t="shared" si="6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-2499</v>
      </c>
      <c r="P683" s="5">
        <f t="shared" si="61"/>
        <v>1</v>
      </c>
      <c r="Q683" t="str">
        <f t="shared" si="64"/>
        <v>technology</v>
      </c>
      <c r="R683" t="str">
        <f t="shared" si="65"/>
        <v>wearables</v>
      </c>
      <c r="S683" s="9">
        <f t="shared" si="62"/>
        <v>42639.805601851855</v>
      </c>
      <c r="T683" s="9">
        <f t="shared" si="6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-49947</v>
      </c>
      <c r="P684" s="5">
        <f t="shared" si="61"/>
        <v>13.25</v>
      </c>
      <c r="Q684" t="str">
        <f t="shared" si="64"/>
        <v>technology</v>
      </c>
      <c r="R684" t="str">
        <f t="shared" si="65"/>
        <v>wearables</v>
      </c>
      <c r="S684" s="9">
        <f t="shared" si="62"/>
        <v>42778.765300925923</v>
      </c>
      <c r="T684" s="9">
        <f t="shared" si="6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-34702</v>
      </c>
      <c r="P685" s="5">
        <f t="shared" si="61"/>
        <v>99.333333333333329</v>
      </c>
      <c r="Q685" t="str">
        <f t="shared" si="64"/>
        <v>technology</v>
      </c>
      <c r="R685" t="str">
        <f t="shared" si="65"/>
        <v>wearables</v>
      </c>
      <c r="S685" s="9">
        <f t="shared" si="62"/>
        <v>42634.900046296301</v>
      </c>
      <c r="T685" s="9">
        <f t="shared" si="6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-296052</v>
      </c>
      <c r="P686" s="5">
        <f t="shared" si="61"/>
        <v>177.39259259259259</v>
      </c>
      <c r="Q686" t="str">
        <f t="shared" si="64"/>
        <v>technology</v>
      </c>
      <c r="R686" t="str">
        <f t="shared" si="65"/>
        <v>wearables</v>
      </c>
      <c r="S686" s="9">
        <f t="shared" si="62"/>
        <v>41809.473275462966</v>
      </c>
      <c r="T686" s="9">
        <f t="shared" si="6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-1447</v>
      </c>
      <c r="P687" s="5">
        <f t="shared" si="61"/>
        <v>55.3</v>
      </c>
      <c r="Q687" t="str">
        <f t="shared" si="64"/>
        <v>technology</v>
      </c>
      <c r="R687" t="str">
        <f t="shared" si="65"/>
        <v>wearables</v>
      </c>
      <c r="S687" s="9">
        <f t="shared" si="62"/>
        <v>41971.866574074069</v>
      </c>
      <c r="T687" s="9">
        <f t="shared" si="6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-500000</v>
      </c>
      <c r="P688" s="5" t="e">
        <f t="shared" si="61"/>
        <v>#DIV/0!</v>
      </c>
      <c r="Q688" t="str">
        <f t="shared" si="64"/>
        <v>technology</v>
      </c>
      <c r="R688" t="str">
        <f t="shared" si="65"/>
        <v>wearables</v>
      </c>
      <c r="S688" s="9">
        <f t="shared" si="62"/>
        <v>42189.673263888893</v>
      </c>
      <c r="T688" s="9">
        <f t="shared" si="6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-96450</v>
      </c>
      <c r="P689" s="5">
        <f t="shared" si="61"/>
        <v>591.66666666666663</v>
      </c>
      <c r="Q689" t="str">
        <f t="shared" si="64"/>
        <v>technology</v>
      </c>
      <c r="R689" t="str">
        <f t="shared" si="65"/>
        <v>wearables</v>
      </c>
      <c r="S689" s="9">
        <f t="shared" si="62"/>
        <v>42711.750613425931</v>
      </c>
      <c r="T689" s="9">
        <f t="shared" si="6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-5402</v>
      </c>
      <c r="P690" s="5">
        <f t="shared" si="61"/>
        <v>405.5</v>
      </c>
      <c r="Q690" t="str">
        <f t="shared" si="64"/>
        <v>technology</v>
      </c>
      <c r="R690" t="str">
        <f t="shared" si="65"/>
        <v>wearables</v>
      </c>
      <c r="S690" s="9">
        <f t="shared" si="62"/>
        <v>42262.104780092588</v>
      </c>
      <c r="T690" s="9">
        <f t="shared" si="6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-84702.5</v>
      </c>
      <c r="P691" s="5">
        <f t="shared" si="61"/>
        <v>343.14732142857144</v>
      </c>
      <c r="Q691" t="str">
        <f t="shared" si="64"/>
        <v>technology</v>
      </c>
      <c r="R691" t="str">
        <f t="shared" si="65"/>
        <v>wearables</v>
      </c>
      <c r="S691" s="9">
        <f t="shared" si="62"/>
        <v>42675.66778935185</v>
      </c>
      <c r="T691" s="9">
        <f t="shared" si="6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-17532</v>
      </c>
      <c r="P692" s="5">
        <f t="shared" si="61"/>
        <v>72.588235294117652</v>
      </c>
      <c r="Q692" t="str">
        <f t="shared" si="64"/>
        <v>technology</v>
      </c>
      <c r="R692" t="str">
        <f t="shared" si="65"/>
        <v>wearables</v>
      </c>
      <c r="S692" s="9">
        <f t="shared" si="62"/>
        <v>42579.634733796294</v>
      </c>
      <c r="T692" s="9">
        <f t="shared" si="6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-49740</v>
      </c>
      <c r="P693" s="5">
        <f t="shared" si="61"/>
        <v>26</v>
      </c>
      <c r="Q693" t="str">
        <f t="shared" si="64"/>
        <v>technology</v>
      </c>
      <c r="R693" t="str">
        <f t="shared" si="65"/>
        <v>wearables</v>
      </c>
      <c r="S693" s="9">
        <f t="shared" si="62"/>
        <v>42158.028310185182</v>
      </c>
      <c r="T693" s="9">
        <f t="shared" si="6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-18694</v>
      </c>
      <c r="P694" s="5">
        <f t="shared" si="61"/>
        <v>6.4975124378109452</v>
      </c>
      <c r="Q694" t="str">
        <f t="shared" si="64"/>
        <v>technology</v>
      </c>
      <c r="R694" t="str">
        <f t="shared" si="65"/>
        <v>wearables</v>
      </c>
      <c r="S694" s="9">
        <f t="shared" si="62"/>
        <v>42696.37572916667</v>
      </c>
      <c r="T694" s="9">
        <f t="shared" si="6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-64662</v>
      </c>
      <c r="P695" s="5">
        <f t="shared" si="61"/>
        <v>119.38513513513513</v>
      </c>
      <c r="Q695" t="str">
        <f t="shared" si="64"/>
        <v>technology</v>
      </c>
      <c r="R695" t="str">
        <f t="shared" si="65"/>
        <v>wearables</v>
      </c>
      <c r="S695" s="9">
        <f t="shared" si="62"/>
        <v>42094.808182870373</v>
      </c>
      <c r="T695" s="9">
        <f t="shared" si="6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-149410</v>
      </c>
      <c r="P696" s="5">
        <f t="shared" si="61"/>
        <v>84.285714285714292</v>
      </c>
      <c r="Q696" t="str">
        <f t="shared" si="64"/>
        <v>technology</v>
      </c>
      <c r="R696" t="str">
        <f t="shared" si="65"/>
        <v>wearables</v>
      </c>
      <c r="S696" s="9">
        <f t="shared" si="62"/>
        <v>42737.663877314815</v>
      </c>
      <c r="T696" s="9">
        <f t="shared" si="6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-59364</v>
      </c>
      <c r="P697" s="5">
        <f t="shared" si="61"/>
        <v>90.857142857142861</v>
      </c>
      <c r="Q697" t="str">
        <f t="shared" si="64"/>
        <v>technology</v>
      </c>
      <c r="R697" t="str">
        <f t="shared" si="65"/>
        <v>wearables</v>
      </c>
      <c r="S697" s="9">
        <f t="shared" si="62"/>
        <v>41913.521064814813</v>
      </c>
      <c r="T697" s="9">
        <f t="shared" si="6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-174999</v>
      </c>
      <c r="P698" s="5">
        <f t="shared" si="61"/>
        <v>1</v>
      </c>
      <c r="Q698" t="str">
        <f t="shared" si="64"/>
        <v>technology</v>
      </c>
      <c r="R698" t="str">
        <f t="shared" si="65"/>
        <v>wearables</v>
      </c>
      <c r="S698" s="9">
        <f t="shared" si="62"/>
        <v>41815.927106481482</v>
      </c>
      <c r="T698" s="9">
        <f t="shared" si="6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-2681</v>
      </c>
      <c r="P699" s="5">
        <f t="shared" si="61"/>
        <v>20.342105263157894</v>
      </c>
      <c r="Q699" t="str">
        <f t="shared" si="64"/>
        <v>technology</v>
      </c>
      <c r="R699" t="str">
        <f t="shared" si="65"/>
        <v>wearables</v>
      </c>
      <c r="S699" s="9">
        <f t="shared" si="62"/>
        <v>42388.523020833338</v>
      </c>
      <c r="T699" s="9">
        <f t="shared" si="6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-84610</v>
      </c>
      <c r="P700" s="5">
        <f t="shared" si="61"/>
        <v>530.68965517241384</v>
      </c>
      <c r="Q700" t="str">
        <f t="shared" si="64"/>
        <v>technology</v>
      </c>
      <c r="R700" t="str">
        <f t="shared" si="65"/>
        <v>wearables</v>
      </c>
      <c r="S700" s="9">
        <f t="shared" si="62"/>
        <v>41866.931076388886</v>
      </c>
      <c r="T700" s="9">
        <f t="shared" si="6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-22851.259999999995</v>
      </c>
      <c r="P701" s="5">
        <f t="shared" si="61"/>
        <v>120.39184269662923</v>
      </c>
      <c r="Q701" t="str">
        <f t="shared" si="64"/>
        <v>technology</v>
      </c>
      <c r="R701" t="str">
        <f t="shared" si="65"/>
        <v>wearables</v>
      </c>
      <c r="S701" s="9">
        <f t="shared" si="62"/>
        <v>41563.485509259262</v>
      </c>
      <c r="T701" s="9">
        <f t="shared" si="6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-14597</v>
      </c>
      <c r="P702" s="5">
        <f t="shared" si="61"/>
        <v>13</v>
      </c>
      <c r="Q702" t="str">
        <f t="shared" si="64"/>
        <v>technology</v>
      </c>
      <c r="R702" t="str">
        <f t="shared" si="65"/>
        <v>wearables</v>
      </c>
      <c r="S702" s="9">
        <f t="shared" si="62"/>
        <v>42715.688437500001</v>
      </c>
      <c r="T702" s="9">
        <f t="shared" si="6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-16882</v>
      </c>
      <c r="P703" s="5">
        <f t="shared" si="61"/>
        <v>291.33333333333331</v>
      </c>
      <c r="Q703" t="str">
        <f t="shared" si="64"/>
        <v>technology</v>
      </c>
      <c r="R703" t="str">
        <f t="shared" si="65"/>
        <v>wearables</v>
      </c>
      <c r="S703" s="9">
        <f t="shared" si="62"/>
        <v>41813.662962962961</v>
      </c>
      <c r="T703" s="9">
        <f t="shared" si="6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-10377.99</v>
      </c>
      <c r="P704" s="5">
        <f t="shared" si="61"/>
        <v>124.9191891891892</v>
      </c>
      <c r="Q704" t="str">
        <f t="shared" si="64"/>
        <v>technology</v>
      </c>
      <c r="R704" t="str">
        <f t="shared" si="65"/>
        <v>wearables</v>
      </c>
      <c r="S704" s="9">
        <f t="shared" si="62"/>
        <v>42668.726701388892</v>
      </c>
      <c r="T704" s="9">
        <f t="shared" si="6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-14163</v>
      </c>
      <c r="P705" s="5">
        <f t="shared" si="61"/>
        <v>119.57142857142857</v>
      </c>
      <c r="Q705" t="str">
        <f t="shared" si="64"/>
        <v>technology</v>
      </c>
      <c r="R705" t="str">
        <f t="shared" si="65"/>
        <v>wearables</v>
      </c>
      <c r="S705" s="9">
        <f t="shared" si="62"/>
        <v>42711.950798611113</v>
      </c>
      <c r="T705" s="9">
        <f t="shared" si="6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66">E706-D706</f>
        <v>-54519</v>
      </c>
      <c r="P706" s="5">
        <f t="shared" ref="P706:P769" si="67">(E706/L706)</f>
        <v>120.25</v>
      </c>
      <c r="Q706" t="str">
        <f t="shared" si="64"/>
        <v>technology</v>
      </c>
      <c r="R706" t="str">
        <f t="shared" si="65"/>
        <v>wearables</v>
      </c>
      <c r="S706" s="9">
        <f t="shared" ref="S706:S769" si="68">(((J706/60)/60)/24)+DATE(1970,1,1)</f>
        <v>42726.192916666667</v>
      </c>
      <c r="T706" s="9">
        <f t="shared" ref="T706:T769" si="69">(((I706/60)/60)/24)+DATE(1970,1,1)</f>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66"/>
        <v>-99023</v>
      </c>
      <c r="P707" s="5">
        <f t="shared" si="67"/>
        <v>195.4</v>
      </c>
      <c r="Q707" t="str">
        <f t="shared" ref="Q707:Q770" si="70">LEFT(N707,SEARCH("/",N707,1)-1)</f>
        <v>technology</v>
      </c>
      <c r="R707" t="str">
        <f t="shared" ref="R707:R770" si="71">RIGHT(N707,LEN(N707)-SEARCH("/",N707))</f>
        <v>wearables</v>
      </c>
      <c r="S707" s="9">
        <f t="shared" si="68"/>
        <v>42726.491643518515</v>
      </c>
      <c r="T707" s="9">
        <f t="shared" si="69"/>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-100000</v>
      </c>
      <c r="P708" s="5" t="e">
        <f t="shared" si="67"/>
        <v>#DIV/0!</v>
      </c>
      <c r="Q708" t="str">
        <f t="shared" si="70"/>
        <v>technology</v>
      </c>
      <c r="R708" t="str">
        <f t="shared" si="71"/>
        <v>wearables</v>
      </c>
      <c r="S708" s="9">
        <f t="shared" si="68"/>
        <v>42676.995173611111</v>
      </c>
      <c r="T708" s="9">
        <f t="shared" si="69"/>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-14329.400000000001</v>
      </c>
      <c r="P709" s="5">
        <f t="shared" si="67"/>
        <v>117.69868421052631</v>
      </c>
      <c r="Q709" t="str">
        <f t="shared" si="70"/>
        <v>technology</v>
      </c>
      <c r="R709" t="str">
        <f t="shared" si="71"/>
        <v>wearables</v>
      </c>
      <c r="S709" s="9">
        <f t="shared" si="68"/>
        <v>42696.663506944446</v>
      </c>
      <c r="T709" s="9">
        <f t="shared" si="69"/>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-31163</v>
      </c>
      <c r="P710" s="5">
        <f t="shared" si="67"/>
        <v>23.948509485094849</v>
      </c>
      <c r="Q710" t="str">
        <f t="shared" si="70"/>
        <v>technology</v>
      </c>
      <c r="R710" t="str">
        <f t="shared" si="71"/>
        <v>wearables</v>
      </c>
      <c r="S710" s="9">
        <f t="shared" si="68"/>
        <v>41835.581018518518</v>
      </c>
      <c r="T710" s="9">
        <f t="shared" si="69"/>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-14939</v>
      </c>
      <c r="P711" s="5">
        <f t="shared" si="67"/>
        <v>30.5</v>
      </c>
      <c r="Q711" t="str">
        <f t="shared" si="70"/>
        <v>technology</v>
      </c>
      <c r="R711" t="str">
        <f t="shared" si="71"/>
        <v>wearables</v>
      </c>
      <c r="S711" s="9">
        <f t="shared" si="68"/>
        <v>41948.041192129633</v>
      </c>
      <c r="T711" s="9">
        <f t="shared" si="69"/>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-1200</v>
      </c>
      <c r="P712" s="5" t="e">
        <f t="shared" si="67"/>
        <v>#DIV/0!</v>
      </c>
      <c r="Q712" t="str">
        <f t="shared" si="70"/>
        <v>technology</v>
      </c>
      <c r="R712" t="str">
        <f t="shared" si="71"/>
        <v>wearables</v>
      </c>
      <c r="S712" s="9">
        <f t="shared" si="68"/>
        <v>41837.984976851854</v>
      </c>
      <c r="T712" s="9">
        <f t="shared" si="69"/>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-66209</v>
      </c>
      <c r="P713" s="5">
        <f t="shared" si="67"/>
        <v>99.973372781065095</v>
      </c>
      <c r="Q713" t="str">
        <f t="shared" si="70"/>
        <v>technology</v>
      </c>
      <c r="R713" t="str">
        <f t="shared" si="71"/>
        <v>wearables</v>
      </c>
      <c r="S713" s="9">
        <f t="shared" si="68"/>
        <v>42678.459120370375</v>
      </c>
      <c r="T713" s="9">
        <f t="shared" si="69"/>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-48395</v>
      </c>
      <c r="P714" s="5">
        <f t="shared" si="67"/>
        <v>26.25</v>
      </c>
      <c r="Q714" t="str">
        <f t="shared" si="70"/>
        <v>technology</v>
      </c>
      <c r="R714" t="str">
        <f t="shared" si="71"/>
        <v>wearables</v>
      </c>
      <c r="S714" s="9">
        <f t="shared" si="68"/>
        <v>42384.680925925932</v>
      </c>
      <c r="T714" s="9">
        <f t="shared" si="69"/>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-24801</v>
      </c>
      <c r="P715" s="5">
        <f t="shared" si="67"/>
        <v>199</v>
      </c>
      <c r="Q715" t="str">
        <f t="shared" si="70"/>
        <v>technology</v>
      </c>
      <c r="R715" t="str">
        <f t="shared" si="71"/>
        <v>wearables</v>
      </c>
      <c r="S715" s="9">
        <f t="shared" si="68"/>
        <v>42496.529305555552</v>
      </c>
      <c r="T715" s="9">
        <f t="shared" si="69"/>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-12751</v>
      </c>
      <c r="P716" s="5">
        <f t="shared" si="67"/>
        <v>80.321428571428569</v>
      </c>
      <c r="Q716" t="str">
        <f t="shared" si="70"/>
        <v>technology</v>
      </c>
      <c r="R716" t="str">
        <f t="shared" si="71"/>
        <v>wearables</v>
      </c>
      <c r="S716" s="9">
        <f t="shared" si="68"/>
        <v>42734.787986111114</v>
      </c>
      <c r="T716" s="9">
        <f t="shared" si="69"/>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-26111</v>
      </c>
      <c r="P717" s="5">
        <f t="shared" si="67"/>
        <v>115.75</v>
      </c>
      <c r="Q717" t="str">
        <f t="shared" si="70"/>
        <v>technology</v>
      </c>
      <c r="R717" t="str">
        <f t="shared" si="71"/>
        <v>wearables</v>
      </c>
      <c r="S717" s="9">
        <f t="shared" si="68"/>
        <v>42273.090740740736</v>
      </c>
      <c r="T717" s="9">
        <f t="shared" si="69"/>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-6285</v>
      </c>
      <c r="P718" s="5">
        <f t="shared" si="67"/>
        <v>44.6875</v>
      </c>
      <c r="Q718" t="str">
        <f t="shared" si="70"/>
        <v>technology</v>
      </c>
      <c r="R718" t="str">
        <f t="shared" si="71"/>
        <v>wearables</v>
      </c>
      <c r="S718" s="9">
        <f t="shared" si="68"/>
        <v>41940.658645833333</v>
      </c>
      <c r="T718" s="9">
        <f t="shared" si="69"/>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-99695</v>
      </c>
      <c r="P719" s="5">
        <f t="shared" si="67"/>
        <v>76.25</v>
      </c>
      <c r="Q719" t="str">
        <f t="shared" si="70"/>
        <v>technology</v>
      </c>
      <c r="R719" t="str">
        <f t="shared" si="71"/>
        <v>wearables</v>
      </c>
      <c r="S719" s="9">
        <f t="shared" si="68"/>
        <v>41857.854189814818</v>
      </c>
      <c r="T719" s="9">
        <f t="shared" si="69"/>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-11910</v>
      </c>
      <c r="P720" s="5">
        <f t="shared" si="67"/>
        <v>22.5</v>
      </c>
      <c r="Q720" t="str">
        <f t="shared" si="70"/>
        <v>technology</v>
      </c>
      <c r="R720" t="str">
        <f t="shared" si="71"/>
        <v>wearables</v>
      </c>
      <c r="S720" s="9">
        <f t="shared" si="68"/>
        <v>42752.845451388886</v>
      </c>
      <c r="T720" s="9">
        <f t="shared" si="69"/>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-14806</v>
      </c>
      <c r="P721" s="5">
        <f t="shared" si="67"/>
        <v>19.399999999999999</v>
      </c>
      <c r="Q721" t="str">
        <f t="shared" si="70"/>
        <v>technology</v>
      </c>
      <c r="R721" t="str">
        <f t="shared" si="71"/>
        <v>wearables</v>
      </c>
      <c r="S721" s="9">
        <f t="shared" si="68"/>
        <v>42409.040231481486</v>
      </c>
      <c r="T721" s="9">
        <f t="shared" si="69"/>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835</v>
      </c>
      <c r="P722" s="5">
        <f t="shared" si="67"/>
        <v>66.707317073170728</v>
      </c>
      <c r="Q722" t="str">
        <f t="shared" si="70"/>
        <v>publishing</v>
      </c>
      <c r="R722" t="str">
        <f t="shared" si="71"/>
        <v>nonfiction</v>
      </c>
      <c r="S722" s="9">
        <f t="shared" si="68"/>
        <v>40909.649201388893</v>
      </c>
      <c r="T722" s="9">
        <f t="shared" si="69"/>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1813</v>
      </c>
      <c r="P723" s="5">
        <f t="shared" si="67"/>
        <v>84.142857142857139</v>
      </c>
      <c r="Q723" t="str">
        <f t="shared" si="70"/>
        <v>publishing</v>
      </c>
      <c r="R723" t="str">
        <f t="shared" si="71"/>
        <v>nonfiction</v>
      </c>
      <c r="S723" s="9">
        <f t="shared" si="68"/>
        <v>41807.571840277778</v>
      </c>
      <c r="T723" s="9">
        <f t="shared" si="69"/>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8006</v>
      </c>
      <c r="P724" s="5">
        <f t="shared" si="67"/>
        <v>215.72549019607843</v>
      </c>
      <c r="Q724" t="str">
        <f t="shared" si="70"/>
        <v>publishing</v>
      </c>
      <c r="R724" t="str">
        <f t="shared" si="71"/>
        <v>nonfiction</v>
      </c>
      <c r="S724" s="9">
        <f t="shared" si="68"/>
        <v>40977.805300925924</v>
      </c>
      <c r="T724" s="9">
        <f t="shared" si="69"/>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469</v>
      </c>
      <c r="P725" s="5">
        <f t="shared" si="67"/>
        <v>54.69</v>
      </c>
      <c r="Q725" t="str">
        <f t="shared" si="70"/>
        <v>publishing</v>
      </c>
      <c r="R725" t="str">
        <f t="shared" si="71"/>
        <v>nonfiction</v>
      </c>
      <c r="S725" s="9">
        <f t="shared" si="68"/>
        <v>42184.816539351858</v>
      </c>
      <c r="T725" s="9">
        <f t="shared" si="69"/>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383.01000000000022</v>
      </c>
      <c r="P726" s="5">
        <f t="shared" si="67"/>
        <v>51.62944055944056</v>
      </c>
      <c r="Q726" t="str">
        <f t="shared" si="70"/>
        <v>publishing</v>
      </c>
      <c r="R726" t="str">
        <f t="shared" si="71"/>
        <v>nonfiction</v>
      </c>
      <c r="S726" s="9">
        <f t="shared" si="68"/>
        <v>40694.638460648144</v>
      </c>
      <c r="T726" s="9">
        <f t="shared" si="69"/>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70</v>
      </c>
      <c r="P727" s="5">
        <f t="shared" si="67"/>
        <v>143.35714285714286</v>
      </c>
      <c r="Q727" t="str">
        <f t="shared" si="70"/>
        <v>publishing</v>
      </c>
      <c r="R727" t="str">
        <f t="shared" si="71"/>
        <v>nonfiction</v>
      </c>
      <c r="S727" s="9">
        <f t="shared" si="68"/>
        <v>42321.626296296294</v>
      </c>
      <c r="T727" s="9">
        <f t="shared" si="69"/>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35</v>
      </c>
      <c r="P728" s="5">
        <f t="shared" si="67"/>
        <v>72.428571428571431</v>
      </c>
      <c r="Q728" t="str">
        <f t="shared" si="70"/>
        <v>publishing</v>
      </c>
      <c r="R728" t="str">
        <f t="shared" si="71"/>
        <v>nonfiction</v>
      </c>
      <c r="S728" s="9">
        <f t="shared" si="68"/>
        <v>41346.042673611111</v>
      </c>
      <c r="T728" s="9">
        <f t="shared" si="69"/>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1943</v>
      </c>
      <c r="P729" s="5">
        <f t="shared" si="67"/>
        <v>36.530201342281877</v>
      </c>
      <c r="Q729" t="str">
        <f t="shared" si="70"/>
        <v>publishing</v>
      </c>
      <c r="R729" t="str">
        <f t="shared" si="71"/>
        <v>nonfiction</v>
      </c>
      <c r="S729" s="9">
        <f t="shared" si="68"/>
        <v>41247.020243055551</v>
      </c>
      <c r="T729" s="9">
        <f t="shared" si="69"/>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417.44999999999982</v>
      </c>
      <c r="P730" s="5">
        <f t="shared" si="67"/>
        <v>60.903461538461535</v>
      </c>
      <c r="Q730" t="str">
        <f t="shared" si="70"/>
        <v>publishing</v>
      </c>
      <c r="R730" t="str">
        <f t="shared" si="71"/>
        <v>nonfiction</v>
      </c>
      <c r="S730" s="9">
        <f t="shared" si="68"/>
        <v>40731.837465277778</v>
      </c>
      <c r="T730" s="9">
        <f t="shared" si="69"/>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1226</v>
      </c>
      <c r="P731" s="5">
        <f t="shared" si="67"/>
        <v>43.55</v>
      </c>
      <c r="Q731" t="str">
        <f t="shared" si="70"/>
        <v>publishing</v>
      </c>
      <c r="R731" t="str">
        <f t="shared" si="71"/>
        <v>nonfiction</v>
      </c>
      <c r="S731" s="9">
        <f t="shared" si="68"/>
        <v>41111.185891203706</v>
      </c>
      <c r="T731" s="9">
        <f t="shared" si="69"/>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6438</v>
      </c>
      <c r="P732" s="5">
        <f t="shared" si="67"/>
        <v>99.766037735849054</v>
      </c>
      <c r="Q732" t="str">
        <f t="shared" si="70"/>
        <v>publishing</v>
      </c>
      <c r="R732" t="str">
        <f t="shared" si="71"/>
        <v>nonfiction</v>
      </c>
      <c r="S732" s="9">
        <f t="shared" si="68"/>
        <v>40854.745266203703</v>
      </c>
      <c r="T732" s="9">
        <f t="shared" si="69"/>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1300</v>
      </c>
      <c r="P733" s="5">
        <f t="shared" si="67"/>
        <v>88.732394366197184</v>
      </c>
      <c r="Q733" t="str">
        <f t="shared" si="70"/>
        <v>publishing</v>
      </c>
      <c r="R733" t="str">
        <f t="shared" si="71"/>
        <v>nonfiction</v>
      </c>
      <c r="S733" s="9">
        <f t="shared" si="68"/>
        <v>40879.795682870368</v>
      </c>
      <c r="T733" s="9">
        <f t="shared" si="69"/>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24</v>
      </c>
      <c r="P734" s="5">
        <f t="shared" si="67"/>
        <v>4.9230769230769234</v>
      </c>
      <c r="Q734" t="str">
        <f t="shared" si="70"/>
        <v>publishing</v>
      </c>
      <c r="R734" t="str">
        <f t="shared" si="71"/>
        <v>nonfiction</v>
      </c>
      <c r="S734" s="9">
        <f t="shared" si="68"/>
        <v>41486.424317129626</v>
      </c>
      <c r="T734" s="9">
        <f t="shared" si="69"/>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512</v>
      </c>
      <c r="P735" s="5">
        <f t="shared" si="67"/>
        <v>17.822485207100591</v>
      </c>
      <c r="Q735" t="str">
        <f t="shared" si="70"/>
        <v>publishing</v>
      </c>
      <c r="R735" t="str">
        <f t="shared" si="71"/>
        <v>nonfiction</v>
      </c>
      <c r="S735" s="9">
        <f t="shared" si="68"/>
        <v>41598.420046296298</v>
      </c>
      <c r="T735" s="9">
        <f t="shared" si="69"/>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2170</v>
      </c>
      <c r="P736" s="5">
        <f t="shared" si="67"/>
        <v>187.19298245614036</v>
      </c>
      <c r="Q736" t="str">
        <f t="shared" si="70"/>
        <v>publishing</v>
      </c>
      <c r="R736" t="str">
        <f t="shared" si="71"/>
        <v>nonfiction</v>
      </c>
      <c r="S736" s="9">
        <f t="shared" si="68"/>
        <v>42102.164583333331</v>
      </c>
      <c r="T736" s="9">
        <f t="shared" si="69"/>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6771</v>
      </c>
      <c r="P737" s="5">
        <f t="shared" si="67"/>
        <v>234.80786026200875</v>
      </c>
      <c r="Q737" t="str">
        <f t="shared" si="70"/>
        <v>publishing</v>
      </c>
      <c r="R737" t="str">
        <f t="shared" si="71"/>
        <v>nonfiction</v>
      </c>
      <c r="S737" s="9">
        <f t="shared" si="68"/>
        <v>41946.029467592591</v>
      </c>
      <c r="T737" s="9">
        <f t="shared" si="69"/>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7745</v>
      </c>
      <c r="P738" s="5">
        <f t="shared" si="67"/>
        <v>105.04629629629629</v>
      </c>
      <c r="Q738" t="str">
        <f t="shared" si="70"/>
        <v>publishing</v>
      </c>
      <c r="R738" t="str">
        <f t="shared" si="71"/>
        <v>nonfiction</v>
      </c>
      <c r="S738" s="9">
        <f t="shared" si="68"/>
        <v>41579.734259259261</v>
      </c>
      <c r="T738" s="9">
        <f t="shared" si="69"/>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1120</v>
      </c>
      <c r="P739" s="5">
        <f t="shared" si="67"/>
        <v>56.666666666666664</v>
      </c>
      <c r="Q739" t="str">
        <f t="shared" si="70"/>
        <v>publishing</v>
      </c>
      <c r="R739" t="str">
        <f t="shared" si="71"/>
        <v>nonfiction</v>
      </c>
      <c r="S739" s="9">
        <f t="shared" si="68"/>
        <v>41667.275312500002</v>
      </c>
      <c r="T739" s="9">
        <f t="shared" si="69"/>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101</v>
      </c>
      <c r="P740" s="5">
        <f t="shared" si="67"/>
        <v>39.048780487804876</v>
      </c>
      <c r="Q740" t="str">
        <f t="shared" si="70"/>
        <v>publishing</v>
      </c>
      <c r="R740" t="str">
        <f t="shared" si="71"/>
        <v>nonfiction</v>
      </c>
      <c r="S740" s="9">
        <f t="shared" si="68"/>
        <v>41943.604097222218</v>
      </c>
      <c r="T740" s="9">
        <f t="shared" si="69"/>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3500</v>
      </c>
      <c r="P741" s="5">
        <f t="shared" si="67"/>
        <v>68.345323741007192</v>
      </c>
      <c r="Q741" t="str">
        <f t="shared" si="70"/>
        <v>publishing</v>
      </c>
      <c r="R741" t="str">
        <f t="shared" si="71"/>
        <v>nonfiction</v>
      </c>
      <c r="S741" s="9">
        <f t="shared" si="68"/>
        <v>41829.502650462964</v>
      </c>
      <c r="T741" s="9">
        <f t="shared" si="69"/>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222</v>
      </c>
      <c r="P742" s="5">
        <f t="shared" si="67"/>
        <v>169.57894736842104</v>
      </c>
      <c r="Q742" t="str">
        <f t="shared" si="70"/>
        <v>publishing</v>
      </c>
      <c r="R742" t="str">
        <f t="shared" si="71"/>
        <v>nonfiction</v>
      </c>
      <c r="S742" s="9">
        <f t="shared" si="68"/>
        <v>42162.146782407406</v>
      </c>
      <c r="T742" s="9">
        <f t="shared" si="69"/>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293.79999999999927</v>
      </c>
      <c r="P743" s="5">
        <f t="shared" si="67"/>
        <v>141.42340425531913</v>
      </c>
      <c r="Q743" t="str">
        <f t="shared" si="70"/>
        <v>publishing</v>
      </c>
      <c r="R743" t="str">
        <f t="shared" si="71"/>
        <v>nonfiction</v>
      </c>
      <c r="S743" s="9">
        <f t="shared" si="68"/>
        <v>41401.648217592592</v>
      </c>
      <c r="T743" s="9">
        <f t="shared" si="69"/>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150</v>
      </c>
      <c r="P744" s="5">
        <f t="shared" si="67"/>
        <v>67.391304347826093</v>
      </c>
      <c r="Q744" t="str">
        <f t="shared" si="70"/>
        <v>publishing</v>
      </c>
      <c r="R744" t="str">
        <f t="shared" si="71"/>
        <v>nonfiction</v>
      </c>
      <c r="S744" s="9">
        <f t="shared" si="68"/>
        <v>41689.917962962965</v>
      </c>
      <c r="T744" s="9">
        <f t="shared" si="69"/>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264</v>
      </c>
      <c r="P745" s="5">
        <f t="shared" si="67"/>
        <v>54.266666666666666</v>
      </c>
      <c r="Q745" t="str">
        <f t="shared" si="70"/>
        <v>publishing</v>
      </c>
      <c r="R745" t="str">
        <f t="shared" si="71"/>
        <v>nonfiction</v>
      </c>
      <c r="S745" s="9">
        <f t="shared" si="68"/>
        <v>40990.709317129629</v>
      </c>
      <c r="T745" s="9">
        <f t="shared" si="69"/>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116</v>
      </c>
      <c r="P746" s="5">
        <f t="shared" si="67"/>
        <v>82.516129032258064</v>
      </c>
      <c r="Q746" t="str">
        <f t="shared" si="70"/>
        <v>publishing</v>
      </c>
      <c r="R746" t="str">
        <f t="shared" si="71"/>
        <v>nonfiction</v>
      </c>
      <c r="S746" s="9">
        <f t="shared" si="68"/>
        <v>41226.95721064815</v>
      </c>
      <c r="T746" s="9">
        <f t="shared" si="69"/>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1756</v>
      </c>
      <c r="P747" s="5">
        <f t="shared" si="67"/>
        <v>53.729729729729726</v>
      </c>
      <c r="Q747" t="str">
        <f t="shared" si="70"/>
        <v>publishing</v>
      </c>
      <c r="R747" t="str">
        <f t="shared" si="71"/>
        <v>nonfiction</v>
      </c>
      <c r="S747" s="9">
        <f t="shared" si="68"/>
        <v>41367.572280092594</v>
      </c>
      <c r="T747" s="9">
        <f t="shared" si="69"/>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331</v>
      </c>
      <c r="P748" s="5">
        <f t="shared" si="67"/>
        <v>34.206185567010309</v>
      </c>
      <c r="Q748" t="str">
        <f t="shared" si="70"/>
        <v>publishing</v>
      </c>
      <c r="R748" t="str">
        <f t="shared" si="71"/>
        <v>nonfiction</v>
      </c>
      <c r="S748" s="9">
        <f t="shared" si="68"/>
        <v>41157.042928240742</v>
      </c>
      <c r="T748" s="9">
        <f t="shared" si="69"/>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3</v>
      </c>
      <c r="P749" s="5">
        <f t="shared" si="67"/>
        <v>127.32727272727273</v>
      </c>
      <c r="Q749" t="str">
        <f t="shared" si="70"/>
        <v>publishing</v>
      </c>
      <c r="R749" t="str">
        <f t="shared" si="71"/>
        <v>nonfiction</v>
      </c>
      <c r="S749" s="9">
        <f t="shared" si="68"/>
        <v>41988.548831018517</v>
      </c>
      <c r="T749" s="9">
        <f t="shared" si="69"/>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5</v>
      </c>
      <c r="P750" s="5">
        <f t="shared" si="67"/>
        <v>45.56818181818182</v>
      </c>
      <c r="Q750" t="str">
        <f t="shared" si="70"/>
        <v>publishing</v>
      </c>
      <c r="R750" t="str">
        <f t="shared" si="71"/>
        <v>nonfiction</v>
      </c>
      <c r="S750" s="9">
        <f t="shared" si="68"/>
        <v>41831.846828703703</v>
      </c>
      <c r="T750" s="9">
        <f t="shared" si="69"/>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556</v>
      </c>
      <c r="P751" s="5">
        <f t="shared" si="67"/>
        <v>95.963636363636368</v>
      </c>
      <c r="Q751" t="str">
        <f t="shared" si="70"/>
        <v>publishing</v>
      </c>
      <c r="R751" t="str">
        <f t="shared" si="71"/>
        <v>nonfiction</v>
      </c>
      <c r="S751" s="9">
        <f t="shared" si="68"/>
        <v>42733.94131944445</v>
      </c>
      <c r="T751" s="9">
        <f t="shared" si="69"/>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115</v>
      </c>
      <c r="P752" s="5">
        <f t="shared" si="67"/>
        <v>77.271186440677965</v>
      </c>
      <c r="Q752" t="str">
        <f t="shared" si="70"/>
        <v>publishing</v>
      </c>
      <c r="R752" t="str">
        <f t="shared" si="71"/>
        <v>nonfiction</v>
      </c>
      <c r="S752" s="9">
        <f t="shared" si="68"/>
        <v>41299.878148148149</v>
      </c>
      <c r="T752" s="9">
        <f t="shared" si="69"/>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555</v>
      </c>
      <c r="P753" s="5">
        <f t="shared" si="67"/>
        <v>57.338709677419352</v>
      </c>
      <c r="Q753" t="str">
        <f t="shared" si="70"/>
        <v>publishing</v>
      </c>
      <c r="R753" t="str">
        <f t="shared" si="71"/>
        <v>nonfiction</v>
      </c>
      <c r="S753" s="9">
        <f t="shared" si="68"/>
        <v>40713.630497685182</v>
      </c>
      <c r="T753" s="9">
        <f t="shared" si="69"/>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585</v>
      </c>
      <c r="P754" s="5">
        <f t="shared" si="67"/>
        <v>53.19047619047619</v>
      </c>
      <c r="Q754" t="str">
        <f t="shared" si="70"/>
        <v>publishing</v>
      </c>
      <c r="R754" t="str">
        <f t="shared" si="71"/>
        <v>nonfiction</v>
      </c>
      <c r="S754" s="9">
        <f t="shared" si="68"/>
        <v>42639.421493055561</v>
      </c>
      <c r="T754" s="9">
        <f t="shared" si="69"/>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2800</v>
      </c>
      <c r="P755" s="5">
        <f t="shared" si="67"/>
        <v>492.30769230769232</v>
      </c>
      <c r="Q755" t="str">
        <f t="shared" si="70"/>
        <v>publishing</v>
      </c>
      <c r="R755" t="str">
        <f t="shared" si="71"/>
        <v>nonfiction</v>
      </c>
      <c r="S755" s="9">
        <f t="shared" si="68"/>
        <v>42019.590173611112</v>
      </c>
      <c r="T755" s="9">
        <f t="shared" si="69"/>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75</v>
      </c>
      <c r="P756" s="5">
        <f t="shared" si="67"/>
        <v>42.346938775510203</v>
      </c>
      <c r="Q756" t="str">
        <f t="shared" si="70"/>
        <v>publishing</v>
      </c>
      <c r="R756" t="str">
        <f t="shared" si="71"/>
        <v>nonfiction</v>
      </c>
      <c r="S756" s="9">
        <f t="shared" si="68"/>
        <v>41249.749085648145</v>
      </c>
      <c r="T756" s="9">
        <f t="shared" si="69"/>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47.690000000000055</v>
      </c>
      <c r="P757" s="5">
        <f t="shared" si="67"/>
        <v>37.466029411764708</v>
      </c>
      <c r="Q757" t="str">
        <f t="shared" si="70"/>
        <v>publishing</v>
      </c>
      <c r="R757" t="str">
        <f t="shared" si="71"/>
        <v>nonfiction</v>
      </c>
      <c r="S757" s="9">
        <f t="shared" si="68"/>
        <v>41383.605057870373</v>
      </c>
      <c r="T757" s="9">
        <f t="shared" si="69"/>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124</v>
      </c>
      <c r="P758" s="5">
        <f t="shared" si="67"/>
        <v>37.454545454545453</v>
      </c>
      <c r="Q758" t="str">
        <f t="shared" si="70"/>
        <v>publishing</v>
      </c>
      <c r="R758" t="str">
        <f t="shared" si="71"/>
        <v>nonfiction</v>
      </c>
      <c r="S758" s="9">
        <f t="shared" si="68"/>
        <v>40590.766886574071</v>
      </c>
      <c r="T758" s="9">
        <f t="shared" si="69"/>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345</v>
      </c>
      <c r="P759" s="5">
        <f t="shared" si="67"/>
        <v>33.055555555555557</v>
      </c>
      <c r="Q759" t="str">
        <f t="shared" si="70"/>
        <v>publishing</v>
      </c>
      <c r="R759" t="str">
        <f t="shared" si="71"/>
        <v>nonfiction</v>
      </c>
      <c r="S759" s="9">
        <f t="shared" si="68"/>
        <v>41235.054560185185</v>
      </c>
      <c r="T759" s="9">
        <f t="shared" si="69"/>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50</v>
      </c>
      <c r="P760" s="5">
        <f t="shared" si="67"/>
        <v>134.21052631578948</v>
      </c>
      <c r="Q760" t="str">
        <f t="shared" si="70"/>
        <v>publishing</v>
      </c>
      <c r="R760" t="str">
        <f t="shared" si="71"/>
        <v>nonfiction</v>
      </c>
      <c r="S760" s="9">
        <f t="shared" si="68"/>
        <v>40429.836435185185</v>
      </c>
      <c r="T760" s="9">
        <f t="shared" si="69"/>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96</v>
      </c>
      <c r="P761" s="5">
        <f t="shared" si="67"/>
        <v>51.474747474747474</v>
      </c>
      <c r="Q761" t="str">
        <f t="shared" si="70"/>
        <v>publishing</v>
      </c>
      <c r="R761" t="str">
        <f t="shared" si="71"/>
        <v>nonfiction</v>
      </c>
      <c r="S761" s="9">
        <f t="shared" si="68"/>
        <v>41789.330312500002</v>
      </c>
      <c r="T761" s="9">
        <f t="shared" si="69"/>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-2200</v>
      </c>
      <c r="P762" s="5" t="e">
        <f t="shared" si="67"/>
        <v>#DIV/0!</v>
      </c>
      <c r="Q762" t="str">
        <f t="shared" si="70"/>
        <v>publishing</v>
      </c>
      <c r="R762" t="str">
        <f t="shared" si="71"/>
        <v>fiction</v>
      </c>
      <c r="S762" s="9">
        <f t="shared" si="68"/>
        <v>42670.764039351852</v>
      </c>
      <c r="T762" s="9">
        <f t="shared" si="69"/>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-4765</v>
      </c>
      <c r="P763" s="5">
        <f t="shared" si="67"/>
        <v>39.166666666666664</v>
      </c>
      <c r="Q763" t="str">
        <f t="shared" si="70"/>
        <v>publishing</v>
      </c>
      <c r="R763" t="str">
        <f t="shared" si="71"/>
        <v>fiction</v>
      </c>
      <c r="S763" s="9">
        <f t="shared" si="68"/>
        <v>41642.751458333332</v>
      </c>
      <c r="T763" s="9">
        <f t="shared" si="69"/>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-3500</v>
      </c>
      <c r="P764" s="5" t="e">
        <f t="shared" si="67"/>
        <v>#DIV/0!</v>
      </c>
      <c r="Q764" t="str">
        <f t="shared" si="70"/>
        <v>publishing</v>
      </c>
      <c r="R764" t="str">
        <f t="shared" si="71"/>
        <v>fiction</v>
      </c>
      <c r="S764" s="9">
        <f t="shared" si="68"/>
        <v>42690.858449074076</v>
      </c>
      <c r="T764" s="9">
        <f t="shared" si="69"/>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-4285</v>
      </c>
      <c r="P765" s="5">
        <f t="shared" si="67"/>
        <v>5</v>
      </c>
      <c r="Q765" t="str">
        <f t="shared" si="70"/>
        <v>publishing</v>
      </c>
      <c r="R765" t="str">
        <f t="shared" si="71"/>
        <v>fiction</v>
      </c>
      <c r="S765" s="9">
        <f t="shared" si="68"/>
        <v>41471.446851851848</v>
      </c>
      <c r="T765" s="9">
        <f t="shared" si="69"/>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-5000</v>
      </c>
      <c r="P766" s="5" t="e">
        <f t="shared" si="67"/>
        <v>#DIV/0!</v>
      </c>
      <c r="Q766" t="str">
        <f t="shared" si="70"/>
        <v>publishing</v>
      </c>
      <c r="R766" t="str">
        <f t="shared" si="71"/>
        <v>fiction</v>
      </c>
      <c r="S766" s="9">
        <f t="shared" si="68"/>
        <v>42227.173159722224</v>
      </c>
      <c r="T766" s="9">
        <f t="shared" si="69"/>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-4479</v>
      </c>
      <c r="P767" s="5">
        <f t="shared" si="67"/>
        <v>57.295454545454547</v>
      </c>
      <c r="Q767" t="str">
        <f t="shared" si="70"/>
        <v>publishing</v>
      </c>
      <c r="R767" t="str">
        <f t="shared" si="71"/>
        <v>fiction</v>
      </c>
      <c r="S767" s="9">
        <f t="shared" si="68"/>
        <v>41901.542638888888</v>
      </c>
      <c r="T767" s="9">
        <f t="shared" si="69"/>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-4000</v>
      </c>
      <c r="P768" s="5" t="e">
        <f t="shared" si="67"/>
        <v>#DIV/0!</v>
      </c>
      <c r="Q768" t="str">
        <f t="shared" si="70"/>
        <v>publishing</v>
      </c>
      <c r="R768" t="str">
        <f t="shared" si="71"/>
        <v>fiction</v>
      </c>
      <c r="S768" s="9">
        <f t="shared" si="68"/>
        <v>42021.783368055556</v>
      </c>
      <c r="T768" s="9">
        <f t="shared" si="69"/>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-4823</v>
      </c>
      <c r="P769" s="5">
        <f t="shared" si="67"/>
        <v>59</v>
      </c>
      <c r="Q769" t="str">
        <f t="shared" si="70"/>
        <v>publishing</v>
      </c>
      <c r="R769" t="str">
        <f t="shared" si="71"/>
        <v>fiction</v>
      </c>
      <c r="S769" s="9">
        <f t="shared" si="68"/>
        <v>42115.143634259264</v>
      </c>
      <c r="T769" s="9">
        <f t="shared" si="69"/>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72">E770-D770</f>
        <v>-2500</v>
      </c>
      <c r="P770" s="5" t="e">
        <f t="shared" ref="P770:P833" si="73">(E770/L770)</f>
        <v>#DIV/0!</v>
      </c>
      <c r="Q770" t="str">
        <f t="shared" si="70"/>
        <v>publishing</v>
      </c>
      <c r="R770" t="str">
        <f t="shared" si="71"/>
        <v>fiction</v>
      </c>
      <c r="S770" s="9">
        <f t="shared" ref="S770:S833" si="74">(((J770/60)/60)/24)+DATE(1970,1,1)</f>
        <v>41594.207060185188</v>
      </c>
      <c r="T770" s="9">
        <f t="shared" ref="T770:T833" si="75">(((I770/60)/60)/24)+DATE(1970,1,1)</f>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72"/>
        <v>-2344</v>
      </c>
      <c r="P771" s="5">
        <f t="shared" si="73"/>
        <v>31.846153846153847</v>
      </c>
      <c r="Q771" t="str">
        <f t="shared" ref="Q771:Q834" si="76">LEFT(N771,SEARCH("/",N771,1)-1)</f>
        <v>publishing</v>
      </c>
      <c r="R771" t="str">
        <f t="shared" ref="R771:R834" si="77">RIGHT(N771,LEN(N771)-SEARCH("/",N771))</f>
        <v>fiction</v>
      </c>
      <c r="S771" s="9">
        <f t="shared" si="74"/>
        <v>41604.996458333335</v>
      </c>
      <c r="T771" s="9">
        <f t="shared" si="75"/>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-17500</v>
      </c>
      <c r="P772" s="5" t="e">
        <f t="shared" si="73"/>
        <v>#DIV/0!</v>
      </c>
      <c r="Q772" t="str">
        <f t="shared" si="76"/>
        <v>publishing</v>
      </c>
      <c r="R772" t="str">
        <f t="shared" si="77"/>
        <v>fiction</v>
      </c>
      <c r="S772" s="9">
        <f t="shared" si="74"/>
        <v>41289.999641203707</v>
      </c>
      <c r="T772" s="9">
        <f t="shared" si="75"/>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-37990</v>
      </c>
      <c r="P773" s="5">
        <f t="shared" si="73"/>
        <v>10</v>
      </c>
      <c r="Q773" t="str">
        <f t="shared" si="76"/>
        <v>publishing</v>
      </c>
      <c r="R773" t="str">
        <f t="shared" si="77"/>
        <v>fiction</v>
      </c>
      <c r="S773" s="9">
        <f t="shared" si="74"/>
        <v>42349.824097222227</v>
      </c>
      <c r="T773" s="9">
        <f t="shared" si="75"/>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-1450</v>
      </c>
      <c r="P774" s="5">
        <f t="shared" si="73"/>
        <v>50</v>
      </c>
      <c r="Q774" t="str">
        <f t="shared" si="76"/>
        <v>publishing</v>
      </c>
      <c r="R774" t="str">
        <f t="shared" si="77"/>
        <v>fiction</v>
      </c>
      <c r="S774" s="9">
        <f t="shared" si="74"/>
        <v>40068.056932870371</v>
      </c>
      <c r="T774" s="9">
        <f t="shared" si="75"/>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-3727</v>
      </c>
      <c r="P775" s="5">
        <f t="shared" si="73"/>
        <v>16</v>
      </c>
      <c r="Q775" t="str">
        <f t="shared" si="76"/>
        <v>publishing</v>
      </c>
      <c r="R775" t="str">
        <f t="shared" si="77"/>
        <v>fiction</v>
      </c>
      <c r="S775" s="9">
        <f t="shared" si="74"/>
        <v>42100.735937499994</v>
      </c>
      <c r="T775" s="9">
        <f t="shared" si="75"/>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-149</v>
      </c>
      <c r="P776" s="5">
        <f t="shared" si="73"/>
        <v>39</v>
      </c>
      <c r="Q776" t="str">
        <f t="shared" si="76"/>
        <v>publishing</v>
      </c>
      <c r="R776" t="str">
        <f t="shared" si="77"/>
        <v>fiction</v>
      </c>
      <c r="S776" s="9">
        <f t="shared" si="74"/>
        <v>41663.780300925922</v>
      </c>
      <c r="T776" s="9">
        <f t="shared" si="75"/>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-9830</v>
      </c>
      <c r="P777" s="5">
        <f t="shared" si="73"/>
        <v>34</v>
      </c>
      <c r="Q777" t="str">
        <f t="shared" si="76"/>
        <v>publishing</v>
      </c>
      <c r="R777" t="str">
        <f t="shared" si="77"/>
        <v>fiction</v>
      </c>
      <c r="S777" s="9">
        <f t="shared" si="74"/>
        <v>40863.060127314813</v>
      </c>
      <c r="T777" s="9">
        <f t="shared" si="75"/>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-3402</v>
      </c>
      <c r="P778" s="5">
        <f t="shared" si="73"/>
        <v>63.122807017543863</v>
      </c>
      <c r="Q778" t="str">
        <f t="shared" si="76"/>
        <v>publishing</v>
      </c>
      <c r="R778" t="str">
        <f t="shared" si="77"/>
        <v>fiction</v>
      </c>
      <c r="S778" s="9">
        <f t="shared" si="74"/>
        <v>42250.685706018514</v>
      </c>
      <c r="T778" s="9">
        <f t="shared" si="75"/>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-2979</v>
      </c>
      <c r="P779" s="5">
        <f t="shared" si="73"/>
        <v>7</v>
      </c>
      <c r="Q779" t="str">
        <f t="shared" si="76"/>
        <v>publishing</v>
      </c>
      <c r="R779" t="str">
        <f t="shared" si="77"/>
        <v>fiction</v>
      </c>
      <c r="S779" s="9">
        <f t="shared" si="74"/>
        <v>41456.981215277774</v>
      </c>
      <c r="T779" s="9">
        <f t="shared" si="75"/>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-498</v>
      </c>
      <c r="P780" s="5">
        <f t="shared" si="73"/>
        <v>2</v>
      </c>
      <c r="Q780" t="str">
        <f t="shared" si="76"/>
        <v>publishing</v>
      </c>
      <c r="R780" t="str">
        <f t="shared" si="77"/>
        <v>fiction</v>
      </c>
      <c r="S780" s="9">
        <f t="shared" si="74"/>
        <v>41729.702314814815</v>
      </c>
      <c r="T780" s="9">
        <f t="shared" si="75"/>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-14600</v>
      </c>
      <c r="P781" s="5">
        <f t="shared" si="73"/>
        <v>66.666666666666671</v>
      </c>
      <c r="Q781" t="str">
        <f t="shared" si="76"/>
        <v>publishing</v>
      </c>
      <c r="R781" t="str">
        <f t="shared" si="77"/>
        <v>fiction</v>
      </c>
      <c r="S781" s="9">
        <f t="shared" si="74"/>
        <v>40436.68408564815</v>
      </c>
      <c r="T781" s="9">
        <f t="shared" si="75"/>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40</v>
      </c>
      <c r="P782" s="5">
        <f t="shared" si="73"/>
        <v>38.518518518518519</v>
      </c>
      <c r="Q782" t="str">
        <f t="shared" si="76"/>
        <v>music</v>
      </c>
      <c r="R782" t="str">
        <f t="shared" si="77"/>
        <v>rock</v>
      </c>
      <c r="S782" s="9">
        <f t="shared" si="74"/>
        <v>40636.673900462964</v>
      </c>
      <c r="T782" s="9">
        <f t="shared" si="75"/>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265.23</v>
      </c>
      <c r="P783" s="5">
        <f t="shared" si="73"/>
        <v>42.609200000000001</v>
      </c>
      <c r="Q783" t="str">
        <f t="shared" si="76"/>
        <v>music</v>
      </c>
      <c r="R783" t="str">
        <f t="shared" si="77"/>
        <v>rock</v>
      </c>
      <c r="S783" s="9">
        <f t="shared" si="74"/>
        <v>41403.000856481485</v>
      </c>
      <c r="T783" s="9">
        <f t="shared" si="75"/>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0</v>
      </c>
      <c r="P784" s="5">
        <f t="shared" si="73"/>
        <v>50</v>
      </c>
      <c r="Q784" t="str">
        <f t="shared" si="76"/>
        <v>music</v>
      </c>
      <c r="R784" t="str">
        <f t="shared" si="77"/>
        <v>rock</v>
      </c>
      <c r="S784" s="9">
        <f t="shared" si="74"/>
        <v>41116.758125</v>
      </c>
      <c r="T784" s="9">
        <f t="shared" si="75"/>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722</v>
      </c>
      <c r="P785" s="5">
        <f t="shared" si="73"/>
        <v>63.485714285714288</v>
      </c>
      <c r="Q785" t="str">
        <f t="shared" si="76"/>
        <v>music</v>
      </c>
      <c r="R785" t="str">
        <f t="shared" si="77"/>
        <v>rock</v>
      </c>
      <c r="S785" s="9">
        <f t="shared" si="74"/>
        <v>40987.773715277777</v>
      </c>
      <c r="T785" s="9">
        <f t="shared" si="75"/>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25</v>
      </c>
      <c r="P786" s="5">
        <f t="shared" si="73"/>
        <v>102.5</v>
      </c>
      <c r="Q786" t="str">
        <f t="shared" si="76"/>
        <v>music</v>
      </c>
      <c r="R786" t="str">
        <f t="shared" si="77"/>
        <v>rock</v>
      </c>
      <c r="S786" s="9">
        <f t="shared" si="74"/>
        <v>41675.149525462963</v>
      </c>
      <c r="T786" s="9">
        <f t="shared" si="75"/>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403.14</v>
      </c>
      <c r="P787" s="5">
        <f t="shared" si="73"/>
        <v>31.142758620689655</v>
      </c>
      <c r="Q787" t="str">
        <f t="shared" si="76"/>
        <v>music</v>
      </c>
      <c r="R787" t="str">
        <f t="shared" si="77"/>
        <v>rock</v>
      </c>
      <c r="S787" s="9">
        <f t="shared" si="74"/>
        <v>41303.593923611108</v>
      </c>
      <c r="T787" s="9">
        <f t="shared" si="75"/>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2140</v>
      </c>
      <c r="P788" s="5">
        <f t="shared" si="73"/>
        <v>162.27272727272728</v>
      </c>
      <c r="Q788" t="str">
        <f t="shared" si="76"/>
        <v>music</v>
      </c>
      <c r="R788" t="str">
        <f t="shared" si="77"/>
        <v>rock</v>
      </c>
      <c r="S788" s="9">
        <f t="shared" si="74"/>
        <v>40983.055949074071</v>
      </c>
      <c r="T788" s="9">
        <f t="shared" si="75"/>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170</v>
      </c>
      <c r="P789" s="5">
        <f t="shared" si="73"/>
        <v>80.588235294117652</v>
      </c>
      <c r="Q789" t="str">
        <f t="shared" si="76"/>
        <v>music</v>
      </c>
      <c r="R789" t="str">
        <f t="shared" si="77"/>
        <v>rock</v>
      </c>
      <c r="S789" s="9">
        <f t="shared" si="74"/>
        <v>41549.627615740741</v>
      </c>
      <c r="T789" s="9">
        <f t="shared" si="75"/>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1035.05</v>
      </c>
      <c r="P790" s="5">
        <f t="shared" si="73"/>
        <v>59.85441176470588</v>
      </c>
      <c r="Q790" t="str">
        <f t="shared" si="76"/>
        <v>music</v>
      </c>
      <c r="R790" t="str">
        <f t="shared" si="77"/>
        <v>rock</v>
      </c>
      <c r="S790" s="9">
        <f t="shared" si="74"/>
        <v>41059.006805555553</v>
      </c>
      <c r="T790" s="9">
        <f t="shared" si="75"/>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160</v>
      </c>
      <c r="P791" s="5">
        <f t="shared" si="73"/>
        <v>132.85714285714286</v>
      </c>
      <c r="Q791" t="str">
        <f t="shared" si="76"/>
        <v>music</v>
      </c>
      <c r="R791" t="str">
        <f t="shared" si="77"/>
        <v>rock</v>
      </c>
      <c r="S791" s="9">
        <f t="shared" si="74"/>
        <v>41277.186111111114</v>
      </c>
      <c r="T791" s="9">
        <f t="shared" si="75"/>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4437.4599999999991</v>
      </c>
      <c r="P792" s="5">
        <f t="shared" si="73"/>
        <v>92.547820512820508</v>
      </c>
      <c r="Q792" t="str">
        <f t="shared" si="76"/>
        <v>music</v>
      </c>
      <c r="R792" t="str">
        <f t="shared" si="77"/>
        <v>rock</v>
      </c>
      <c r="S792" s="9">
        <f t="shared" si="74"/>
        <v>41276.047905092593</v>
      </c>
      <c r="T792" s="9">
        <f t="shared" si="75"/>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290</v>
      </c>
      <c r="P793" s="5">
        <f t="shared" si="73"/>
        <v>60.859375</v>
      </c>
      <c r="Q793" t="str">
        <f t="shared" si="76"/>
        <v>music</v>
      </c>
      <c r="R793" t="str">
        <f t="shared" si="77"/>
        <v>rock</v>
      </c>
      <c r="S793" s="9">
        <f t="shared" si="74"/>
        <v>41557.780624999999</v>
      </c>
      <c r="T793" s="9">
        <f t="shared" si="75"/>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11.110000000000127</v>
      </c>
      <c r="P794" s="5">
        <f t="shared" si="73"/>
        <v>41.851833333333339</v>
      </c>
      <c r="Q794" t="str">
        <f t="shared" si="76"/>
        <v>music</v>
      </c>
      <c r="R794" t="str">
        <f t="shared" si="77"/>
        <v>rock</v>
      </c>
      <c r="S794" s="9">
        <f t="shared" si="74"/>
        <v>41555.873645833337</v>
      </c>
      <c r="T794" s="9">
        <f t="shared" si="75"/>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76.429999999999836</v>
      </c>
      <c r="P795" s="5">
        <f t="shared" si="73"/>
        <v>88.325937499999995</v>
      </c>
      <c r="Q795" t="str">
        <f t="shared" si="76"/>
        <v>music</v>
      </c>
      <c r="R795" t="str">
        <f t="shared" si="77"/>
        <v>rock</v>
      </c>
      <c r="S795" s="9">
        <f t="shared" si="74"/>
        <v>41442.741249999999</v>
      </c>
      <c r="T795" s="9">
        <f t="shared" si="75"/>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425</v>
      </c>
      <c r="P796" s="5">
        <f t="shared" si="73"/>
        <v>158.96226415094338</v>
      </c>
      <c r="Q796" t="str">
        <f t="shared" si="76"/>
        <v>music</v>
      </c>
      <c r="R796" t="str">
        <f t="shared" si="77"/>
        <v>rock</v>
      </c>
      <c r="S796" s="9">
        <f t="shared" si="74"/>
        <v>40736.115011574075</v>
      </c>
      <c r="T796" s="9">
        <f t="shared" si="75"/>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1650</v>
      </c>
      <c r="P797" s="5">
        <f t="shared" si="73"/>
        <v>85.054347826086953</v>
      </c>
      <c r="Q797" t="str">
        <f t="shared" si="76"/>
        <v>music</v>
      </c>
      <c r="R797" t="str">
        <f t="shared" si="77"/>
        <v>rock</v>
      </c>
      <c r="S797" s="9">
        <f t="shared" si="74"/>
        <v>40963.613032407404</v>
      </c>
      <c r="T797" s="9">
        <f t="shared" si="75"/>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135</v>
      </c>
      <c r="P798" s="5">
        <f t="shared" si="73"/>
        <v>112.61111111111111</v>
      </c>
      <c r="Q798" t="str">
        <f t="shared" si="76"/>
        <v>music</v>
      </c>
      <c r="R798" t="str">
        <f t="shared" si="77"/>
        <v>rock</v>
      </c>
      <c r="S798" s="9">
        <f t="shared" si="74"/>
        <v>41502.882928240739</v>
      </c>
      <c r="T798" s="9">
        <f t="shared" si="75"/>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226</v>
      </c>
      <c r="P799" s="5">
        <f t="shared" si="73"/>
        <v>45.436619718309856</v>
      </c>
      <c r="Q799" t="str">
        <f t="shared" si="76"/>
        <v>music</v>
      </c>
      <c r="R799" t="str">
        <f t="shared" si="77"/>
        <v>rock</v>
      </c>
      <c r="S799" s="9">
        <f t="shared" si="74"/>
        <v>40996.994074074071</v>
      </c>
      <c r="T799" s="9">
        <f t="shared" si="75"/>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521</v>
      </c>
      <c r="P800" s="5">
        <f t="shared" si="73"/>
        <v>46.218390804597703</v>
      </c>
      <c r="Q800" t="str">
        <f t="shared" si="76"/>
        <v>music</v>
      </c>
      <c r="R800" t="str">
        <f t="shared" si="77"/>
        <v>rock</v>
      </c>
      <c r="S800" s="9">
        <f t="shared" si="74"/>
        <v>41882.590127314819</v>
      </c>
      <c r="T800" s="9">
        <f t="shared" si="75"/>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v>
      </c>
      <c r="P801" s="5">
        <f t="shared" si="73"/>
        <v>178.60714285714286</v>
      </c>
      <c r="Q801" t="str">
        <f t="shared" si="76"/>
        <v>music</v>
      </c>
      <c r="R801" t="str">
        <f t="shared" si="77"/>
        <v>rock</v>
      </c>
      <c r="S801" s="9">
        <f t="shared" si="74"/>
        <v>40996.667199074072</v>
      </c>
      <c r="T801" s="9">
        <f t="shared" si="75"/>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782</v>
      </c>
      <c r="P802" s="5">
        <f t="shared" si="73"/>
        <v>40.75</v>
      </c>
      <c r="Q802" t="str">
        <f t="shared" si="76"/>
        <v>music</v>
      </c>
      <c r="R802" t="str">
        <f t="shared" si="77"/>
        <v>rock</v>
      </c>
      <c r="S802" s="9">
        <f t="shared" si="74"/>
        <v>41863.433495370373</v>
      </c>
      <c r="T802" s="9">
        <f t="shared" si="75"/>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230.42999999999984</v>
      </c>
      <c r="P803" s="5">
        <f t="shared" si="73"/>
        <v>43.733921568627444</v>
      </c>
      <c r="Q803" t="str">
        <f t="shared" si="76"/>
        <v>music</v>
      </c>
      <c r="R803" t="str">
        <f t="shared" si="77"/>
        <v>rock</v>
      </c>
      <c r="S803" s="9">
        <f t="shared" si="74"/>
        <v>40695.795370370368</v>
      </c>
      <c r="T803" s="9">
        <f t="shared" si="75"/>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80</v>
      </c>
      <c r="P804" s="5">
        <f t="shared" si="73"/>
        <v>81.066666666666663</v>
      </c>
      <c r="Q804" t="str">
        <f t="shared" si="76"/>
        <v>music</v>
      </c>
      <c r="R804" t="str">
        <f t="shared" si="77"/>
        <v>rock</v>
      </c>
      <c r="S804" s="9">
        <f t="shared" si="74"/>
        <v>41123.022268518522</v>
      </c>
      <c r="T804" s="9">
        <f t="shared" si="75"/>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535</v>
      </c>
      <c r="P805" s="5">
        <f t="shared" si="73"/>
        <v>74.60526315789474</v>
      </c>
      <c r="Q805" t="str">
        <f t="shared" si="76"/>
        <v>music</v>
      </c>
      <c r="R805" t="str">
        <f t="shared" si="77"/>
        <v>rock</v>
      </c>
      <c r="S805" s="9">
        <f t="shared" si="74"/>
        <v>40665.949976851851</v>
      </c>
      <c r="T805" s="9">
        <f t="shared" si="75"/>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0</v>
      </c>
      <c r="P806" s="5">
        <f t="shared" si="73"/>
        <v>305.55555555555554</v>
      </c>
      <c r="Q806" t="str">
        <f t="shared" si="76"/>
        <v>music</v>
      </c>
      <c r="R806" t="str">
        <f t="shared" si="77"/>
        <v>rock</v>
      </c>
      <c r="S806" s="9">
        <f t="shared" si="74"/>
        <v>40730.105625000004</v>
      </c>
      <c r="T806" s="9">
        <f t="shared" si="75"/>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150</v>
      </c>
      <c r="P807" s="5">
        <f t="shared" si="73"/>
        <v>58.333333333333336</v>
      </c>
      <c r="Q807" t="str">
        <f t="shared" si="76"/>
        <v>music</v>
      </c>
      <c r="R807" t="str">
        <f t="shared" si="77"/>
        <v>rock</v>
      </c>
      <c r="S807" s="9">
        <f t="shared" si="74"/>
        <v>40690.823055555556</v>
      </c>
      <c r="T807" s="9">
        <f t="shared" si="75"/>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355</v>
      </c>
      <c r="P808" s="5">
        <f t="shared" si="73"/>
        <v>117.67605633802818</v>
      </c>
      <c r="Q808" t="str">
        <f t="shared" si="76"/>
        <v>music</v>
      </c>
      <c r="R808" t="str">
        <f t="shared" si="77"/>
        <v>rock</v>
      </c>
      <c r="S808" s="9">
        <f t="shared" si="74"/>
        <v>40763.691423611112</v>
      </c>
      <c r="T808" s="9">
        <f t="shared" si="75"/>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205</v>
      </c>
      <c r="P809" s="5">
        <f t="shared" si="73"/>
        <v>73.771929824561397</v>
      </c>
      <c r="Q809" t="str">
        <f t="shared" si="76"/>
        <v>music</v>
      </c>
      <c r="R809" t="str">
        <f t="shared" si="77"/>
        <v>rock</v>
      </c>
      <c r="S809" s="9">
        <f t="shared" si="74"/>
        <v>42759.628599537042</v>
      </c>
      <c r="T809" s="9">
        <f t="shared" si="75"/>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0</v>
      </c>
      <c r="P810" s="5">
        <f t="shared" si="73"/>
        <v>104.65116279069767</v>
      </c>
      <c r="Q810" t="str">
        <f t="shared" si="76"/>
        <v>music</v>
      </c>
      <c r="R810" t="str">
        <f t="shared" si="77"/>
        <v>rock</v>
      </c>
      <c r="S810" s="9">
        <f t="shared" si="74"/>
        <v>41962.100532407407</v>
      </c>
      <c r="T810" s="9">
        <f t="shared" si="75"/>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151</v>
      </c>
      <c r="P811" s="5">
        <f t="shared" si="73"/>
        <v>79.82692307692308</v>
      </c>
      <c r="Q811" t="str">
        <f t="shared" si="76"/>
        <v>music</v>
      </c>
      <c r="R811" t="str">
        <f t="shared" si="77"/>
        <v>rock</v>
      </c>
      <c r="S811" s="9">
        <f t="shared" si="74"/>
        <v>41628.833680555559</v>
      </c>
      <c r="T811" s="9">
        <f t="shared" si="75"/>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75</v>
      </c>
      <c r="P812" s="5">
        <f t="shared" si="73"/>
        <v>58.333333333333336</v>
      </c>
      <c r="Q812" t="str">
        <f t="shared" si="76"/>
        <v>music</v>
      </c>
      <c r="R812" t="str">
        <f t="shared" si="77"/>
        <v>rock</v>
      </c>
      <c r="S812" s="9">
        <f t="shared" si="74"/>
        <v>41123.056273148148</v>
      </c>
      <c r="T812" s="9">
        <f t="shared" si="75"/>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40</v>
      </c>
      <c r="P813" s="5">
        <f t="shared" si="73"/>
        <v>86.666666666666671</v>
      </c>
      <c r="Q813" t="str">
        <f t="shared" si="76"/>
        <v>music</v>
      </c>
      <c r="R813" t="str">
        <f t="shared" si="77"/>
        <v>rock</v>
      </c>
      <c r="S813" s="9">
        <f t="shared" si="74"/>
        <v>41443.643541666665</v>
      </c>
      <c r="T813" s="9">
        <f t="shared" si="75"/>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311</v>
      </c>
      <c r="P814" s="5">
        <f t="shared" si="73"/>
        <v>27.606060606060606</v>
      </c>
      <c r="Q814" t="str">
        <f t="shared" si="76"/>
        <v>music</v>
      </c>
      <c r="R814" t="str">
        <f t="shared" si="77"/>
        <v>rock</v>
      </c>
      <c r="S814" s="9">
        <f t="shared" si="74"/>
        <v>41282.017962962964</v>
      </c>
      <c r="T814" s="9">
        <f t="shared" si="75"/>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899.94</v>
      </c>
      <c r="P815" s="5">
        <f t="shared" si="73"/>
        <v>24.999375000000001</v>
      </c>
      <c r="Q815" t="str">
        <f t="shared" si="76"/>
        <v>music</v>
      </c>
      <c r="R815" t="str">
        <f t="shared" si="77"/>
        <v>rock</v>
      </c>
      <c r="S815" s="9">
        <f t="shared" si="74"/>
        <v>41080.960243055553</v>
      </c>
      <c r="T815" s="9">
        <f t="shared" si="75"/>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273</v>
      </c>
      <c r="P816" s="5">
        <f t="shared" si="73"/>
        <v>45.464285714285715</v>
      </c>
      <c r="Q816" t="str">
        <f t="shared" si="76"/>
        <v>music</v>
      </c>
      <c r="R816" t="str">
        <f t="shared" si="77"/>
        <v>rock</v>
      </c>
      <c r="S816" s="9">
        <f t="shared" si="74"/>
        <v>40679.743067129632</v>
      </c>
      <c r="T816" s="9">
        <f t="shared" si="75"/>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280</v>
      </c>
      <c r="P817" s="5">
        <f t="shared" si="73"/>
        <v>99.534883720930239</v>
      </c>
      <c r="Q817" t="str">
        <f t="shared" si="76"/>
        <v>music</v>
      </c>
      <c r="R817" t="str">
        <f t="shared" si="77"/>
        <v>rock</v>
      </c>
      <c r="S817" s="9">
        <f t="shared" si="74"/>
        <v>41914.917858796296</v>
      </c>
      <c r="T817" s="9">
        <f t="shared" si="75"/>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1058.5500000000002</v>
      </c>
      <c r="P818" s="5">
        <f t="shared" si="73"/>
        <v>39.31</v>
      </c>
      <c r="Q818" t="str">
        <f t="shared" si="76"/>
        <v>music</v>
      </c>
      <c r="R818" t="str">
        <f t="shared" si="77"/>
        <v>rock</v>
      </c>
      <c r="S818" s="9">
        <f t="shared" si="74"/>
        <v>41341.870868055557</v>
      </c>
      <c r="T818" s="9">
        <f t="shared" si="75"/>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556.65999999999985</v>
      </c>
      <c r="P819" s="5">
        <f t="shared" si="73"/>
        <v>89.419999999999987</v>
      </c>
      <c r="Q819" t="str">
        <f t="shared" si="76"/>
        <v>music</v>
      </c>
      <c r="R819" t="str">
        <f t="shared" si="77"/>
        <v>rock</v>
      </c>
      <c r="S819" s="9">
        <f t="shared" si="74"/>
        <v>40925.599664351852</v>
      </c>
      <c r="T819" s="9">
        <f t="shared" si="75"/>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195</v>
      </c>
      <c r="P820" s="5">
        <f t="shared" si="73"/>
        <v>28.684210526315791</v>
      </c>
      <c r="Q820" t="str">
        <f t="shared" si="76"/>
        <v>music</v>
      </c>
      <c r="R820" t="str">
        <f t="shared" si="77"/>
        <v>rock</v>
      </c>
      <c r="S820" s="9">
        <f t="shared" si="74"/>
        <v>41120.882881944446</v>
      </c>
      <c r="T820" s="9">
        <f t="shared" si="75"/>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35</v>
      </c>
      <c r="P821" s="5">
        <f t="shared" si="73"/>
        <v>31.071428571428573</v>
      </c>
      <c r="Q821" t="str">
        <f t="shared" si="76"/>
        <v>music</v>
      </c>
      <c r="R821" t="str">
        <f t="shared" si="77"/>
        <v>rock</v>
      </c>
      <c r="S821" s="9">
        <f t="shared" si="74"/>
        <v>41619.998310185183</v>
      </c>
      <c r="T821" s="9">
        <f t="shared" si="75"/>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681</v>
      </c>
      <c r="P822" s="5">
        <f t="shared" si="73"/>
        <v>70.55263157894737</v>
      </c>
      <c r="Q822" t="str">
        <f t="shared" si="76"/>
        <v>music</v>
      </c>
      <c r="R822" t="str">
        <f t="shared" si="77"/>
        <v>rock</v>
      </c>
      <c r="S822" s="9">
        <f t="shared" si="74"/>
        <v>41768.841921296298</v>
      </c>
      <c r="T822" s="9">
        <f t="shared" si="75"/>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0</v>
      </c>
      <c r="P823" s="5">
        <f t="shared" si="73"/>
        <v>224.12820512820514</v>
      </c>
      <c r="Q823" t="str">
        <f t="shared" si="76"/>
        <v>music</v>
      </c>
      <c r="R823" t="str">
        <f t="shared" si="77"/>
        <v>rock</v>
      </c>
      <c r="S823" s="9">
        <f t="shared" si="74"/>
        <v>42093.922048611115</v>
      </c>
      <c r="T823" s="9">
        <f t="shared" si="75"/>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575</v>
      </c>
      <c r="P824" s="5">
        <f t="shared" si="73"/>
        <v>51.811594202898547</v>
      </c>
      <c r="Q824" t="str">
        <f t="shared" si="76"/>
        <v>music</v>
      </c>
      <c r="R824" t="str">
        <f t="shared" si="77"/>
        <v>rock</v>
      </c>
      <c r="S824" s="9">
        <f t="shared" si="74"/>
        <v>41157.947337962964</v>
      </c>
      <c r="T824" s="9">
        <f t="shared" si="75"/>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636</v>
      </c>
      <c r="P825" s="5">
        <f t="shared" si="73"/>
        <v>43.515151515151516</v>
      </c>
      <c r="Q825" t="str">
        <f t="shared" si="76"/>
        <v>music</v>
      </c>
      <c r="R825" t="str">
        <f t="shared" si="77"/>
        <v>rock</v>
      </c>
      <c r="S825" s="9">
        <f t="shared" si="74"/>
        <v>42055.972824074073</v>
      </c>
      <c r="T825" s="9">
        <f t="shared" si="75"/>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550.09999999999991</v>
      </c>
      <c r="P826" s="5">
        <f t="shared" si="73"/>
        <v>39.816666666666663</v>
      </c>
      <c r="Q826" t="str">
        <f t="shared" si="76"/>
        <v>music</v>
      </c>
      <c r="R826" t="str">
        <f t="shared" si="77"/>
        <v>rock</v>
      </c>
      <c r="S826" s="9">
        <f t="shared" si="74"/>
        <v>40250.242106481484</v>
      </c>
      <c r="T826" s="9">
        <f t="shared" si="75"/>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54</v>
      </c>
      <c r="P827" s="5">
        <f t="shared" si="73"/>
        <v>126.8080808080808</v>
      </c>
      <c r="Q827" t="str">
        <f t="shared" si="76"/>
        <v>music</v>
      </c>
      <c r="R827" t="str">
        <f t="shared" si="77"/>
        <v>rock</v>
      </c>
      <c r="S827" s="9">
        <f t="shared" si="74"/>
        <v>41186.306527777779</v>
      </c>
      <c r="T827" s="9">
        <f t="shared" si="75"/>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80</v>
      </c>
      <c r="P828" s="5">
        <f t="shared" si="73"/>
        <v>113.87755102040816</v>
      </c>
      <c r="Q828" t="str">
        <f t="shared" si="76"/>
        <v>music</v>
      </c>
      <c r="R828" t="str">
        <f t="shared" si="77"/>
        <v>rock</v>
      </c>
      <c r="S828" s="9">
        <f t="shared" si="74"/>
        <v>40973.038541666669</v>
      </c>
      <c r="T828" s="9">
        <f t="shared" si="75"/>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v>
      </c>
      <c r="P829" s="5">
        <f t="shared" si="73"/>
        <v>28.181818181818183</v>
      </c>
      <c r="Q829" t="str">
        <f t="shared" si="76"/>
        <v>music</v>
      </c>
      <c r="R829" t="str">
        <f t="shared" si="77"/>
        <v>rock</v>
      </c>
      <c r="S829" s="9">
        <f t="shared" si="74"/>
        <v>40927.473460648151</v>
      </c>
      <c r="T829" s="9">
        <f t="shared" si="75"/>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91</v>
      </c>
      <c r="P830" s="5">
        <f t="shared" si="73"/>
        <v>36.60526315789474</v>
      </c>
      <c r="Q830" t="str">
        <f t="shared" si="76"/>
        <v>music</v>
      </c>
      <c r="R830" t="str">
        <f t="shared" si="77"/>
        <v>rock</v>
      </c>
      <c r="S830" s="9">
        <f t="shared" si="74"/>
        <v>41073.050717592596</v>
      </c>
      <c r="T830" s="9">
        <f t="shared" si="75"/>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20</v>
      </c>
      <c r="P831" s="5">
        <f t="shared" si="73"/>
        <v>32.5</v>
      </c>
      <c r="Q831" t="str">
        <f t="shared" si="76"/>
        <v>music</v>
      </c>
      <c r="R831" t="str">
        <f t="shared" si="77"/>
        <v>rock</v>
      </c>
      <c r="S831" s="9">
        <f t="shared" si="74"/>
        <v>42504.801388888889</v>
      </c>
      <c r="T831" s="9">
        <f t="shared" si="75"/>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141</v>
      </c>
      <c r="P832" s="5">
        <f t="shared" si="73"/>
        <v>60.65625</v>
      </c>
      <c r="Q832" t="str">
        <f t="shared" si="76"/>
        <v>music</v>
      </c>
      <c r="R832" t="str">
        <f t="shared" si="77"/>
        <v>rock</v>
      </c>
      <c r="S832" s="9">
        <f t="shared" si="74"/>
        <v>41325.525752314818</v>
      </c>
      <c r="T832" s="9">
        <f t="shared" si="75"/>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2000</v>
      </c>
      <c r="P833" s="5">
        <f t="shared" si="73"/>
        <v>175</v>
      </c>
      <c r="Q833" t="str">
        <f t="shared" si="76"/>
        <v>music</v>
      </c>
      <c r="R833" t="str">
        <f t="shared" si="77"/>
        <v>rock</v>
      </c>
      <c r="S833" s="9">
        <f t="shared" si="74"/>
        <v>40996.646921296298</v>
      </c>
      <c r="T833" s="9">
        <f t="shared" si="75"/>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78">E834-D834</f>
        <v>91.059999999999491</v>
      </c>
      <c r="P834" s="5">
        <f t="shared" ref="P834:P897" si="79">(E834/L834)</f>
        <v>97.993896103896105</v>
      </c>
      <c r="Q834" t="str">
        <f t="shared" si="76"/>
        <v>music</v>
      </c>
      <c r="R834" t="str">
        <f t="shared" si="77"/>
        <v>rock</v>
      </c>
      <c r="S834" s="9">
        <f t="shared" ref="S834:S897" si="80">(((J834/60)/60)/24)+DATE(1970,1,1)</f>
        <v>40869.675173611111</v>
      </c>
      <c r="T834" s="9">
        <f t="shared" ref="T834:T897" si="81">(((I834/60)/60)/24)+DATE(1970,1,1)</f>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78"/>
        <v>100</v>
      </c>
      <c r="P835" s="5">
        <f t="shared" si="79"/>
        <v>148.78048780487805</v>
      </c>
      <c r="Q835" t="str">
        <f t="shared" ref="Q835:Q898" si="82">LEFT(N835,SEARCH("/",N835,1)-1)</f>
        <v>music</v>
      </c>
      <c r="R835" t="str">
        <f t="shared" ref="R835:R898" si="83">RIGHT(N835,LEN(N835)-SEARCH("/",N835))</f>
        <v>rock</v>
      </c>
      <c r="S835" s="9">
        <f t="shared" si="80"/>
        <v>41718.878182870372</v>
      </c>
      <c r="T835" s="9">
        <f t="shared" si="81"/>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1706</v>
      </c>
      <c r="P836" s="5">
        <f t="shared" si="79"/>
        <v>96.08</v>
      </c>
      <c r="Q836" t="str">
        <f t="shared" si="82"/>
        <v>music</v>
      </c>
      <c r="R836" t="str">
        <f t="shared" si="83"/>
        <v>rock</v>
      </c>
      <c r="S836" s="9">
        <f t="shared" si="80"/>
        <v>41422.822824074072</v>
      </c>
      <c r="T836" s="9">
        <f t="shared" si="81"/>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345</v>
      </c>
      <c r="P837" s="5">
        <f t="shared" si="79"/>
        <v>58.625</v>
      </c>
      <c r="Q837" t="str">
        <f t="shared" si="82"/>
        <v>music</v>
      </c>
      <c r="R837" t="str">
        <f t="shared" si="83"/>
        <v>rock</v>
      </c>
      <c r="S837" s="9">
        <f t="shared" si="80"/>
        <v>41005.45784722222</v>
      </c>
      <c r="T837" s="9">
        <f t="shared" si="81"/>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46.520000000000437</v>
      </c>
      <c r="P838" s="5">
        <f t="shared" si="79"/>
        <v>109.70695652173914</v>
      </c>
      <c r="Q838" t="str">
        <f t="shared" si="82"/>
        <v>music</v>
      </c>
      <c r="R838" t="str">
        <f t="shared" si="83"/>
        <v>rock</v>
      </c>
      <c r="S838" s="9">
        <f t="shared" si="80"/>
        <v>41524.056921296295</v>
      </c>
      <c r="T838" s="9">
        <f t="shared" si="81"/>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545</v>
      </c>
      <c r="P839" s="5">
        <f t="shared" si="79"/>
        <v>49.112903225806448</v>
      </c>
      <c r="Q839" t="str">
        <f t="shared" si="82"/>
        <v>music</v>
      </c>
      <c r="R839" t="str">
        <f t="shared" si="83"/>
        <v>rock</v>
      </c>
      <c r="S839" s="9">
        <f t="shared" si="80"/>
        <v>41730.998402777775</v>
      </c>
      <c r="T839" s="9">
        <f t="shared" si="81"/>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908</v>
      </c>
      <c r="P840" s="5">
        <f t="shared" si="79"/>
        <v>47.672131147540981</v>
      </c>
      <c r="Q840" t="str">
        <f t="shared" si="82"/>
        <v>music</v>
      </c>
      <c r="R840" t="str">
        <f t="shared" si="83"/>
        <v>rock</v>
      </c>
      <c r="S840" s="9">
        <f t="shared" si="80"/>
        <v>40895.897974537038</v>
      </c>
      <c r="T840" s="9">
        <f t="shared" si="81"/>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830.82999999999993</v>
      </c>
      <c r="P841" s="5">
        <f t="shared" si="79"/>
        <v>60.737812499999997</v>
      </c>
      <c r="Q841" t="str">
        <f t="shared" si="82"/>
        <v>music</v>
      </c>
      <c r="R841" t="str">
        <f t="shared" si="83"/>
        <v>rock</v>
      </c>
      <c r="S841" s="9">
        <f t="shared" si="80"/>
        <v>41144.763379629629</v>
      </c>
      <c r="T841" s="9">
        <f t="shared" si="81"/>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2041.6599999999999</v>
      </c>
      <c r="P842" s="5">
        <f t="shared" si="79"/>
        <v>63.37715789473684</v>
      </c>
      <c r="Q842" t="str">
        <f t="shared" si="82"/>
        <v>music</v>
      </c>
      <c r="R842" t="str">
        <f t="shared" si="83"/>
        <v>metal</v>
      </c>
      <c r="S842" s="9">
        <f t="shared" si="80"/>
        <v>42607.226701388892</v>
      </c>
      <c r="T842" s="9">
        <f t="shared" si="81"/>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66</v>
      </c>
      <c r="P843" s="5">
        <f t="shared" si="79"/>
        <v>53.893617021276597</v>
      </c>
      <c r="Q843" t="str">
        <f t="shared" si="82"/>
        <v>music</v>
      </c>
      <c r="R843" t="str">
        <f t="shared" si="83"/>
        <v>metal</v>
      </c>
      <c r="S843" s="9">
        <f t="shared" si="80"/>
        <v>41923.838692129626</v>
      </c>
      <c r="T843" s="9">
        <f t="shared" si="81"/>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108</v>
      </c>
      <c r="P844" s="5">
        <f t="shared" si="79"/>
        <v>66.871794871794876</v>
      </c>
      <c r="Q844" t="str">
        <f t="shared" si="82"/>
        <v>music</v>
      </c>
      <c r="R844" t="str">
        <f t="shared" si="83"/>
        <v>metal</v>
      </c>
      <c r="S844" s="9">
        <f t="shared" si="80"/>
        <v>41526.592395833337</v>
      </c>
      <c r="T844" s="9">
        <f t="shared" si="81"/>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5014</v>
      </c>
      <c r="P845" s="5">
        <f t="shared" si="79"/>
        <v>63.102362204724407</v>
      </c>
      <c r="Q845" t="str">
        <f t="shared" si="82"/>
        <v>music</v>
      </c>
      <c r="R845" t="str">
        <f t="shared" si="83"/>
        <v>metal</v>
      </c>
      <c r="S845" s="9">
        <f t="shared" si="80"/>
        <v>42695.257870370369</v>
      </c>
      <c r="T845" s="9">
        <f t="shared" si="81"/>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2824</v>
      </c>
      <c r="P846" s="5">
        <f t="shared" si="79"/>
        <v>36.628930817610062</v>
      </c>
      <c r="Q846" t="str">
        <f t="shared" si="82"/>
        <v>music</v>
      </c>
      <c r="R846" t="str">
        <f t="shared" si="83"/>
        <v>metal</v>
      </c>
      <c r="S846" s="9">
        <f t="shared" si="80"/>
        <v>41905.684629629628</v>
      </c>
      <c r="T846" s="9">
        <f t="shared" si="81"/>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1019.0100000000002</v>
      </c>
      <c r="P847" s="5">
        <f t="shared" si="79"/>
        <v>34.005706214689269</v>
      </c>
      <c r="Q847" t="str">
        <f t="shared" si="82"/>
        <v>music</v>
      </c>
      <c r="R847" t="str">
        <f t="shared" si="83"/>
        <v>metal</v>
      </c>
      <c r="S847" s="9">
        <f t="shared" si="80"/>
        <v>42578.205972222218</v>
      </c>
      <c r="T847" s="9">
        <f t="shared" si="81"/>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242.01</v>
      </c>
      <c r="P848" s="5">
        <f t="shared" si="79"/>
        <v>28.553404255319148</v>
      </c>
      <c r="Q848" t="str">
        <f t="shared" si="82"/>
        <v>music</v>
      </c>
      <c r="R848" t="str">
        <f t="shared" si="83"/>
        <v>metal</v>
      </c>
      <c r="S848" s="9">
        <f t="shared" si="80"/>
        <v>41694.391840277778</v>
      </c>
      <c r="T848" s="9">
        <f t="shared" si="81"/>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0</v>
      </c>
      <c r="P849" s="5">
        <f t="shared" si="79"/>
        <v>10</v>
      </c>
      <c r="Q849" t="str">
        <f t="shared" si="82"/>
        <v>music</v>
      </c>
      <c r="R849" t="str">
        <f t="shared" si="83"/>
        <v>metal</v>
      </c>
      <c r="S849" s="9">
        <f t="shared" si="80"/>
        <v>42165.79833333334</v>
      </c>
      <c r="T849" s="9">
        <f t="shared" si="81"/>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0</v>
      </c>
      <c r="P850" s="5">
        <f t="shared" si="79"/>
        <v>18.75</v>
      </c>
      <c r="Q850" t="str">
        <f t="shared" si="82"/>
        <v>music</v>
      </c>
      <c r="R850" t="str">
        <f t="shared" si="83"/>
        <v>metal</v>
      </c>
      <c r="S850" s="9">
        <f t="shared" si="80"/>
        <v>42078.792048611111</v>
      </c>
      <c r="T850" s="9">
        <f t="shared" si="81"/>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796</v>
      </c>
      <c r="P851" s="5">
        <f t="shared" si="79"/>
        <v>41.704347826086959</v>
      </c>
      <c r="Q851" t="str">
        <f t="shared" si="82"/>
        <v>music</v>
      </c>
      <c r="R851" t="str">
        <f t="shared" si="83"/>
        <v>metal</v>
      </c>
      <c r="S851" s="9">
        <f t="shared" si="80"/>
        <v>42051.148888888885</v>
      </c>
      <c r="T851" s="9">
        <f t="shared" si="81"/>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2207</v>
      </c>
      <c r="P852" s="5">
        <f t="shared" si="79"/>
        <v>46.669172932330824</v>
      </c>
      <c r="Q852" t="str">
        <f t="shared" si="82"/>
        <v>music</v>
      </c>
      <c r="R852" t="str">
        <f t="shared" si="83"/>
        <v>metal</v>
      </c>
      <c r="S852" s="9">
        <f t="shared" si="80"/>
        <v>42452.827743055561</v>
      </c>
      <c r="T852" s="9">
        <f t="shared" si="81"/>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609</v>
      </c>
      <c r="P853" s="5">
        <f t="shared" si="79"/>
        <v>37.271428571428572</v>
      </c>
      <c r="Q853" t="str">
        <f t="shared" si="82"/>
        <v>music</v>
      </c>
      <c r="R853" t="str">
        <f t="shared" si="83"/>
        <v>metal</v>
      </c>
      <c r="S853" s="9">
        <f t="shared" si="80"/>
        <v>42522.880243055552</v>
      </c>
      <c r="T853" s="9">
        <f t="shared" si="81"/>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174</v>
      </c>
      <c r="P854" s="5">
        <f t="shared" si="79"/>
        <v>59.258064516129032</v>
      </c>
      <c r="Q854" t="str">
        <f t="shared" si="82"/>
        <v>music</v>
      </c>
      <c r="R854" t="str">
        <f t="shared" si="83"/>
        <v>metal</v>
      </c>
      <c r="S854" s="9">
        <f t="shared" si="80"/>
        <v>42656.805497685185</v>
      </c>
      <c r="T854" s="9">
        <f t="shared" si="81"/>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0</v>
      </c>
      <c r="P855" s="5">
        <f t="shared" si="79"/>
        <v>30</v>
      </c>
      <c r="Q855" t="str">
        <f t="shared" si="82"/>
        <v>music</v>
      </c>
      <c r="R855" t="str">
        <f t="shared" si="83"/>
        <v>metal</v>
      </c>
      <c r="S855" s="9">
        <f t="shared" si="80"/>
        <v>42021.832280092596</v>
      </c>
      <c r="T855" s="9">
        <f t="shared" si="81"/>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5065.3000000000029</v>
      </c>
      <c r="P856" s="5">
        <f t="shared" si="79"/>
        <v>65.8623246492986</v>
      </c>
      <c r="Q856" t="str">
        <f t="shared" si="82"/>
        <v>music</v>
      </c>
      <c r="R856" t="str">
        <f t="shared" si="83"/>
        <v>metal</v>
      </c>
      <c r="S856" s="9">
        <f t="shared" si="80"/>
        <v>42702.212337962963</v>
      </c>
      <c r="T856" s="9">
        <f t="shared" si="81"/>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50</v>
      </c>
      <c r="P857" s="5">
        <f t="shared" si="79"/>
        <v>31.914893617021278</v>
      </c>
      <c r="Q857" t="str">
        <f t="shared" si="82"/>
        <v>music</v>
      </c>
      <c r="R857" t="str">
        <f t="shared" si="83"/>
        <v>metal</v>
      </c>
      <c r="S857" s="9">
        <f t="shared" si="80"/>
        <v>42545.125196759262</v>
      </c>
      <c r="T857" s="9">
        <f t="shared" si="81"/>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295</v>
      </c>
      <c r="P858" s="5">
        <f t="shared" si="79"/>
        <v>19.464285714285715</v>
      </c>
      <c r="Q858" t="str">
        <f t="shared" si="82"/>
        <v>music</v>
      </c>
      <c r="R858" t="str">
        <f t="shared" si="83"/>
        <v>metal</v>
      </c>
      <c r="S858" s="9">
        <f t="shared" si="80"/>
        <v>42609.311990740738</v>
      </c>
      <c r="T858" s="9">
        <f t="shared" si="81"/>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0</v>
      </c>
      <c r="P859" s="5">
        <f t="shared" si="79"/>
        <v>50</v>
      </c>
      <c r="Q859" t="str">
        <f t="shared" si="82"/>
        <v>music</v>
      </c>
      <c r="R859" t="str">
        <f t="shared" si="83"/>
        <v>metal</v>
      </c>
      <c r="S859" s="9">
        <f t="shared" si="80"/>
        <v>42291.581377314811</v>
      </c>
      <c r="T859" s="9">
        <f t="shared" si="81"/>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528.06999999999994</v>
      </c>
      <c r="P860" s="5">
        <f t="shared" si="79"/>
        <v>22.737763157894737</v>
      </c>
      <c r="Q860" t="str">
        <f t="shared" si="82"/>
        <v>music</v>
      </c>
      <c r="R860" t="str">
        <f t="shared" si="83"/>
        <v>metal</v>
      </c>
      <c r="S860" s="9">
        <f t="shared" si="80"/>
        <v>42079.745578703703</v>
      </c>
      <c r="T860" s="9">
        <f t="shared" si="81"/>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187</v>
      </c>
      <c r="P861" s="5">
        <f t="shared" si="79"/>
        <v>42.724489795918366</v>
      </c>
      <c r="Q861" t="str">
        <f t="shared" si="82"/>
        <v>music</v>
      </c>
      <c r="R861" t="str">
        <f t="shared" si="83"/>
        <v>metal</v>
      </c>
      <c r="S861" s="9">
        <f t="shared" si="80"/>
        <v>42128.820231481484</v>
      </c>
      <c r="T861" s="9">
        <f t="shared" si="81"/>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-11460</v>
      </c>
      <c r="P862" s="5">
        <f t="shared" si="79"/>
        <v>52.916666666666664</v>
      </c>
      <c r="Q862" t="str">
        <f t="shared" si="82"/>
        <v>music</v>
      </c>
      <c r="R862" t="str">
        <f t="shared" si="83"/>
        <v>jazz</v>
      </c>
      <c r="S862" s="9">
        <f t="shared" si="80"/>
        <v>41570.482789351852</v>
      </c>
      <c r="T862" s="9">
        <f t="shared" si="81"/>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-4399</v>
      </c>
      <c r="P863" s="5">
        <f t="shared" si="79"/>
        <v>50.5</v>
      </c>
      <c r="Q863" t="str">
        <f t="shared" si="82"/>
        <v>music</v>
      </c>
      <c r="R863" t="str">
        <f t="shared" si="83"/>
        <v>jazz</v>
      </c>
      <c r="S863" s="9">
        <f t="shared" si="80"/>
        <v>42599.965324074074</v>
      </c>
      <c r="T863" s="9">
        <f t="shared" si="81"/>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-49830</v>
      </c>
      <c r="P864" s="5">
        <f t="shared" si="79"/>
        <v>42.5</v>
      </c>
      <c r="Q864" t="str">
        <f t="shared" si="82"/>
        <v>music</v>
      </c>
      <c r="R864" t="str">
        <f t="shared" si="83"/>
        <v>jazz</v>
      </c>
      <c r="S864" s="9">
        <f t="shared" si="80"/>
        <v>41559.5549537037</v>
      </c>
      <c r="T864" s="9">
        <f t="shared" si="81"/>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-1910</v>
      </c>
      <c r="P865" s="5">
        <f t="shared" si="79"/>
        <v>18</v>
      </c>
      <c r="Q865" t="str">
        <f t="shared" si="82"/>
        <v>music</v>
      </c>
      <c r="R865" t="str">
        <f t="shared" si="83"/>
        <v>jazz</v>
      </c>
      <c r="S865" s="9">
        <f t="shared" si="80"/>
        <v>40921.117662037039</v>
      </c>
      <c r="T865" s="9">
        <f t="shared" si="81"/>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-3800</v>
      </c>
      <c r="P866" s="5">
        <f t="shared" si="79"/>
        <v>34.177215189873415</v>
      </c>
      <c r="Q866" t="str">
        <f t="shared" si="82"/>
        <v>music</v>
      </c>
      <c r="R866" t="str">
        <f t="shared" si="83"/>
        <v>jazz</v>
      </c>
      <c r="S866" s="9">
        <f t="shared" si="80"/>
        <v>41541.106921296298</v>
      </c>
      <c r="T866" s="9">
        <f t="shared" si="81"/>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-2155</v>
      </c>
      <c r="P867" s="5">
        <f t="shared" si="79"/>
        <v>22.5</v>
      </c>
      <c r="Q867" t="str">
        <f t="shared" si="82"/>
        <v>music</v>
      </c>
      <c r="R867" t="str">
        <f t="shared" si="83"/>
        <v>jazz</v>
      </c>
      <c r="S867" s="9">
        <f t="shared" si="80"/>
        <v>41230.77311342593</v>
      </c>
      <c r="T867" s="9">
        <f t="shared" si="81"/>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-2860</v>
      </c>
      <c r="P868" s="5">
        <f t="shared" si="79"/>
        <v>58.18181818181818</v>
      </c>
      <c r="Q868" t="str">
        <f t="shared" si="82"/>
        <v>music</v>
      </c>
      <c r="R868" t="str">
        <f t="shared" si="83"/>
        <v>jazz</v>
      </c>
      <c r="S868" s="9">
        <f t="shared" si="80"/>
        <v>42025.637939814813</v>
      </c>
      <c r="T868" s="9">
        <f t="shared" si="81"/>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-3799</v>
      </c>
      <c r="P869" s="5">
        <f t="shared" si="79"/>
        <v>109.18181818181819</v>
      </c>
      <c r="Q869" t="str">
        <f t="shared" si="82"/>
        <v>music</v>
      </c>
      <c r="R869" t="str">
        <f t="shared" si="83"/>
        <v>jazz</v>
      </c>
      <c r="S869" s="9">
        <f t="shared" si="80"/>
        <v>40088.105393518519</v>
      </c>
      <c r="T869" s="9">
        <f t="shared" si="81"/>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-44950</v>
      </c>
      <c r="P870" s="5">
        <f t="shared" si="79"/>
        <v>50</v>
      </c>
      <c r="Q870" t="str">
        <f t="shared" si="82"/>
        <v>music</v>
      </c>
      <c r="R870" t="str">
        <f t="shared" si="83"/>
        <v>jazz</v>
      </c>
      <c r="S870" s="9">
        <f t="shared" si="80"/>
        <v>41616.027754629627</v>
      </c>
      <c r="T870" s="9">
        <f t="shared" si="81"/>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-7760</v>
      </c>
      <c r="P871" s="5">
        <f t="shared" si="79"/>
        <v>346.66666666666669</v>
      </c>
      <c r="Q871" t="str">
        <f t="shared" si="82"/>
        <v>music</v>
      </c>
      <c r="R871" t="str">
        <f t="shared" si="83"/>
        <v>jazz</v>
      </c>
      <c r="S871" s="9">
        <f t="shared" si="80"/>
        <v>41342.845567129632</v>
      </c>
      <c r="T871" s="9">
        <f t="shared" si="81"/>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-19938</v>
      </c>
      <c r="P872" s="5">
        <f t="shared" si="79"/>
        <v>12.4</v>
      </c>
      <c r="Q872" t="str">
        <f t="shared" si="82"/>
        <v>music</v>
      </c>
      <c r="R872" t="str">
        <f t="shared" si="83"/>
        <v>jazz</v>
      </c>
      <c r="S872" s="9">
        <f t="shared" si="80"/>
        <v>41488.022256944445</v>
      </c>
      <c r="T872" s="9">
        <f t="shared" si="81"/>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-5675</v>
      </c>
      <c r="P873" s="5">
        <f t="shared" si="79"/>
        <v>27.083333333333332</v>
      </c>
      <c r="Q873" t="str">
        <f t="shared" si="82"/>
        <v>music</v>
      </c>
      <c r="R873" t="str">
        <f t="shared" si="83"/>
        <v>jazz</v>
      </c>
      <c r="S873" s="9">
        <f t="shared" si="80"/>
        <v>41577.561284722222</v>
      </c>
      <c r="T873" s="9">
        <f t="shared" si="81"/>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-7935</v>
      </c>
      <c r="P874" s="5">
        <f t="shared" si="79"/>
        <v>32.5</v>
      </c>
      <c r="Q874" t="str">
        <f t="shared" si="82"/>
        <v>music</v>
      </c>
      <c r="R874" t="str">
        <f t="shared" si="83"/>
        <v>jazz</v>
      </c>
      <c r="S874" s="9">
        <f t="shared" si="80"/>
        <v>40567.825543981482</v>
      </c>
      <c r="T874" s="9">
        <f t="shared" si="81"/>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-3455</v>
      </c>
      <c r="P875" s="5">
        <f t="shared" si="79"/>
        <v>9</v>
      </c>
      <c r="Q875" t="str">
        <f t="shared" si="82"/>
        <v>music</v>
      </c>
      <c r="R875" t="str">
        <f t="shared" si="83"/>
        <v>jazz</v>
      </c>
      <c r="S875" s="9">
        <f t="shared" si="80"/>
        <v>41184.167129629634</v>
      </c>
      <c r="T875" s="9">
        <f t="shared" si="81"/>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-2270</v>
      </c>
      <c r="P876" s="5">
        <f t="shared" si="79"/>
        <v>34.761904761904759</v>
      </c>
      <c r="Q876" t="str">
        <f t="shared" si="82"/>
        <v>music</v>
      </c>
      <c r="R876" t="str">
        <f t="shared" si="83"/>
        <v>jazz</v>
      </c>
      <c r="S876" s="9">
        <f t="shared" si="80"/>
        <v>41368.583726851852</v>
      </c>
      <c r="T876" s="9">
        <f t="shared" si="81"/>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-5000</v>
      </c>
      <c r="P877" s="5" t="e">
        <f t="shared" si="79"/>
        <v>#DIV/0!</v>
      </c>
      <c r="Q877" t="str">
        <f t="shared" si="82"/>
        <v>music</v>
      </c>
      <c r="R877" t="str">
        <f t="shared" si="83"/>
        <v>jazz</v>
      </c>
      <c r="S877" s="9">
        <f t="shared" si="80"/>
        <v>42248.723738425921</v>
      </c>
      <c r="T877" s="9">
        <f t="shared" si="81"/>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-1866</v>
      </c>
      <c r="P878" s="5">
        <f t="shared" si="79"/>
        <v>28.577777777777779</v>
      </c>
      <c r="Q878" t="str">
        <f t="shared" si="82"/>
        <v>music</v>
      </c>
      <c r="R878" t="str">
        <f t="shared" si="83"/>
        <v>jazz</v>
      </c>
      <c r="S878" s="9">
        <f t="shared" si="80"/>
        <v>41276.496840277774</v>
      </c>
      <c r="T878" s="9">
        <f t="shared" si="81"/>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-649</v>
      </c>
      <c r="P879" s="5">
        <f t="shared" si="79"/>
        <v>46.586206896551722</v>
      </c>
      <c r="Q879" t="str">
        <f t="shared" si="82"/>
        <v>music</v>
      </c>
      <c r="R879" t="str">
        <f t="shared" si="83"/>
        <v>jazz</v>
      </c>
      <c r="S879" s="9">
        <f t="shared" si="80"/>
        <v>41597.788888888892</v>
      </c>
      <c r="T879" s="9">
        <f t="shared" si="81"/>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-4935</v>
      </c>
      <c r="P880" s="5">
        <f t="shared" si="79"/>
        <v>32.5</v>
      </c>
      <c r="Q880" t="str">
        <f t="shared" si="82"/>
        <v>music</v>
      </c>
      <c r="R880" t="str">
        <f t="shared" si="83"/>
        <v>jazz</v>
      </c>
      <c r="S880" s="9">
        <f t="shared" si="80"/>
        <v>40505.232916666668</v>
      </c>
      <c r="T880" s="9">
        <f t="shared" si="81"/>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-1456</v>
      </c>
      <c r="P881" s="5">
        <f t="shared" si="79"/>
        <v>21.466666666666665</v>
      </c>
      <c r="Q881" t="str">
        <f t="shared" si="82"/>
        <v>music</v>
      </c>
      <c r="R881" t="str">
        <f t="shared" si="83"/>
        <v>jazz</v>
      </c>
      <c r="S881" s="9">
        <f t="shared" si="80"/>
        <v>41037.829918981479</v>
      </c>
      <c r="T881" s="9">
        <f t="shared" si="81"/>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-3667</v>
      </c>
      <c r="P882" s="5">
        <f t="shared" si="79"/>
        <v>14.125</v>
      </c>
      <c r="Q882" t="str">
        <f t="shared" si="82"/>
        <v>music</v>
      </c>
      <c r="R882" t="str">
        <f t="shared" si="83"/>
        <v>indie rock</v>
      </c>
      <c r="S882" s="9">
        <f t="shared" si="80"/>
        <v>41179.32104166667</v>
      </c>
      <c r="T882" s="9">
        <f t="shared" si="81"/>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-3720</v>
      </c>
      <c r="P883" s="5">
        <f t="shared" si="79"/>
        <v>30</v>
      </c>
      <c r="Q883" t="str">
        <f t="shared" si="82"/>
        <v>music</v>
      </c>
      <c r="R883" t="str">
        <f t="shared" si="83"/>
        <v>indie rock</v>
      </c>
      <c r="S883" s="9">
        <f t="shared" si="80"/>
        <v>40877.25099537037</v>
      </c>
      <c r="T883" s="9">
        <f t="shared" si="81"/>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-1198</v>
      </c>
      <c r="P884" s="5">
        <f t="shared" si="79"/>
        <v>21.571428571428573</v>
      </c>
      <c r="Q884" t="str">
        <f t="shared" si="82"/>
        <v>music</v>
      </c>
      <c r="R884" t="str">
        <f t="shared" si="83"/>
        <v>indie rock</v>
      </c>
      <c r="S884" s="9">
        <f t="shared" si="80"/>
        <v>40759.860532407409</v>
      </c>
      <c r="T884" s="9">
        <f t="shared" si="81"/>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-2999</v>
      </c>
      <c r="P885" s="5">
        <f t="shared" si="79"/>
        <v>83.375</v>
      </c>
      <c r="Q885" t="str">
        <f t="shared" si="82"/>
        <v>music</v>
      </c>
      <c r="R885" t="str">
        <f t="shared" si="83"/>
        <v>indie rock</v>
      </c>
      <c r="S885" s="9">
        <f t="shared" si="80"/>
        <v>42371.935590277775</v>
      </c>
      <c r="T885" s="9">
        <f t="shared" si="81"/>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-1980</v>
      </c>
      <c r="P886" s="5">
        <f t="shared" si="79"/>
        <v>10</v>
      </c>
      <c r="Q886" t="str">
        <f t="shared" si="82"/>
        <v>music</v>
      </c>
      <c r="R886" t="str">
        <f t="shared" si="83"/>
        <v>indie rock</v>
      </c>
      <c r="S886" s="9">
        <f t="shared" si="80"/>
        <v>40981.802615740737</v>
      </c>
      <c r="T886" s="9">
        <f t="shared" si="81"/>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-250</v>
      </c>
      <c r="P887" s="5">
        <f t="shared" si="79"/>
        <v>35.714285714285715</v>
      </c>
      <c r="Q887" t="str">
        <f t="shared" si="82"/>
        <v>music</v>
      </c>
      <c r="R887" t="str">
        <f t="shared" si="83"/>
        <v>indie rock</v>
      </c>
      <c r="S887" s="9">
        <f t="shared" si="80"/>
        <v>42713.941099537042</v>
      </c>
      <c r="T887" s="9">
        <f t="shared" si="81"/>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-295</v>
      </c>
      <c r="P888" s="5">
        <f t="shared" si="79"/>
        <v>29.285714285714285</v>
      </c>
      <c r="Q888" t="str">
        <f t="shared" si="82"/>
        <v>music</v>
      </c>
      <c r="R888" t="str">
        <f t="shared" si="83"/>
        <v>indie rock</v>
      </c>
      <c r="S888" s="9">
        <f t="shared" si="80"/>
        <v>42603.870520833334</v>
      </c>
      <c r="T888" s="9">
        <f t="shared" si="81"/>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-1000</v>
      </c>
      <c r="P889" s="5" t="e">
        <f t="shared" si="79"/>
        <v>#DIV/0!</v>
      </c>
      <c r="Q889" t="str">
        <f t="shared" si="82"/>
        <v>music</v>
      </c>
      <c r="R889" t="str">
        <f t="shared" si="83"/>
        <v>indie rock</v>
      </c>
      <c r="S889" s="9">
        <f t="shared" si="80"/>
        <v>41026.958969907406</v>
      </c>
      <c r="T889" s="9">
        <f t="shared" si="81"/>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-928</v>
      </c>
      <c r="P890" s="5">
        <f t="shared" si="79"/>
        <v>18</v>
      </c>
      <c r="Q890" t="str">
        <f t="shared" si="82"/>
        <v>music</v>
      </c>
      <c r="R890" t="str">
        <f t="shared" si="83"/>
        <v>indie rock</v>
      </c>
      <c r="S890" s="9">
        <f t="shared" si="80"/>
        <v>40751.753298611111</v>
      </c>
      <c r="T890" s="9">
        <f t="shared" si="81"/>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-22639.68</v>
      </c>
      <c r="P891" s="5">
        <f t="shared" si="79"/>
        <v>73.760000000000005</v>
      </c>
      <c r="Q891" t="str">
        <f t="shared" si="82"/>
        <v>music</v>
      </c>
      <c r="R891" t="str">
        <f t="shared" si="83"/>
        <v>indie rock</v>
      </c>
      <c r="S891" s="9">
        <f t="shared" si="80"/>
        <v>41887.784062500003</v>
      </c>
      <c r="T891" s="9">
        <f t="shared" si="81"/>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-2875</v>
      </c>
      <c r="P892" s="5">
        <f t="shared" si="79"/>
        <v>31.25</v>
      </c>
      <c r="Q892" t="str">
        <f t="shared" si="82"/>
        <v>music</v>
      </c>
      <c r="R892" t="str">
        <f t="shared" si="83"/>
        <v>indie rock</v>
      </c>
      <c r="S892" s="9">
        <f t="shared" si="80"/>
        <v>41569.698831018519</v>
      </c>
      <c r="T892" s="9">
        <f t="shared" si="81"/>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-7740</v>
      </c>
      <c r="P893" s="5">
        <f t="shared" si="79"/>
        <v>28.888888888888889</v>
      </c>
      <c r="Q893" t="str">
        <f t="shared" si="82"/>
        <v>music</v>
      </c>
      <c r="R893" t="str">
        <f t="shared" si="83"/>
        <v>indie rock</v>
      </c>
      <c r="S893" s="9">
        <f t="shared" si="80"/>
        <v>41842.031597222223</v>
      </c>
      <c r="T893" s="9">
        <f t="shared" si="81"/>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-3555</v>
      </c>
      <c r="P894" s="5">
        <f t="shared" si="79"/>
        <v>143.8235294117647</v>
      </c>
      <c r="Q894" t="str">
        <f t="shared" si="82"/>
        <v>music</v>
      </c>
      <c r="R894" t="str">
        <f t="shared" si="83"/>
        <v>indie rock</v>
      </c>
      <c r="S894" s="9">
        <f t="shared" si="80"/>
        <v>40304.20003472222</v>
      </c>
      <c r="T894" s="9">
        <f t="shared" si="81"/>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-1800</v>
      </c>
      <c r="P895" s="5">
        <f t="shared" si="79"/>
        <v>40</v>
      </c>
      <c r="Q895" t="str">
        <f t="shared" si="82"/>
        <v>music</v>
      </c>
      <c r="R895" t="str">
        <f t="shared" si="83"/>
        <v>indie rock</v>
      </c>
      <c r="S895" s="9">
        <f t="shared" si="80"/>
        <v>42065.897719907407</v>
      </c>
      <c r="T895" s="9">
        <f t="shared" si="81"/>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-12166</v>
      </c>
      <c r="P896" s="5">
        <f t="shared" si="79"/>
        <v>147.81132075471697</v>
      </c>
      <c r="Q896" t="str">
        <f t="shared" si="82"/>
        <v>music</v>
      </c>
      <c r="R896" t="str">
        <f t="shared" si="83"/>
        <v>indie rock</v>
      </c>
      <c r="S896" s="9">
        <f t="shared" si="80"/>
        <v>42496.981597222228</v>
      </c>
      <c r="T896" s="9">
        <f t="shared" si="81"/>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-7805</v>
      </c>
      <c r="P897" s="5">
        <f t="shared" si="79"/>
        <v>27.857142857142858</v>
      </c>
      <c r="Q897" t="str">
        <f t="shared" si="82"/>
        <v>music</v>
      </c>
      <c r="R897" t="str">
        <f t="shared" si="83"/>
        <v>indie rock</v>
      </c>
      <c r="S897" s="9">
        <f t="shared" si="80"/>
        <v>40431.127650462964</v>
      </c>
      <c r="T897" s="9">
        <f t="shared" si="81"/>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84">E898-D898</f>
        <v>-4800</v>
      </c>
      <c r="P898" s="5">
        <f t="shared" ref="P898:P961" si="85">(E898/L898)</f>
        <v>44.444444444444443</v>
      </c>
      <c r="Q898" t="str">
        <f t="shared" si="82"/>
        <v>music</v>
      </c>
      <c r="R898" t="str">
        <f t="shared" si="83"/>
        <v>indie rock</v>
      </c>
      <c r="S898" s="9">
        <f t="shared" ref="S898:S961" si="86">(((J898/60)/60)/24)+DATE(1970,1,1)</f>
        <v>42218.872986111113</v>
      </c>
      <c r="T898" s="9">
        <f t="shared" ref="T898:T961" si="87">(((I898/60)/60)/24)+DATE(1970,1,1)</f>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84"/>
        <v>-3000</v>
      </c>
      <c r="P899" s="5" t="e">
        <f t="shared" si="85"/>
        <v>#DIV/0!</v>
      </c>
      <c r="Q899" t="str">
        <f t="shared" ref="Q899:Q962" si="88">LEFT(N899,SEARCH("/",N899,1)-1)</f>
        <v>music</v>
      </c>
      <c r="R899" t="str">
        <f t="shared" ref="R899:R962" si="89">RIGHT(N899,LEN(N899)-SEARCH("/",N899))</f>
        <v>indie rock</v>
      </c>
      <c r="S899" s="9">
        <f t="shared" si="86"/>
        <v>41211.688750000001</v>
      </c>
      <c r="T899" s="9">
        <f t="shared" si="87"/>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-2430</v>
      </c>
      <c r="P900" s="5">
        <f t="shared" si="85"/>
        <v>35</v>
      </c>
      <c r="Q900" t="str">
        <f t="shared" si="88"/>
        <v>music</v>
      </c>
      <c r="R900" t="str">
        <f t="shared" si="89"/>
        <v>indie rock</v>
      </c>
      <c r="S900" s="9">
        <f t="shared" si="86"/>
        <v>40878.758217592593</v>
      </c>
      <c r="T900" s="9">
        <f t="shared" si="87"/>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-470</v>
      </c>
      <c r="P901" s="5">
        <f t="shared" si="85"/>
        <v>35</v>
      </c>
      <c r="Q901" t="str">
        <f t="shared" si="88"/>
        <v>music</v>
      </c>
      <c r="R901" t="str">
        <f t="shared" si="89"/>
        <v>indie rock</v>
      </c>
      <c r="S901" s="9">
        <f t="shared" si="86"/>
        <v>40646.099097222221</v>
      </c>
      <c r="T901" s="9">
        <f t="shared" si="87"/>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-4979</v>
      </c>
      <c r="P902" s="5">
        <f t="shared" si="85"/>
        <v>10.5</v>
      </c>
      <c r="Q902" t="str">
        <f t="shared" si="88"/>
        <v>music</v>
      </c>
      <c r="R902" t="str">
        <f t="shared" si="89"/>
        <v>jazz</v>
      </c>
      <c r="S902" s="9">
        <f t="shared" si="86"/>
        <v>42429.84956018519</v>
      </c>
      <c r="T902" s="9">
        <f t="shared" si="87"/>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-6500</v>
      </c>
      <c r="P903" s="5" t="e">
        <f t="shared" si="85"/>
        <v>#DIV/0!</v>
      </c>
      <c r="Q903" t="str">
        <f t="shared" si="88"/>
        <v>music</v>
      </c>
      <c r="R903" t="str">
        <f t="shared" si="89"/>
        <v>jazz</v>
      </c>
      <c r="S903" s="9">
        <f t="shared" si="86"/>
        <v>40291.81150462963</v>
      </c>
      <c r="T903" s="9">
        <f t="shared" si="87"/>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-29910</v>
      </c>
      <c r="P904" s="5">
        <f t="shared" si="85"/>
        <v>30</v>
      </c>
      <c r="Q904" t="str">
        <f t="shared" si="88"/>
        <v>music</v>
      </c>
      <c r="R904" t="str">
        <f t="shared" si="89"/>
        <v>jazz</v>
      </c>
      <c r="S904" s="9">
        <f t="shared" si="86"/>
        <v>41829.965532407405</v>
      </c>
      <c r="T904" s="9">
        <f t="shared" si="87"/>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-4840</v>
      </c>
      <c r="P905" s="5">
        <f t="shared" si="85"/>
        <v>40</v>
      </c>
      <c r="Q905" t="str">
        <f t="shared" si="88"/>
        <v>music</v>
      </c>
      <c r="R905" t="str">
        <f t="shared" si="89"/>
        <v>jazz</v>
      </c>
      <c r="S905" s="9">
        <f t="shared" si="86"/>
        <v>41149.796064814815</v>
      </c>
      <c r="T905" s="9">
        <f t="shared" si="87"/>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-49849</v>
      </c>
      <c r="P906" s="5">
        <f t="shared" si="85"/>
        <v>50.333333333333336</v>
      </c>
      <c r="Q906" t="str">
        <f t="shared" si="88"/>
        <v>music</v>
      </c>
      <c r="R906" t="str">
        <f t="shared" si="89"/>
        <v>jazz</v>
      </c>
      <c r="S906" s="9">
        <f t="shared" si="86"/>
        <v>42342.080289351856</v>
      </c>
      <c r="T906" s="9">
        <f t="shared" si="87"/>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-6304</v>
      </c>
      <c r="P907" s="5">
        <f t="shared" si="85"/>
        <v>32.666666666666664</v>
      </c>
      <c r="Q907" t="str">
        <f t="shared" si="88"/>
        <v>music</v>
      </c>
      <c r="R907" t="str">
        <f t="shared" si="89"/>
        <v>jazz</v>
      </c>
      <c r="S907" s="9">
        <f t="shared" si="86"/>
        <v>40507.239884259259</v>
      </c>
      <c r="T907" s="9">
        <f t="shared" si="87"/>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-15000</v>
      </c>
      <c r="P908" s="5" t="e">
        <f t="shared" si="85"/>
        <v>#DIV/0!</v>
      </c>
      <c r="Q908" t="str">
        <f t="shared" si="88"/>
        <v>music</v>
      </c>
      <c r="R908" t="str">
        <f t="shared" si="89"/>
        <v>jazz</v>
      </c>
      <c r="S908" s="9">
        <f t="shared" si="86"/>
        <v>41681.189699074072</v>
      </c>
      <c r="T908" s="9">
        <f t="shared" si="87"/>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-2900</v>
      </c>
      <c r="P909" s="5" t="e">
        <f t="shared" si="85"/>
        <v>#DIV/0!</v>
      </c>
      <c r="Q909" t="str">
        <f t="shared" si="88"/>
        <v>music</v>
      </c>
      <c r="R909" t="str">
        <f t="shared" si="89"/>
        <v>jazz</v>
      </c>
      <c r="S909" s="9">
        <f t="shared" si="86"/>
        <v>40767.192395833335</v>
      </c>
      <c r="T909" s="9">
        <f t="shared" si="87"/>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-2500</v>
      </c>
      <c r="P910" s="5" t="e">
        <f t="shared" si="85"/>
        <v>#DIV/0!</v>
      </c>
      <c r="Q910" t="str">
        <f t="shared" si="88"/>
        <v>music</v>
      </c>
      <c r="R910" t="str">
        <f t="shared" si="89"/>
        <v>jazz</v>
      </c>
      <c r="S910" s="9">
        <f t="shared" si="86"/>
        <v>40340.801562499997</v>
      </c>
      <c r="T910" s="9">
        <f t="shared" si="87"/>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-15480</v>
      </c>
      <c r="P911" s="5">
        <f t="shared" si="85"/>
        <v>65</v>
      </c>
      <c r="Q911" t="str">
        <f t="shared" si="88"/>
        <v>music</v>
      </c>
      <c r="R911" t="str">
        <f t="shared" si="89"/>
        <v>jazz</v>
      </c>
      <c r="S911" s="9">
        <f t="shared" si="86"/>
        <v>41081.69027777778</v>
      </c>
      <c r="T911" s="9">
        <f t="shared" si="87"/>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-427</v>
      </c>
      <c r="P912" s="5">
        <f t="shared" si="85"/>
        <v>24.6</v>
      </c>
      <c r="Q912" t="str">
        <f t="shared" si="88"/>
        <v>music</v>
      </c>
      <c r="R912" t="str">
        <f t="shared" si="89"/>
        <v>jazz</v>
      </c>
      <c r="S912" s="9">
        <f t="shared" si="86"/>
        <v>42737.545358796298</v>
      </c>
      <c r="T912" s="9">
        <f t="shared" si="87"/>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-100000</v>
      </c>
      <c r="P913" s="5" t="e">
        <f t="shared" si="85"/>
        <v>#DIV/0!</v>
      </c>
      <c r="Q913" t="str">
        <f t="shared" si="88"/>
        <v>music</v>
      </c>
      <c r="R913" t="str">
        <f t="shared" si="89"/>
        <v>jazz</v>
      </c>
      <c r="S913" s="9">
        <f t="shared" si="86"/>
        <v>41642.005150462966</v>
      </c>
      <c r="T913" s="9">
        <f t="shared" si="87"/>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-3470</v>
      </c>
      <c r="P914" s="5">
        <f t="shared" si="85"/>
        <v>15</v>
      </c>
      <c r="Q914" t="str">
        <f t="shared" si="88"/>
        <v>music</v>
      </c>
      <c r="R914" t="str">
        <f t="shared" si="89"/>
        <v>jazz</v>
      </c>
      <c r="S914" s="9">
        <f t="shared" si="86"/>
        <v>41194.109340277777</v>
      </c>
      <c r="T914" s="9">
        <f t="shared" si="87"/>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-28018</v>
      </c>
      <c r="P915" s="5">
        <f t="shared" si="85"/>
        <v>82.583333333333329</v>
      </c>
      <c r="Q915" t="str">
        <f t="shared" si="88"/>
        <v>music</v>
      </c>
      <c r="R915" t="str">
        <f t="shared" si="89"/>
        <v>jazz</v>
      </c>
      <c r="S915" s="9">
        <f t="shared" si="86"/>
        <v>41004.139108796298</v>
      </c>
      <c r="T915" s="9">
        <f t="shared" si="87"/>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-1500</v>
      </c>
      <c r="P916" s="5" t="e">
        <f t="shared" si="85"/>
        <v>#DIV/0!</v>
      </c>
      <c r="Q916" t="str">
        <f t="shared" si="88"/>
        <v>music</v>
      </c>
      <c r="R916" t="str">
        <f t="shared" si="89"/>
        <v>jazz</v>
      </c>
      <c r="S916" s="9">
        <f t="shared" si="86"/>
        <v>41116.763275462967</v>
      </c>
      <c r="T916" s="9">
        <f t="shared" si="87"/>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-6125</v>
      </c>
      <c r="P917" s="5">
        <f t="shared" si="85"/>
        <v>41.666666666666664</v>
      </c>
      <c r="Q917" t="str">
        <f t="shared" si="88"/>
        <v>music</v>
      </c>
      <c r="R917" t="str">
        <f t="shared" si="89"/>
        <v>jazz</v>
      </c>
      <c r="S917" s="9">
        <f t="shared" si="86"/>
        <v>40937.679560185185</v>
      </c>
      <c r="T917" s="9">
        <f t="shared" si="87"/>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-3300</v>
      </c>
      <c r="P918" s="5" t="e">
        <f t="shared" si="85"/>
        <v>#DIV/0!</v>
      </c>
      <c r="Q918" t="str">
        <f t="shared" si="88"/>
        <v>music</v>
      </c>
      <c r="R918" t="str">
        <f t="shared" si="89"/>
        <v>jazz</v>
      </c>
      <c r="S918" s="9">
        <f t="shared" si="86"/>
        <v>40434.853402777779</v>
      </c>
      <c r="T918" s="9">
        <f t="shared" si="87"/>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-4970</v>
      </c>
      <c r="P919" s="5">
        <f t="shared" si="85"/>
        <v>30</v>
      </c>
      <c r="Q919" t="str">
        <f t="shared" si="88"/>
        <v>music</v>
      </c>
      <c r="R919" t="str">
        <f t="shared" si="89"/>
        <v>jazz</v>
      </c>
      <c r="S919" s="9">
        <f t="shared" si="86"/>
        <v>41802.94363425926</v>
      </c>
      <c r="T919" s="9">
        <f t="shared" si="87"/>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-3704</v>
      </c>
      <c r="P920" s="5">
        <f t="shared" si="85"/>
        <v>19.600000000000001</v>
      </c>
      <c r="Q920" t="str">
        <f t="shared" si="88"/>
        <v>music</v>
      </c>
      <c r="R920" t="str">
        <f t="shared" si="89"/>
        <v>jazz</v>
      </c>
      <c r="S920" s="9">
        <f t="shared" si="86"/>
        <v>41944.916215277779</v>
      </c>
      <c r="T920" s="9">
        <f t="shared" si="87"/>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-19900</v>
      </c>
      <c r="P921" s="5">
        <f t="shared" si="85"/>
        <v>100</v>
      </c>
      <c r="Q921" t="str">
        <f t="shared" si="88"/>
        <v>music</v>
      </c>
      <c r="R921" t="str">
        <f t="shared" si="89"/>
        <v>jazz</v>
      </c>
      <c r="S921" s="9">
        <f t="shared" si="86"/>
        <v>41227.641724537039</v>
      </c>
      <c r="T921" s="9">
        <f t="shared" si="87"/>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-5500</v>
      </c>
      <c r="P922" s="5" t="e">
        <f t="shared" si="85"/>
        <v>#DIV/0!</v>
      </c>
      <c r="Q922" t="str">
        <f t="shared" si="88"/>
        <v>music</v>
      </c>
      <c r="R922" t="str">
        <f t="shared" si="89"/>
        <v>jazz</v>
      </c>
      <c r="S922" s="9">
        <f t="shared" si="86"/>
        <v>41562.67155092593</v>
      </c>
      <c r="T922" s="9">
        <f t="shared" si="87"/>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-10365</v>
      </c>
      <c r="P923" s="5">
        <f t="shared" si="85"/>
        <v>231.75</v>
      </c>
      <c r="Q923" t="str">
        <f t="shared" si="88"/>
        <v>music</v>
      </c>
      <c r="R923" t="str">
        <f t="shared" si="89"/>
        <v>jazz</v>
      </c>
      <c r="S923" s="9">
        <f t="shared" si="86"/>
        <v>40847.171018518515</v>
      </c>
      <c r="T923" s="9">
        <f t="shared" si="87"/>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-21320</v>
      </c>
      <c r="P924" s="5">
        <f t="shared" si="85"/>
        <v>189.33333333333334</v>
      </c>
      <c r="Q924" t="str">
        <f t="shared" si="88"/>
        <v>music</v>
      </c>
      <c r="R924" t="str">
        <f t="shared" si="89"/>
        <v>jazz</v>
      </c>
      <c r="S924" s="9">
        <f t="shared" si="86"/>
        <v>41878.530011574076</v>
      </c>
      <c r="T924" s="9">
        <f t="shared" si="87"/>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-14670</v>
      </c>
      <c r="P925" s="5">
        <f t="shared" si="85"/>
        <v>55</v>
      </c>
      <c r="Q925" t="str">
        <f t="shared" si="88"/>
        <v>music</v>
      </c>
      <c r="R925" t="str">
        <f t="shared" si="89"/>
        <v>jazz</v>
      </c>
      <c r="S925" s="9">
        <f t="shared" si="86"/>
        <v>41934.959756944445</v>
      </c>
      <c r="T925" s="9">
        <f t="shared" si="87"/>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-2673</v>
      </c>
      <c r="P926" s="5">
        <f t="shared" si="85"/>
        <v>21.8</v>
      </c>
      <c r="Q926" t="str">
        <f t="shared" si="88"/>
        <v>music</v>
      </c>
      <c r="R926" t="str">
        <f t="shared" si="89"/>
        <v>jazz</v>
      </c>
      <c r="S926" s="9">
        <f t="shared" si="86"/>
        <v>41288.942928240744</v>
      </c>
      <c r="T926" s="9">
        <f t="shared" si="87"/>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-5840</v>
      </c>
      <c r="P927" s="5">
        <f t="shared" si="85"/>
        <v>32</v>
      </c>
      <c r="Q927" t="str">
        <f t="shared" si="88"/>
        <v>music</v>
      </c>
      <c r="R927" t="str">
        <f t="shared" si="89"/>
        <v>jazz</v>
      </c>
      <c r="S927" s="9">
        <f t="shared" si="86"/>
        <v>41575.880914351852</v>
      </c>
      <c r="T927" s="9">
        <f t="shared" si="87"/>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-7000</v>
      </c>
      <c r="P928" s="5" t="e">
        <f t="shared" si="85"/>
        <v>#DIV/0!</v>
      </c>
      <c r="Q928" t="str">
        <f t="shared" si="88"/>
        <v>music</v>
      </c>
      <c r="R928" t="str">
        <f t="shared" si="89"/>
        <v>jazz</v>
      </c>
      <c r="S928" s="9">
        <f t="shared" si="86"/>
        <v>40338.02002314815</v>
      </c>
      <c r="T928" s="9">
        <f t="shared" si="87"/>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-20000</v>
      </c>
      <c r="P929" s="5" t="e">
        <f t="shared" si="85"/>
        <v>#DIV/0!</v>
      </c>
      <c r="Q929" t="str">
        <f t="shared" si="88"/>
        <v>music</v>
      </c>
      <c r="R929" t="str">
        <f t="shared" si="89"/>
        <v>jazz</v>
      </c>
      <c r="S929" s="9">
        <f t="shared" si="86"/>
        <v>41013.822858796295</v>
      </c>
      <c r="T929" s="9">
        <f t="shared" si="87"/>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-12925</v>
      </c>
      <c r="P930" s="5">
        <f t="shared" si="85"/>
        <v>56.25</v>
      </c>
      <c r="Q930" t="str">
        <f t="shared" si="88"/>
        <v>music</v>
      </c>
      <c r="R930" t="str">
        <f t="shared" si="89"/>
        <v>jazz</v>
      </c>
      <c r="S930" s="9">
        <f t="shared" si="86"/>
        <v>41180.86241898148</v>
      </c>
      <c r="T930" s="9">
        <f t="shared" si="87"/>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-500</v>
      </c>
      <c r="P931" s="5" t="e">
        <f t="shared" si="85"/>
        <v>#DIV/0!</v>
      </c>
      <c r="Q931" t="str">
        <f t="shared" si="88"/>
        <v>music</v>
      </c>
      <c r="R931" t="str">
        <f t="shared" si="89"/>
        <v>jazz</v>
      </c>
      <c r="S931" s="9">
        <f t="shared" si="86"/>
        <v>40978.238067129627</v>
      </c>
      <c r="T931" s="9">
        <f t="shared" si="87"/>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-555</v>
      </c>
      <c r="P932" s="5">
        <f t="shared" si="85"/>
        <v>69</v>
      </c>
      <c r="Q932" t="str">
        <f t="shared" si="88"/>
        <v>music</v>
      </c>
      <c r="R932" t="str">
        <f t="shared" si="89"/>
        <v>jazz</v>
      </c>
      <c r="S932" s="9">
        <f t="shared" si="86"/>
        <v>40312.915578703702</v>
      </c>
      <c r="T932" s="9">
        <f t="shared" si="87"/>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-1869</v>
      </c>
      <c r="P933" s="5">
        <f t="shared" si="85"/>
        <v>18.714285714285715</v>
      </c>
      <c r="Q933" t="str">
        <f t="shared" si="88"/>
        <v>music</v>
      </c>
      <c r="R933" t="str">
        <f t="shared" si="89"/>
        <v>jazz</v>
      </c>
      <c r="S933" s="9">
        <f t="shared" si="86"/>
        <v>41680.359976851854</v>
      </c>
      <c r="T933" s="9">
        <f t="shared" si="87"/>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-8119</v>
      </c>
      <c r="P934" s="5">
        <f t="shared" si="85"/>
        <v>46.033333333333331</v>
      </c>
      <c r="Q934" t="str">
        <f t="shared" si="88"/>
        <v>music</v>
      </c>
      <c r="R934" t="str">
        <f t="shared" si="89"/>
        <v>jazz</v>
      </c>
      <c r="S934" s="9">
        <f t="shared" si="86"/>
        <v>41310.969270833331</v>
      </c>
      <c r="T934" s="9">
        <f t="shared" si="87"/>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-1880</v>
      </c>
      <c r="P935" s="5">
        <f t="shared" si="85"/>
        <v>60</v>
      </c>
      <c r="Q935" t="str">
        <f t="shared" si="88"/>
        <v>music</v>
      </c>
      <c r="R935" t="str">
        <f t="shared" si="89"/>
        <v>jazz</v>
      </c>
      <c r="S935" s="9">
        <f t="shared" si="86"/>
        <v>41711.169085648151</v>
      </c>
      <c r="T935" s="9">
        <f t="shared" si="87"/>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-3480</v>
      </c>
      <c r="P936" s="5">
        <f t="shared" si="85"/>
        <v>50.666666666666664</v>
      </c>
      <c r="Q936" t="str">
        <f t="shared" si="88"/>
        <v>music</v>
      </c>
      <c r="R936" t="str">
        <f t="shared" si="89"/>
        <v>jazz</v>
      </c>
      <c r="S936" s="9">
        <f t="shared" si="86"/>
        <v>41733.737083333333</v>
      </c>
      <c r="T936" s="9">
        <f t="shared" si="87"/>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-3450</v>
      </c>
      <c r="P937" s="5">
        <f t="shared" si="85"/>
        <v>25</v>
      </c>
      <c r="Q937" t="str">
        <f t="shared" si="88"/>
        <v>music</v>
      </c>
      <c r="R937" t="str">
        <f t="shared" si="89"/>
        <v>jazz</v>
      </c>
      <c r="S937" s="9">
        <f t="shared" si="86"/>
        <v>42368.333668981482</v>
      </c>
      <c r="T937" s="9">
        <f t="shared" si="87"/>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-1400</v>
      </c>
      <c r="P938" s="5" t="e">
        <f t="shared" si="85"/>
        <v>#DIV/0!</v>
      </c>
      <c r="Q938" t="str">
        <f t="shared" si="88"/>
        <v>music</v>
      </c>
      <c r="R938" t="str">
        <f t="shared" si="89"/>
        <v>jazz</v>
      </c>
      <c r="S938" s="9">
        <f t="shared" si="86"/>
        <v>40883.024178240739</v>
      </c>
      <c r="T938" s="9">
        <f t="shared" si="87"/>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-3460</v>
      </c>
      <c r="P939" s="5">
        <f t="shared" si="85"/>
        <v>20</v>
      </c>
      <c r="Q939" t="str">
        <f t="shared" si="88"/>
        <v>music</v>
      </c>
      <c r="R939" t="str">
        <f t="shared" si="89"/>
        <v>jazz</v>
      </c>
      <c r="S939" s="9">
        <f t="shared" si="86"/>
        <v>41551.798113425924</v>
      </c>
      <c r="T939" s="9">
        <f t="shared" si="87"/>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-6975</v>
      </c>
      <c r="P940" s="5">
        <f t="shared" si="85"/>
        <v>25</v>
      </c>
      <c r="Q940" t="str">
        <f t="shared" si="88"/>
        <v>music</v>
      </c>
      <c r="R940" t="str">
        <f t="shared" si="89"/>
        <v>jazz</v>
      </c>
      <c r="S940" s="9">
        <f t="shared" si="86"/>
        <v>41124.479722222226</v>
      </c>
      <c r="T940" s="9">
        <f t="shared" si="87"/>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-2710</v>
      </c>
      <c r="P941" s="5">
        <f t="shared" si="85"/>
        <v>20</v>
      </c>
      <c r="Q941" t="str">
        <f t="shared" si="88"/>
        <v>music</v>
      </c>
      <c r="R941" t="str">
        <f t="shared" si="89"/>
        <v>jazz</v>
      </c>
      <c r="S941" s="9">
        <f t="shared" si="86"/>
        <v>41416.763171296298</v>
      </c>
      <c r="T941" s="9">
        <f t="shared" si="87"/>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-7456</v>
      </c>
      <c r="P942" s="5">
        <f t="shared" si="85"/>
        <v>110.28571428571429</v>
      </c>
      <c r="Q942" t="str">
        <f t="shared" si="88"/>
        <v>technology</v>
      </c>
      <c r="R942" t="str">
        <f t="shared" si="89"/>
        <v>wearables</v>
      </c>
      <c r="S942" s="9">
        <f t="shared" si="86"/>
        <v>42182.008402777778</v>
      </c>
      <c r="T942" s="9">
        <f t="shared" si="87"/>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-48839</v>
      </c>
      <c r="P943" s="5">
        <f t="shared" si="85"/>
        <v>37.451612903225808</v>
      </c>
      <c r="Q943" t="str">
        <f t="shared" si="88"/>
        <v>technology</v>
      </c>
      <c r="R943" t="str">
        <f t="shared" si="89"/>
        <v>wearables</v>
      </c>
      <c r="S943" s="9">
        <f t="shared" si="86"/>
        <v>42746.096585648149</v>
      </c>
      <c r="T943" s="9">
        <f t="shared" si="87"/>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-6832</v>
      </c>
      <c r="P944" s="5">
        <f t="shared" si="85"/>
        <v>41.75</v>
      </c>
      <c r="Q944" t="str">
        <f t="shared" si="88"/>
        <v>technology</v>
      </c>
      <c r="R944" t="str">
        <f t="shared" si="89"/>
        <v>wearables</v>
      </c>
      <c r="S944" s="9">
        <f t="shared" si="86"/>
        <v>42382.843287037031</v>
      </c>
      <c r="T944" s="9">
        <f t="shared" si="87"/>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-2711</v>
      </c>
      <c r="P945" s="5">
        <f t="shared" si="85"/>
        <v>24.083333333333332</v>
      </c>
      <c r="Q945" t="str">
        <f t="shared" si="88"/>
        <v>technology</v>
      </c>
      <c r="R945" t="str">
        <f t="shared" si="89"/>
        <v>wearables</v>
      </c>
      <c r="S945" s="9">
        <f t="shared" si="86"/>
        <v>42673.66788194445</v>
      </c>
      <c r="T945" s="9">
        <f t="shared" si="87"/>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-43337</v>
      </c>
      <c r="P946" s="5">
        <f t="shared" si="85"/>
        <v>69.40625</v>
      </c>
      <c r="Q946" t="str">
        <f t="shared" si="88"/>
        <v>technology</v>
      </c>
      <c r="R946" t="str">
        <f t="shared" si="89"/>
        <v>wearables</v>
      </c>
      <c r="S946" s="9">
        <f t="shared" si="86"/>
        <v>42444.583912037036</v>
      </c>
      <c r="T946" s="9">
        <f t="shared" si="87"/>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-97516</v>
      </c>
      <c r="P947" s="5">
        <f t="shared" si="85"/>
        <v>155.25</v>
      </c>
      <c r="Q947" t="str">
        <f t="shared" si="88"/>
        <v>technology</v>
      </c>
      <c r="R947" t="str">
        <f t="shared" si="89"/>
        <v>wearables</v>
      </c>
      <c r="S947" s="9">
        <f t="shared" si="86"/>
        <v>42732.872986111113</v>
      </c>
      <c r="T947" s="9">
        <f t="shared" si="87"/>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-14714</v>
      </c>
      <c r="P948" s="5">
        <f t="shared" si="85"/>
        <v>57.2</v>
      </c>
      <c r="Q948" t="str">
        <f t="shared" si="88"/>
        <v>technology</v>
      </c>
      <c r="R948" t="str">
        <f t="shared" si="89"/>
        <v>wearables</v>
      </c>
      <c r="S948" s="9">
        <f t="shared" si="86"/>
        <v>42592.750555555554</v>
      </c>
      <c r="T948" s="9">
        <f t="shared" si="87"/>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-850</v>
      </c>
      <c r="P949" s="5" t="e">
        <f t="shared" si="85"/>
        <v>#DIV/0!</v>
      </c>
      <c r="Q949" t="str">
        <f t="shared" si="88"/>
        <v>technology</v>
      </c>
      <c r="R949" t="str">
        <f t="shared" si="89"/>
        <v>wearables</v>
      </c>
      <c r="S949" s="9">
        <f t="shared" si="86"/>
        <v>42491.781319444446</v>
      </c>
      <c r="T949" s="9">
        <f t="shared" si="87"/>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-3520</v>
      </c>
      <c r="P950" s="5">
        <f t="shared" si="85"/>
        <v>60</v>
      </c>
      <c r="Q950" t="str">
        <f t="shared" si="88"/>
        <v>technology</v>
      </c>
      <c r="R950" t="str">
        <f t="shared" si="89"/>
        <v>wearables</v>
      </c>
      <c r="S950" s="9">
        <f t="shared" si="86"/>
        <v>42411.828287037039</v>
      </c>
      <c r="T950" s="9">
        <f t="shared" si="87"/>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-19727</v>
      </c>
      <c r="P951" s="5">
        <f t="shared" si="85"/>
        <v>39</v>
      </c>
      <c r="Q951" t="str">
        <f t="shared" si="88"/>
        <v>technology</v>
      </c>
      <c r="R951" t="str">
        <f t="shared" si="89"/>
        <v>wearables</v>
      </c>
      <c r="S951" s="9">
        <f t="shared" si="86"/>
        <v>42361.043703703705</v>
      </c>
      <c r="T951" s="9">
        <f t="shared" si="87"/>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-3598</v>
      </c>
      <c r="P952" s="5">
        <f t="shared" si="85"/>
        <v>58.416666666666664</v>
      </c>
      <c r="Q952" t="str">
        <f t="shared" si="88"/>
        <v>technology</v>
      </c>
      <c r="R952" t="str">
        <f t="shared" si="89"/>
        <v>wearables</v>
      </c>
      <c r="S952" s="9">
        <f t="shared" si="86"/>
        <v>42356.750706018516</v>
      </c>
      <c r="T952" s="9">
        <f t="shared" si="87"/>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-30805</v>
      </c>
      <c r="P953" s="5">
        <f t="shared" si="85"/>
        <v>158.63636363636363</v>
      </c>
      <c r="Q953" t="str">
        <f t="shared" si="88"/>
        <v>technology</v>
      </c>
      <c r="R953" t="str">
        <f t="shared" si="89"/>
        <v>wearables</v>
      </c>
      <c r="S953" s="9">
        <f t="shared" si="86"/>
        <v>42480.653611111105</v>
      </c>
      <c r="T953" s="9">
        <f t="shared" si="87"/>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-29428</v>
      </c>
      <c r="P954" s="5">
        <f t="shared" si="85"/>
        <v>99.857142857142861</v>
      </c>
      <c r="Q954" t="str">
        <f t="shared" si="88"/>
        <v>technology</v>
      </c>
      <c r="R954" t="str">
        <f t="shared" si="89"/>
        <v>wearables</v>
      </c>
      <c r="S954" s="9">
        <f t="shared" si="86"/>
        <v>42662.613564814819</v>
      </c>
      <c r="T954" s="9">
        <f t="shared" si="87"/>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-14874</v>
      </c>
      <c r="P955" s="5">
        <f t="shared" si="85"/>
        <v>25.2</v>
      </c>
      <c r="Q955" t="str">
        <f t="shared" si="88"/>
        <v>technology</v>
      </c>
      <c r="R955" t="str">
        <f t="shared" si="89"/>
        <v>wearables</v>
      </c>
      <c r="S955" s="9">
        <f t="shared" si="86"/>
        <v>41999.164340277777</v>
      </c>
      <c r="T955" s="9">
        <f t="shared" si="87"/>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-8489</v>
      </c>
      <c r="P956" s="5">
        <f t="shared" si="85"/>
        <v>89.191780821917803</v>
      </c>
      <c r="Q956" t="str">
        <f t="shared" si="88"/>
        <v>technology</v>
      </c>
      <c r="R956" t="str">
        <f t="shared" si="89"/>
        <v>wearables</v>
      </c>
      <c r="S956" s="9">
        <f t="shared" si="86"/>
        <v>42194.833784722221</v>
      </c>
      <c r="T956" s="9">
        <f t="shared" si="87"/>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-283016</v>
      </c>
      <c r="P957" s="5">
        <f t="shared" si="85"/>
        <v>182.6236559139785</v>
      </c>
      <c r="Q957" t="str">
        <f t="shared" si="88"/>
        <v>technology</v>
      </c>
      <c r="R957" t="str">
        <f t="shared" si="89"/>
        <v>wearables</v>
      </c>
      <c r="S957" s="9">
        <f t="shared" si="86"/>
        <v>42586.295138888891</v>
      </c>
      <c r="T957" s="9">
        <f t="shared" si="87"/>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-49139</v>
      </c>
      <c r="P958" s="5">
        <f t="shared" si="85"/>
        <v>50.647058823529413</v>
      </c>
      <c r="Q958" t="str">
        <f t="shared" si="88"/>
        <v>technology</v>
      </c>
      <c r="R958" t="str">
        <f t="shared" si="89"/>
        <v>wearables</v>
      </c>
      <c r="S958" s="9">
        <f t="shared" si="86"/>
        <v>42060.913877314815</v>
      </c>
      <c r="T958" s="9">
        <f t="shared" si="87"/>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-11767</v>
      </c>
      <c r="P959" s="5">
        <f t="shared" si="85"/>
        <v>33.285714285714285</v>
      </c>
      <c r="Q959" t="str">
        <f t="shared" si="88"/>
        <v>technology</v>
      </c>
      <c r="R959" t="str">
        <f t="shared" si="89"/>
        <v>wearables</v>
      </c>
      <c r="S959" s="9">
        <f t="shared" si="86"/>
        <v>42660.552465277782</v>
      </c>
      <c r="T959" s="9">
        <f t="shared" si="87"/>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-6896</v>
      </c>
      <c r="P960" s="5">
        <f t="shared" si="85"/>
        <v>51.823529411764703</v>
      </c>
      <c r="Q960" t="str">
        <f t="shared" si="88"/>
        <v>technology</v>
      </c>
      <c r="R960" t="str">
        <f t="shared" si="89"/>
        <v>wearables</v>
      </c>
      <c r="S960" s="9">
        <f t="shared" si="86"/>
        <v>42082.802812499998</v>
      </c>
      <c r="T960" s="9">
        <f t="shared" si="87"/>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-30570</v>
      </c>
      <c r="P961" s="5">
        <f t="shared" si="85"/>
        <v>113.62573099415205</v>
      </c>
      <c r="Q961" t="str">
        <f t="shared" si="88"/>
        <v>technology</v>
      </c>
      <c r="R961" t="str">
        <f t="shared" si="89"/>
        <v>wearables</v>
      </c>
      <c r="S961" s="9">
        <f t="shared" si="86"/>
        <v>41993.174363425926</v>
      </c>
      <c r="T961" s="9">
        <f t="shared" si="87"/>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90">E962-D962</f>
        <v>-29995</v>
      </c>
      <c r="P962" s="5">
        <f t="shared" ref="P962:P1025" si="91">(E962/L962)</f>
        <v>136.46276595744681</v>
      </c>
      <c r="Q962" t="str">
        <f t="shared" si="88"/>
        <v>technology</v>
      </c>
      <c r="R962" t="str">
        <f t="shared" si="89"/>
        <v>wearables</v>
      </c>
      <c r="S962" s="9">
        <f t="shared" ref="S962:S1025" si="92">(((J962/60)/60)/24)+DATE(1970,1,1)</f>
        <v>42766.626793981486</v>
      </c>
      <c r="T962" s="9">
        <f t="shared" ref="T962:T1025" si="93">(((I962/60)/60)/24)+DATE(1970,1,1)</f>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90"/>
        <v>-54921</v>
      </c>
      <c r="P963" s="5">
        <f t="shared" si="91"/>
        <v>364.35454545454547</v>
      </c>
      <c r="Q963" t="str">
        <f t="shared" ref="Q963:Q1026" si="94">LEFT(N963,SEARCH("/",N963,1)-1)</f>
        <v>technology</v>
      </c>
      <c r="R963" t="str">
        <f t="shared" ref="R963:R1026" si="95">RIGHT(N963,LEN(N963)-SEARCH("/",N963))</f>
        <v>wearables</v>
      </c>
      <c r="S963" s="9">
        <f t="shared" si="92"/>
        <v>42740.693692129629</v>
      </c>
      <c r="T963" s="9">
        <f t="shared" si="93"/>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-1788</v>
      </c>
      <c r="P964" s="5">
        <f t="shared" si="91"/>
        <v>19.243243243243242</v>
      </c>
      <c r="Q964" t="str">
        <f t="shared" si="94"/>
        <v>technology</v>
      </c>
      <c r="R964" t="str">
        <f t="shared" si="95"/>
        <v>wearables</v>
      </c>
      <c r="S964" s="9">
        <f t="shared" si="92"/>
        <v>42373.712418981479</v>
      </c>
      <c r="T964" s="9">
        <f t="shared" si="9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-34623</v>
      </c>
      <c r="P965" s="5">
        <f t="shared" si="91"/>
        <v>41.888888888888886</v>
      </c>
      <c r="Q965" t="str">
        <f t="shared" si="94"/>
        <v>technology</v>
      </c>
      <c r="R965" t="str">
        <f t="shared" si="95"/>
        <v>wearables</v>
      </c>
      <c r="S965" s="9">
        <f t="shared" si="92"/>
        <v>42625.635636574079</v>
      </c>
      <c r="T965" s="9">
        <f t="shared" si="9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-109121</v>
      </c>
      <c r="P966" s="5">
        <f t="shared" si="91"/>
        <v>30.310344827586206</v>
      </c>
      <c r="Q966" t="str">
        <f t="shared" si="94"/>
        <v>technology</v>
      </c>
      <c r="R966" t="str">
        <f t="shared" si="95"/>
        <v>wearables</v>
      </c>
      <c r="S966" s="9">
        <f t="shared" si="92"/>
        <v>42208.628692129627</v>
      </c>
      <c r="T966" s="9">
        <f t="shared" si="9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-24702</v>
      </c>
      <c r="P967" s="5">
        <f t="shared" si="91"/>
        <v>49.666666666666664</v>
      </c>
      <c r="Q967" t="str">
        <f t="shared" si="94"/>
        <v>technology</v>
      </c>
      <c r="R967" t="str">
        <f t="shared" si="95"/>
        <v>wearables</v>
      </c>
      <c r="S967" s="9">
        <f t="shared" si="92"/>
        <v>42637.016736111109</v>
      </c>
      <c r="T967" s="9">
        <f t="shared" si="9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-10224</v>
      </c>
      <c r="P968" s="5">
        <f t="shared" si="91"/>
        <v>59.2</v>
      </c>
      <c r="Q968" t="str">
        <f t="shared" si="94"/>
        <v>technology</v>
      </c>
      <c r="R968" t="str">
        <f t="shared" si="95"/>
        <v>wearables</v>
      </c>
      <c r="S968" s="9">
        <f t="shared" si="92"/>
        <v>42619.635787037041</v>
      </c>
      <c r="T968" s="9">
        <f t="shared" si="9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-16438</v>
      </c>
      <c r="P969" s="5">
        <f t="shared" si="91"/>
        <v>43.97530864197531</v>
      </c>
      <c r="Q969" t="str">
        <f t="shared" si="94"/>
        <v>technology</v>
      </c>
      <c r="R969" t="str">
        <f t="shared" si="95"/>
        <v>wearables</v>
      </c>
      <c r="S969" s="9">
        <f t="shared" si="92"/>
        <v>42422.254328703704</v>
      </c>
      <c r="T969" s="9">
        <f t="shared" si="9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-7894</v>
      </c>
      <c r="P970" s="5">
        <f t="shared" si="91"/>
        <v>26.5</v>
      </c>
      <c r="Q970" t="str">
        <f t="shared" si="94"/>
        <v>technology</v>
      </c>
      <c r="R970" t="str">
        <f t="shared" si="95"/>
        <v>wearables</v>
      </c>
      <c r="S970" s="9">
        <f t="shared" si="92"/>
        <v>41836.847615740742</v>
      </c>
      <c r="T970" s="9">
        <f t="shared" si="9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-16000</v>
      </c>
      <c r="P971" s="5">
        <f t="shared" si="91"/>
        <v>1272.7272727272727</v>
      </c>
      <c r="Q971" t="str">
        <f t="shared" si="94"/>
        <v>technology</v>
      </c>
      <c r="R971" t="str">
        <f t="shared" si="95"/>
        <v>wearables</v>
      </c>
      <c r="S971" s="9">
        <f t="shared" si="92"/>
        <v>42742.30332175926</v>
      </c>
      <c r="T971" s="9">
        <f t="shared" si="9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-2704</v>
      </c>
      <c r="P972" s="5">
        <f t="shared" si="91"/>
        <v>164</v>
      </c>
      <c r="Q972" t="str">
        <f t="shared" si="94"/>
        <v>technology</v>
      </c>
      <c r="R972" t="str">
        <f t="shared" si="95"/>
        <v>wearables</v>
      </c>
      <c r="S972" s="9">
        <f t="shared" si="92"/>
        <v>42721.220520833333</v>
      </c>
      <c r="T972" s="9">
        <f t="shared" si="9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-99774</v>
      </c>
      <c r="P973" s="5">
        <f t="shared" si="91"/>
        <v>45.2</v>
      </c>
      <c r="Q973" t="str">
        <f t="shared" si="94"/>
        <v>technology</v>
      </c>
      <c r="R973" t="str">
        <f t="shared" si="95"/>
        <v>wearables</v>
      </c>
      <c r="S973" s="9">
        <f t="shared" si="92"/>
        <v>42111.709027777775</v>
      </c>
      <c r="T973" s="9">
        <f t="shared" si="9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-13075</v>
      </c>
      <c r="P974" s="5">
        <f t="shared" si="91"/>
        <v>153.88888888888889</v>
      </c>
      <c r="Q974" t="str">
        <f t="shared" si="94"/>
        <v>technology</v>
      </c>
      <c r="R974" t="str">
        <f t="shared" si="95"/>
        <v>wearables</v>
      </c>
      <c r="S974" s="9">
        <f t="shared" si="92"/>
        <v>41856.865717592591</v>
      </c>
      <c r="T974" s="9">
        <f t="shared" si="9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-19589</v>
      </c>
      <c r="P975" s="5">
        <f t="shared" si="91"/>
        <v>51.375</v>
      </c>
      <c r="Q975" t="str">
        <f t="shared" si="94"/>
        <v>technology</v>
      </c>
      <c r="R975" t="str">
        <f t="shared" si="95"/>
        <v>wearables</v>
      </c>
      <c r="S975" s="9">
        <f t="shared" si="92"/>
        <v>42257.014965277776</v>
      </c>
      <c r="T975" s="9">
        <f t="shared" si="9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-49720</v>
      </c>
      <c r="P976" s="5">
        <f t="shared" si="91"/>
        <v>93.333333333333329</v>
      </c>
      <c r="Q976" t="str">
        <f t="shared" si="94"/>
        <v>technology</v>
      </c>
      <c r="R976" t="str">
        <f t="shared" si="95"/>
        <v>wearables</v>
      </c>
      <c r="S976" s="9">
        <f t="shared" si="92"/>
        <v>42424.749490740738</v>
      </c>
      <c r="T976" s="9">
        <f t="shared" si="9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-97393</v>
      </c>
      <c r="P977" s="5">
        <f t="shared" si="91"/>
        <v>108.625</v>
      </c>
      <c r="Q977" t="str">
        <f t="shared" si="94"/>
        <v>technology</v>
      </c>
      <c r="R977" t="str">
        <f t="shared" si="95"/>
        <v>wearables</v>
      </c>
      <c r="S977" s="9">
        <f t="shared" si="92"/>
        <v>42489.696585648147</v>
      </c>
      <c r="T977" s="9">
        <f t="shared" si="9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-147111</v>
      </c>
      <c r="P978" s="5">
        <f t="shared" si="91"/>
        <v>160.5</v>
      </c>
      <c r="Q978" t="str">
        <f t="shared" si="94"/>
        <v>technology</v>
      </c>
      <c r="R978" t="str">
        <f t="shared" si="95"/>
        <v>wearables</v>
      </c>
      <c r="S978" s="9">
        <f t="shared" si="92"/>
        <v>42185.058993055558</v>
      </c>
      <c r="T978" s="9">
        <f t="shared" si="9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-1791</v>
      </c>
      <c r="P979" s="5">
        <f t="shared" si="91"/>
        <v>75.75</v>
      </c>
      <c r="Q979" t="str">
        <f t="shared" si="94"/>
        <v>technology</v>
      </c>
      <c r="R979" t="str">
        <f t="shared" si="95"/>
        <v>wearables</v>
      </c>
      <c r="S979" s="9">
        <f t="shared" si="92"/>
        <v>42391.942094907412</v>
      </c>
      <c r="T979" s="9">
        <f t="shared" si="9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-75616</v>
      </c>
      <c r="P980" s="5">
        <f t="shared" si="91"/>
        <v>790.83739837398377</v>
      </c>
      <c r="Q980" t="str">
        <f t="shared" si="94"/>
        <v>technology</v>
      </c>
      <c r="R980" t="str">
        <f t="shared" si="95"/>
        <v>wearables</v>
      </c>
      <c r="S980" s="9">
        <f t="shared" si="92"/>
        <v>42395.309039351851</v>
      </c>
      <c r="T980" s="9">
        <f t="shared" si="9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-6013.84</v>
      </c>
      <c r="P981" s="5">
        <f t="shared" si="91"/>
        <v>301.93916666666667</v>
      </c>
      <c r="Q981" t="str">
        <f t="shared" si="94"/>
        <v>technology</v>
      </c>
      <c r="R981" t="str">
        <f t="shared" si="95"/>
        <v>wearables</v>
      </c>
      <c r="S981" s="9">
        <f t="shared" si="92"/>
        <v>42506.416990740734</v>
      </c>
      <c r="T981" s="9">
        <f t="shared" si="9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-8514</v>
      </c>
      <c r="P982" s="5">
        <f t="shared" si="91"/>
        <v>47.935483870967744</v>
      </c>
      <c r="Q982" t="str">
        <f t="shared" si="94"/>
        <v>technology</v>
      </c>
      <c r="R982" t="str">
        <f t="shared" si="95"/>
        <v>wearables</v>
      </c>
      <c r="S982" s="9">
        <f t="shared" si="92"/>
        <v>41928.904189814813</v>
      </c>
      <c r="T982" s="9">
        <f t="shared" si="9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-88877</v>
      </c>
      <c r="P983" s="5">
        <f t="shared" si="91"/>
        <v>2.75</v>
      </c>
      <c r="Q983" t="str">
        <f t="shared" si="94"/>
        <v>technology</v>
      </c>
      <c r="R983" t="str">
        <f t="shared" si="95"/>
        <v>wearables</v>
      </c>
      <c r="S983" s="9">
        <f t="shared" si="92"/>
        <v>41830.947013888886</v>
      </c>
      <c r="T983" s="9">
        <f t="shared" si="9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-17497</v>
      </c>
      <c r="P984" s="5">
        <f t="shared" si="91"/>
        <v>1</v>
      </c>
      <c r="Q984" t="str">
        <f t="shared" si="94"/>
        <v>technology</v>
      </c>
      <c r="R984" t="str">
        <f t="shared" si="95"/>
        <v>wearables</v>
      </c>
      <c r="S984" s="9">
        <f t="shared" si="92"/>
        <v>42615.753310185188</v>
      </c>
      <c r="T984" s="9">
        <f t="shared" si="9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-73468</v>
      </c>
      <c r="P985" s="5">
        <f t="shared" si="91"/>
        <v>171.79329608938548</v>
      </c>
      <c r="Q985" t="str">
        <f t="shared" si="94"/>
        <v>technology</v>
      </c>
      <c r="R985" t="str">
        <f t="shared" si="95"/>
        <v>wearables</v>
      </c>
      <c r="S985" s="9">
        <f t="shared" si="92"/>
        <v>42574.667650462965</v>
      </c>
      <c r="T985" s="9">
        <f t="shared" si="9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-9894</v>
      </c>
      <c r="P986" s="5">
        <f t="shared" si="91"/>
        <v>35.333333333333336</v>
      </c>
      <c r="Q986" t="str">
        <f t="shared" si="94"/>
        <v>technology</v>
      </c>
      <c r="R986" t="str">
        <f t="shared" si="95"/>
        <v>wearables</v>
      </c>
      <c r="S986" s="9">
        <f t="shared" si="92"/>
        <v>42061.11583333333</v>
      </c>
      <c r="T986" s="9">
        <f t="shared" si="9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-28112</v>
      </c>
      <c r="P987" s="5">
        <f t="shared" si="91"/>
        <v>82.086956521739125</v>
      </c>
      <c r="Q987" t="str">
        <f t="shared" si="94"/>
        <v>technology</v>
      </c>
      <c r="R987" t="str">
        <f t="shared" si="95"/>
        <v>wearables</v>
      </c>
      <c r="S987" s="9">
        <f t="shared" si="92"/>
        <v>42339.967708333337</v>
      </c>
      <c r="T987" s="9">
        <f t="shared" si="9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-17450</v>
      </c>
      <c r="P988" s="5">
        <f t="shared" si="91"/>
        <v>110.8695652173913</v>
      </c>
      <c r="Q988" t="str">
        <f t="shared" si="94"/>
        <v>technology</v>
      </c>
      <c r="R988" t="str">
        <f t="shared" si="95"/>
        <v>wearables</v>
      </c>
      <c r="S988" s="9">
        <f t="shared" si="92"/>
        <v>42324.767361111109</v>
      </c>
      <c r="T988" s="9">
        <f t="shared" si="9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-43390</v>
      </c>
      <c r="P989" s="5">
        <f t="shared" si="91"/>
        <v>161.21951219512195</v>
      </c>
      <c r="Q989" t="str">
        <f t="shared" si="94"/>
        <v>technology</v>
      </c>
      <c r="R989" t="str">
        <f t="shared" si="95"/>
        <v>wearables</v>
      </c>
      <c r="S989" s="9">
        <f t="shared" si="92"/>
        <v>41773.294560185182</v>
      </c>
      <c r="T989" s="9">
        <f t="shared" si="9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-5000</v>
      </c>
      <c r="P990" s="5" t="e">
        <f t="shared" si="91"/>
        <v>#DIV/0!</v>
      </c>
      <c r="Q990" t="str">
        <f t="shared" si="94"/>
        <v>technology</v>
      </c>
      <c r="R990" t="str">
        <f t="shared" si="95"/>
        <v>wearables</v>
      </c>
      <c r="S990" s="9">
        <f t="shared" si="92"/>
        <v>42614.356770833328</v>
      </c>
      <c r="T990" s="9">
        <f t="shared" si="9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-8323</v>
      </c>
      <c r="P991" s="5">
        <f t="shared" si="91"/>
        <v>52.40625</v>
      </c>
      <c r="Q991" t="str">
        <f t="shared" si="94"/>
        <v>technology</v>
      </c>
      <c r="R991" t="str">
        <f t="shared" si="95"/>
        <v>wearables</v>
      </c>
      <c r="S991" s="9">
        <f t="shared" si="92"/>
        <v>42611.933969907404</v>
      </c>
      <c r="T991" s="9">
        <f t="shared" si="9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-24974</v>
      </c>
      <c r="P992" s="5">
        <f t="shared" si="91"/>
        <v>13</v>
      </c>
      <c r="Q992" t="str">
        <f t="shared" si="94"/>
        <v>technology</v>
      </c>
      <c r="R992" t="str">
        <f t="shared" si="95"/>
        <v>wearables</v>
      </c>
      <c r="S992" s="9">
        <f t="shared" si="92"/>
        <v>41855.784305555557</v>
      </c>
      <c r="T992" s="9">
        <f t="shared" si="9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-4788</v>
      </c>
      <c r="P993" s="5">
        <f t="shared" si="91"/>
        <v>30.285714285714285</v>
      </c>
      <c r="Q993" t="str">
        <f t="shared" si="94"/>
        <v>technology</v>
      </c>
      <c r="R993" t="str">
        <f t="shared" si="95"/>
        <v>wearables</v>
      </c>
      <c r="S993" s="9">
        <f t="shared" si="92"/>
        <v>42538.75680555556</v>
      </c>
      <c r="T993" s="9">
        <f t="shared" si="9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-99533</v>
      </c>
      <c r="P994" s="5">
        <f t="shared" si="91"/>
        <v>116.75</v>
      </c>
      <c r="Q994" t="str">
        <f t="shared" si="94"/>
        <v>technology</v>
      </c>
      <c r="R994" t="str">
        <f t="shared" si="95"/>
        <v>wearables</v>
      </c>
      <c r="S994" s="9">
        <f t="shared" si="92"/>
        <v>42437.924988425926</v>
      </c>
      <c r="T994" s="9">
        <f t="shared" si="9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-52439</v>
      </c>
      <c r="P995" s="5">
        <f t="shared" si="91"/>
        <v>89.59693877551021</v>
      </c>
      <c r="Q995" t="str">
        <f t="shared" si="94"/>
        <v>technology</v>
      </c>
      <c r="R995" t="str">
        <f t="shared" si="95"/>
        <v>wearables</v>
      </c>
      <c r="S995" s="9">
        <f t="shared" si="92"/>
        <v>42652.964907407411</v>
      </c>
      <c r="T995" s="9">
        <f t="shared" si="9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-195331</v>
      </c>
      <c r="P996" s="5">
        <f t="shared" si="91"/>
        <v>424.45454545454544</v>
      </c>
      <c r="Q996" t="str">
        <f t="shared" si="94"/>
        <v>technology</v>
      </c>
      <c r="R996" t="str">
        <f t="shared" si="95"/>
        <v>wearables</v>
      </c>
      <c r="S996" s="9">
        <f t="shared" si="92"/>
        <v>41921.263078703705</v>
      </c>
      <c r="T996" s="9">
        <f t="shared" si="9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-9274</v>
      </c>
      <c r="P997" s="5">
        <f t="shared" si="91"/>
        <v>80.666666666666671</v>
      </c>
      <c r="Q997" t="str">
        <f t="shared" si="94"/>
        <v>technology</v>
      </c>
      <c r="R997" t="str">
        <f t="shared" si="95"/>
        <v>wearables</v>
      </c>
      <c r="S997" s="9">
        <f t="shared" si="92"/>
        <v>41947.940740740742</v>
      </c>
      <c r="T997" s="9">
        <f t="shared" si="9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-3935</v>
      </c>
      <c r="P998" s="5">
        <f t="shared" si="91"/>
        <v>13</v>
      </c>
      <c r="Q998" t="str">
        <f t="shared" si="94"/>
        <v>technology</v>
      </c>
      <c r="R998" t="str">
        <f t="shared" si="95"/>
        <v>wearables</v>
      </c>
      <c r="S998" s="9">
        <f t="shared" si="92"/>
        <v>41817.866435185184</v>
      </c>
      <c r="T998" s="9">
        <f t="shared" si="9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-4935</v>
      </c>
      <c r="P999" s="5">
        <f t="shared" si="91"/>
        <v>8.125</v>
      </c>
      <c r="Q999" t="str">
        <f t="shared" si="94"/>
        <v>technology</v>
      </c>
      <c r="R999" t="str">
        <f t="shared" si="95"/>
        <v>wearables</v>
      </c>
      <c r="S999" s="9">
        <f t="shared" si="92"/>
        <v>41941.10297453704</v>
      </c>
      <c r="T999" s="9">
        <f t="shared" si="9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-24865</v>
      </c>
      <c r="P1000" s="5">
        <f t="shared" si="91"/>
        <v>153.42794759825327</v>
      </c>
      <c r="Q1000" t="str">
        <f t="shared" si="94"/>
        <v>technology</v>
      </c>
      <c r="R1000" t="str">
        <f t="shared" si="95"/>
        <v>wearables</v>
      </c>
      <c r="S1000" s="9">
        <f t="shared" si="92"/>
        <v>42282.168993055559</v>
      </c>
      <c r="T1000" s="9">
        <f t="shared" si="9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-138317</v>
      </c>
      <c r="P1001" s="5">
        <f t="shared" si="91"/>
        <v>292.07499999999999</v>
      </c>
      <c r="Q1001" t="str">
        <f t="shared" si="94"/>
        <v>technology</v>
      </c>
      <c r="R1001" t="str">
        <f t="shared" si="95"/>
        <v>wearables</v>
      </c>
      <c r="S1001" s="9">
        <f t="shared" si="92"/>
        <v>41926.29965277778</v>
      </c>
      <c r="T1001" s="9">
        <f t="shared" si="9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-874876</v>
      </c>
      <c r="P1002" s="5">
        <f t="shared" si="91"/>
        <v>3304</v>
      </c>
      <c r="Q1002" t="str">
        <f t="shared" si="94"/>
        <v>technology</v>
      </c>
      <c r="R1002" t="str">
        <f t="shared" si="95"/>
        <v>wearables</v>
      </c>
      <c r="S1002" s="9">
        <f t="shared" si="92"/>
        <v>42749.059722222228</v>
      </c>
      <c r="T1002" s="9">
        <f t="shared" si="9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200</v>
      </c>
      <c r="P1003" s="5">
        <f t="shared" si="91"/>
        <v>1300</v>
      </c>
      <c r="Q1003" t="str">
        <f t="shared" si="94"/>
        <v>technology</v>
      </c>
      <c r="R1003" t="str">
        <f t="shared" si="95"/>
        <v>wearables</v>
      </c>
      <c r="S1003" s="9">
        <f t="shared" si="92"/>
        <v>42720.720057870371</v>
      </c>
      <c r="T1003" s="9">
        <f t="shared" si="9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-7039</v>
      </c>
      <c r="P1004" s="5">
        <f t="shared" si="91"/>
        <v>134.54545454545453</v>
      </c>
      <c r="Q1004" t="str">
        <f t="shared" si="94"/>
        <v>technology</v>
      </c>
      <c r="R1004" t="str">
        <f t="shared" si="95"/>
        <v>wearables</v>
      </c>
      <c r="S1004" s="9">
        <f t="shared" si="92"/>
        <v>42325.684189814812</v>
      </c>
      <c r="T1004" s="9">
        <f t="shared" si="9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-16789</v>
      </c>
      <c r="P1005" s="5">
        <f t="shared" si="91"/>
        <v>214.06666666666666</v>
      </c>
      <c r="Q1005" t="str">
        <f t="shared" si="94"/>
        <v>technology</v>
      </c>
      <c r="R1005" t="str">
        <f t="shared" si="95"/>
        <v>wearables</v>
      </c>
      <c r="S1005" s="9">
        <f t="shared" si="92"/>
        <v>42780.709039351852</v>
      </c>
      <c r="T1005" s="9">
        <f t="shared" si="9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-4448</v>
      </c>
      <c r="P1006" s="5">
        <f t="shared" si="91"/>
        <v>216.33684210526314</v>
      </c>
      <c r="Q1006" t="str">
        <f t="shared" si="94"/>
        <v>technology</v>
      </c>
      <c r="R1006" t="str">
        <f t="shared" si="95"/>
        <v>wearables</v>
      </c>
      <c r="S1006" s="9">
        <f t="shared" si="92"/>
        <v>42388.708645833336</v>
      </c>
      <c r="T1006" s="9">
        <f t="shared" si="9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-49898</v>
      </c>
      <c r="P1007" s="5">
        <f t="shared" si="91"/>
        <v>932.31055900621118</v>
      </c>
      <c r="Q1007" t="str">
        <f t="shared" si="94"/>
        <v>technology</v>
      </c>
      <c r="R1007" t="str">
        <f t="shared" si="95"/>
        <v>wearables</v>
      </c>
      <c r="S1007" s="9">
        <f t="shared" si="92"/>
        <v>42276.624803240738</v>
      </c>
      <c r="T1007" s="9">
        <f t="shared" si="9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-3766</v>
      </c>
      <c r="P1008" s="5">
        <f t="shared" si="91"/>
        <v>29.25</v>
      </c>
      <c r="Q1008" t="str">
        <f t="shared" si="94"/>
        <v>technology</v>
      </c>
      <c r="R1008" t="str">
        <f t="shared" si="95"/>
        <v>wearables</v>
      </c>
      <c r="S1008" s="9">
        <f t="shared" si="92"/>
        <v>41977.040185185186</v>
      </c>
      <c r="T1008" s="9">
        <f t="shared" si="9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-16704</v>
      </c>
      <c r="P1009" s="5">
        <f t="shared" si="91"/>
        <v>174.94736842105263</v>
      </c>
      <c r="Q1009" t="str">
        <f t="shared" si="94"/>
        <v>technology</v>
      </c>
      <c r="R1009" t="str">
        <f t="shared" si="95"/>
        <v>wearables</v>
      </c>
      <c r="S1009" s="9">
        <f t="shared" si="92"/>
        <v>42676.583599537036</v>
      </c>
      <c r="T1009" s="9">
        <f t="shared" si="9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-93250</v>
      </c>
      <c r="P1010" s="5">
        <f t="shared" si="91"/>
        <v>250</v>
      </c>
      <c r="Q1010" t="str">
        <f t="shared" si="94"/>
        <v>technology</v>
      </c>
      <c r="R1010" t="str">
        <f t="shared" si="95"/>
        <v>wearables</v>
      </c>
      <c r="S1010" s="9">
        <f t="shared" si="92"/>
        <v>42702.809201388889</v>
      </c>
      <c r="T1010" s="9">
        <f t="shared" si="9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-43435</v>
      </c>
      <c r="P1011" s="5">
        <f t="shared" si="91"/>
        <v>65</v>
      </c>
      <c r="Q1011" t="str">
        <f t="shared" si="94"/>
        <v>technology</v>
      </c>
      <c r="R1011" t="str">
        <f t="shared" si="95"/>
        <v>wearables</v>
      </c>
      <c r="S1011" s="9">
        <f t="shared" si="92"/>
        <v>42510.604699074072</v>
      </c>
      <c r="T1011" s="9">
        <f t="shared" si="9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-115030</v>
      </c>
      <c r="P1012" s="5">
        <f t="shared" si="91"/>
        <v>55</v>
      </c>
      <c r="Q1012" t="str">
        <f t="shared" si="94"/>
        <v>technology</v>
      </c>
      <c r="R1012" t="str">
        <f t="shared" si="95"/>
        <v>wearables</v>
      </c>
      <c r="S1012" s="9">
        <f t="shared" si="92"/>
        <v>42561.829421296294</v>
      </c>
      <c r="T1012" s="9">
        <f t="shared" si="9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-19925</v>
      </c>
      <c r="P1013" s="5">
        <f t="shared" si="91"/>
        <v>75</v>
      </c>
      <c r="Q1013" t="str">
        <f t="shared" si="94"/>
        <v>technology</v>
      </c>
      <c r="R1013" t="str">
        <f t="shared" si="95"/>
        <v>wearables</v>
      </c>
      <c r="S1013" s="9">
        <f t="shared" si="92"/>
        <v>41946.898090277777</v>
      </c>
      <c r="T1013" s="9">
        <f t="shared" si="9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1071751.05</v>
      </c>
      <c r="P1014" s="5">
        <f t="shared" si="91"/>
        <v>1389.3561935483872</v>
      </c>
      <c r="Q1014" t="str">
        <f t="shared" si="94"/>
        <v>technology</v>
      </c>
      <c r="R1014" t="str">
        <f t="shared" si="95"/>
        <v>wearables</v>
      </c>
      <c r="S1014" s="9">
        <f t="shared" si="92"/>
        <v>42714.440416666665</v>
      </c>
      <c r="T1014" s="9">
        <f t="shared" si="9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-16368</v>
      </c>
      <c r="P1015" s="5">
        <f t="shared" si="91"/>
        <v>95.911111111111111</v>
      </c>
      <c r="Q1015" t="str">
        <f t="shared" si="94"/>
        <v>technology</v>
      </c>
      <c r="R1015" t="str">
        <f t="shared" si="95"/>
        <v>wearables</v>
      </c>
      <c r="S1015" s="9">
        <f t="shared" si="92"/>
        <v>42339.833981481483</v>
      </c>
      <c r="T1015" s="9">
        <f t="shared" si="9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-6940</v>
      </c>
      <c r="P1016" s="5">
        <f t="shared" si="91"/>
        <v>191.25</v>
      </c>
      <c r="Q1016" t="str">
        <f t="shared" si="94"/>
        <v>technology</v>
      </c>
      <c r="R1016" t="str">
        <f t="shared" si="95"/>
        <v>wearables</v>
      </c>
      <c r="S1016" s="9">
        <f t="shared" si="92"/>
        <v>41955.002488425926</v>
      </c>
      <c r="T1016" s="9">
        <f t="shared" si="9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-8760</v>
      </c>
      <c r="P1017" s="5">
        <f t="shared" si="91"/>
        <v>40</v>
      </c>
      <c r="Q1017" t="str">
        <f t="shared" si="94"/>
        <v>technology</v>
      </c>
      <c r="R1017" t="str">
        <f t="shared" si="95"/>
        <v>wearables</v>
      </c>
      <c r="S1017" s="9">
        <f t="shared" si="92"/>
        <v>42303.878414351857</v>
      </c>
      <c r="T1017" s="9">
        <f t="shared" si="9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-97158</v>
      </c>
      <c r="P1018" s="5">
        <f t="shared" si="91"/>
        <v>74.78947368421052</v>
      </c>
      <c r="Q1018" t="str">
        <f t="shared" si="94"/>
        <v>technology</v>
      </c>
      <c r="R1018" t="str">
        <f t="shared" si="95"/>
        <v>wearables</v>
      </c>
      <c r="S1018" s="9">
        <f t="shared" si="92"/>
        <v>42422.107129629629</v>
      </c>
      <c r="T1018" s="9">
        <f t="shared" si="9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-192803</v>
      </c>
      <c r="P1019" s="5">
        <f t="shared" si="91"/>
        <v>161.11830985915492</v>
      </c>
      <c r="Q1019" t="str">
        <f t="shared" si="94"/>
        <v>technology</v>
      </c>
      <c r="R1019" t="str">
        <f t="shared" si="95"/>
        <v>wearables</v>
      </c>
      <c r="S1019" s="9">
        <f t="shared" si="92"/>
        <v>42289.675173611111</v>
      </c>
      <c r="T1019" s="9">
        <f t="shared" si="9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-19379</v>
      </c>
      <c r="P1020" s="5">
        <f t="shared" si="91"/>
        <v>88.714285714285708</v>
      </c>
      <c r="Q1020" t="str">
        <f t="shared" si="94"/>
        <v>technology</v>
      </c>
      <c r="R1020" t="str">
        <f t="shared" si="95"/>
        <v>wearables</v>
      </c>
      <c r="S1020" s="9">
        <f t="shared" si="92"/>
        <v>42535.492280092592</v>
      </c>
      <c r="T1020" s="9">
        <f t="shared" si="9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-23700</v>
      </c>
      <c r="P1021" s="5">
        <f t="shared" si="91"/>
        <v>53.25</v>
      </c>
      <c r="Q1021" t="str">
        <f t="shared" si="94"/>
        <v>technology</v>
      </c>
      <c r="R1021" t="str">
        <f t="shared" si="95"/>
        <v>wearables</v>
      </c>
      <c r="S1021" s="9">
        <f t="shared" si="92"/>
        <v>42009.973946759259</v>
      </c>
      <c r="T1021" s="9">
        <f t="shared" si="9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1636</v>
      </c>
      <c r="P1022" s="5">
        <f t="shared" si="91"/>
        <v>106.2</v>
      </c>
      <c r="Q1022" t="str">
        <f t="shared" si="94"/>
        <v>music</v>
      </c>
      <c r="R1022" t="str">
        <f t="shared" si="95"/>
        <v>electronic music</v>
      </c>
      <c r="S1022" s="9">
        <f t="shared" si="92"/>
        <v>42127.069548611107</v>
      </c>
      <c r="T1022" s="9">
        <f t="shared" si="9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7554.1100000000006</v>
      </c>
      <c r="P1023" s="5">
        <f t="shared" si="91"/>
        <v>22.079728033472804</v>
      </c>
      <c r="Q1023" t="str">
        <f t="shared" si="94"/>
        <v>music</v>
      </c>
      <c r="R1023" t="str">
        <f t="shared" si="95"/>
        <v>electronic music</v>
      </c>
      <c r="S1023" s="9">
        <f t="shared" si="92"/>
        <v>42271.251979166671</v>
      </c>
      <c r="T1023" s="9">
        <f t="shared" si="9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298</v>
      </c>
      <c r="P1024" s="5">
        <f t="shared" si="91"/>
        <v>31.054054054054053</v>
      </c>
      <c r="Q1024" t="str">
        <f t="shared" si="94"/>
        <v>music</v>
      </c>
      <c r="R1024" t="str">
        <f t="shared" si="95"/>
        <v>electronic music</v>
      </c>
      <c r="S1024" s="9">
        <f t="shared" si="92"/>
        <v>42111.646724537044</v>
      </c>
      <c r="T1024" s="9">
        <f t="shared" si="9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2743</v>
      </c>
      <c r="P1025" s="5">
        <f t="shared" si="91"/>
        <v>36.206106870229007</v>
      </c>
      <c r="Q1025" t="str">
        <f t="shared" si="94"/>
        <v>music</v>
      </c>
      <c r="R1025" t="str">
        <f t="shared" si="95"/>
        <v>electronic music</v>
      </c>
      <c r="S1025" s="9">
        <f t="shared" si="92"/>
        <v>42145.919687500005</v>
      </c>
      <c r="T1025" s="9">
        <f t="shared" si="9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96">E1026-D1026</f>
        <v>3727.5499999999993</v>
      </c>
      <c r="P1026" s="5">
        <f t="shared" ref="P1026:P1089" si="97">(E1026/L1026)</f>
        <v>388.9762295081967</v>
      </c>
      <c r="Q1026" t="str">
        <f t="shared" si="94"/>
        <v>music</v>
      </c>
      <c r="R1026" t="str">
        <f t="shared" si="95"/>
        <v>electronic music</v>
      </c>
      <c r="S1026" s="9">
        <f t="shared" ref="S1026:S1089" si="98">(((J1026/60)/60)/24)+DATE(1970,1,1)</f>
        <v>42370.580590277779</v>
      </c>
      <c r="T1026" s="9">
        <f t="shared" ref="T1026:T1089" si="99">(((I1026/60)/60)/24)+DATE(1970,1,1)</f>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96"/>
        <v>6949.820000000007</v>
      </c>
      <c r="P1027" s="5">
        <f t="shared" si="97"/>
        <v>71.848571428571432</v>
      </c>
      <c r="Q1027" t="str">
        <f t="shared" ref="Q1027:Q1090" si="100">LEFT(N1027,SEARCH("/",N1027,1)-1)</f>
        <v>music</v>
      </c>
      <c r="R1027" t="str">
        <f t="shared" ref="R1027:R1090" si="101">RIGHT(N1027,LEN(N1027)-SEARCH("/",N1027))</f>
        <v>electronic music</v>
      </c>
      <c r="S1027" s="9">
        <f t="shared" si="98"/>
        <v>42049.833761574075</v>
      </c>
      <c r="T1027" s="9">
        <f t="shared" si="99"/>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0.57999999999992724</v>
      </c>
      <c r="P1028" s="5">
        <f t="shared" si="97"/>
        <v>57.381803278688523</v>
      </c>
      <c r="Q1028" t="str">
        <f t="shared" si="100"/>
        <v>music</v>
      </c>
      <c r="R1028" t="str">
        <f t="shared" si="101"/>
        <v>electronic music</v>
      </c>
      <c r="S1028" s="9">
        <f t="shared" si="98"/>
        <v>42426.407592592594</v>
      </c>
      <c r="T1028" s="9">
        <f t="shared" si="99"/>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232</v>
      </c>
      <c r="P1029" s="5">
        <f t="shared" si="97"/>
        <v>69.666666666666671</v>
      </c>
      <c r="Q1029" t="str">
        <f t="shared" si="100"/>
        <v>music</v>
      </c>
      <c r="R1029" t="str">
        <f t="shared" si="101"/>
        <v>electronic music</v>
      </c>
      <c r="S1029" s="9">
        <f t="shared" si="98"/>
        <v>41905.034108796295</v>
      </c>
      <c r="T1029" s="9">
        <f t="shared" si="99"/>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1727</v>
      </c>
      <c r="P1030" s="5">
        <f t="shared" si="97"/>
        <v>45.988235294117644</v>
      </c>
      <c r="Q1030" t="str">
        <f t="shared" si="100"/>
        <v>music</v>
      </c>
      <c r="R1030" t="str">
        <f t="shared" si="101"/>
        <v>electronic music</v>
      </c>
      <c r="S1030" s="9">
        <f t="shared" si="98"/>
        <v>42755.627372685187</v>
      </c>
      <c r="T1030" s="9">
        <f t="shared" si="99"/>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1176</v>
      </c>
      <c r="P1031" s="5">
        <f t="shared" si="97"/>
        <v>79.262411347517727</v>
      </c>
      <c r="Q1031" t="str">
        <f t="shared" si="100"/>
        <v>music</v>
      </c>
      <c r="R1031" t="str">
        <f t="shared" si="101"/>
        <v>electronic music</v>
      </c>
      <c r="S1031" s="9">
        <f t="shared" si="98"/>
        <v>42044.711886574078</v>
      </c>
      <c r="T1031" s="9">
        <f t="shared" si="99"/>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4842</v>
      </c>
      <c r="P1032" s="5">
        <f t="shared" si="97"/>
        <v>43.031446540880502</v>
      </c>
      <c r="Q1032" t="str">
        <f t="shared" si="100"/>
        <v>music</v>
      </c>
      <c r="R1032" t="str">
        <f t="shared" si="101"/>
        <v>electronic music</v>
      </c>
      <c r="S1032" s="9">
        <f t="shared" si="98"/>
        <v>42611.483206018514</v>
      </c>
      <c r="T1032" s="9">
        <f t="shared" si="99"/>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740</v>
      </c>
      <c r="P1033" s="5">
        <f t="shared" si="97"/>
        <v>108.48484848484848</v>
      </c>
      <c r="Q1033" t="str">
        <f t="shared" si="100"/>
        <v>music</v>
      </c>
      <c r="R1033" t="str">
        <f t="shared" si="101"/>
        <v>electronic music</v>
      </c>
      <c r="S1033" s="9">
        <f t="shared" si="98"/>
        <v>42324.764004629629</v>
      </c>
      <c r="T1033" s="9">
        <f t="shared" si="99"/>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458.84000000000015</v>
      </c>
      <c r="P1034" s="5">
        <f t="shared" si="97"/>
        <v>61.029583333333335</v>
      </c>
      <c r="Q1034" t="str">
        <f t="shared" si="100"/>
        <v>music</v>
      </c>
      <c r="R1034" t="str">
        <f t="shared" si="101"/>
        <v>electronic music</v>
      </c>
      <c r="S1034" s="9">
        <f t="shared" si="98"/>
        <v>42514.666956018518</v>
      </c>
      <c r="T1034" s="9">
        <f t="shared" si="99"/>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38</v>
      </c>
      <c r="P1035" s="5">
        <f t="shared" si="97"/>
        <v>50.592592592592595</v>
      </c>
      <c r="Q1035" t="str">
        <f t="shared" si="100"/>
        <v>music</v>
      </c>
      <c r="R1035" t="str">
        <f t="shared" si="101"/>
        <v>electronic music</v>
      </c>
      <c r="S1035" s="9">
        <f t="shared" si="98"/>
        <v>42688.732407407413</v>
      </c>
      <c r="T1035" s="9">
        <f t="shared" si="99"/>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1500.0900000000001</v>
      </c>
      <c r="P1036" s="5">
        <f t="shared" si="97"/>
        <v>39.157168674698795</v>
      </c>
      <c r="Q1036" t="str">
        <f t="shared" si="100"/>
        <v>music</v>
      </c>
      <c r="R1036" t="str">
        <f t="shared" si="101"/>
        <v>electronic music</v>
      </c>
      <c r="S1036" s="9">
        <f t="shared" si="98"/>
        <v>42555.166712962964</v>
      </c>
      <c r="T1036" s="9">
        <f t="shared" si="99"/>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352</v>
      </c>
      <c r="P1037" s="5">
        <f t="shared" si="97"/>
        <v>65.15789473684211</v>
      </c>
      <c r="Q1037" t="str">
        <f t="shared" si="100"/>
        <v>music</v>
      </c>
      <c r="R1037" t="str">
        <f t="shared" si="101"/>
        <v>electronic music</v>
      </c>
      <c r="S1037" s="9">
        <f t="shared" si="98"/>
        <v>42016.641435185185</v>
      </c>
      <c r="T1037" s="9">
        <f t="shared" si="99"/>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556.22000000000025</v>
      </c>
      <c r="P1038" s="5">
        <f t="shared" si="97"/>
        <v>23.963127962085309</v>
      </c>
      <c r="Q1038" t="str">
        <f t="shared" si="100"/>
        <v>music</v>
      </c>
      <c r="R1038" t="str">
        <f t="shared" si="101"/>
        <v>electronic music</v>
      </c>
      <c r="S1038" s="9">
        <f t="shared" si="98"/>
        <v>41249.448958333334</v>
      </c>
      <c r="T1038" s="9">
        <f t="shared" si="99"/>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21</v>
      </c>
      <c r="P1039" s="5">
        <f t="shared" si="97"/>
        <v>48.61904761904762</v>
      </c>
      <c r="Q1039" t="str">
        <f t="shared" si="100"/>
        <v>music</v>
      </c>
      <c r="R1039" t="str">
        <f t="shared" si="101"/>
        <v>electronic music</v>
      </c>
      <c r="S1039" s="9">
        <f t="shared" si="98"/>
        <v>42119.822476851856</v>
      </c>
      <c r="T1039" s="9">
        <f t="shared" si="99"/>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680</v>
      </c>
      <c r="P1040" s="5">
        <f t="shared" si="97"/>
        <v>35.73770491803279</v>
      </c>
      <c r="Q1040" t="str">
        <f t="shared" si="100"/>
        <v>music</v>
      </c>
      <c r="R1040" t="str">
        <f t="shared" si="101"/>
        <v>electronic music</v>
      </c>
      <c r="S1040" s="9">
        <f t="shared" si="98"/>
        <v>42418.231747685189</v>
      </c>
      <c r="T1040" s="9">
        <f t="shared" si="99"/>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141</v>
      </c>
      <c r="P1041" s="5">
        <f t="shared" si="97"/>
        <v>21.366666666666667</v>
      </c>
      <c r="Q1041" t="str">
        <f t="shared" si="100"/>
        <v>music</v>
      </c>
      <c r="R1041" t="str">
        <f t="shared" si="101"/>
        <v>electronic music</v>
      </c>
      <c r="S1041" s="9">
        <f t="shared" si="98"/>
        <v>42692.109328703707</v>
      </c>
      <c r="T1041" s="9">
        <f t="shared" si="99"/>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-84750</v>
      </c>
      <c r="P1042" s="5">
        <f t="shared" si="97"/>
        <v>250</v>
      </c>
      <c r="Q1042" t="str">
        <f t="shared" si="100"/>
        <v>journalism</v>
      </c>
      <c r="R1042" t="str">
        <f t="shared" si="101"/>
        <v>audio</v>
      </c>
      <c r="S1042" s="9">
        <f t="shared" si="98"/>
        <v>42579.708437499998</v>
      </c>
      <c r="T1042" s="9">
        <f t="shared" si="99"/>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-50</v>
      </c>
      <c r="P1043" s="5" t="e">
        <f t="shared" si="97"/>
        <v>#DIV/0!</v>
      </c>
      <c r="Q1043" t="str">
        <f t="shared" si="100"/>
        <v>journalism</v>
      </c>
      <c r="R1043" t="str">
        <f t="shared" si="101"/>
        <v>audio</v>
      </c>
      <c r="S1043" s="9">
        <f t="shared" si="98"/>
        <v>41831.060092592597</v>
      </c>
      <c r="T1043" s="9">
        <f t="shared" si="99"/>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-640</v>
      </c>
      <c r="P1044" s="5">
        <f t="shared" si="97"/>
        <v>10</v>
      </c>
      <c r="Q1044" t="str">
        <f t="shared" si="100"/>
        <v>journalism</v>
      </c>
      <c r="R1044" t="str">
        <f t="shared" si="101"/>
        <v>audio</v>
      </c>
      <c r="S1044" s="9">
        <f t="shared" si="98"/>
        <v>41851.696157407408</v>
      </c>
      <c r="T1044" s="9">
        <f t="shared" si="99"/>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-91463</v>
      </c>
      <c r="P1045" s="5">
        <f t="shared" si="97"/>
        <v>29.236301369863014</v>
      </c>
      <c r="Q1045" t="str">
        <f t="shared" si="100"/>
        <v>journalism</v>
      </c>
      <c r="R1045" t="str">
        <f t="shared" si="101"/>
        <v>audio</v>
      </c>
      <c r="S1045" s="9">
        <f t="shared" si="98"/>
        <v>42114.252951388888</v>
      </c>
      <c r="T1045" s="9">
        <f t="shared" si="99"/>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-6994</v>
      </c>
      <c r="P1046" s="5">
        <f t="shared" si="97"/>
        <v>3</v>
      </c>
      <c r="Q1046" t="str">
        <f t="shared" si="100"/>
        <v>journalism</v>
      </c>
      <c r="R1046" t="str">
        <f t="shared" si="101"/>
        <v>audio</v>
      </c>
      <c r="S1046" s="9">
        <f t="shared" si="98"/>
        <v>42011.925937499997</v>
      </c>
      <c r="T1046" s="9">
        <f t="shared" si="99"/>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-9734</v>
      </c>
      <c r="P1047" s="5">
        <f t="shared" si="97"/>
        <v>33.25</v>
      </c>
      <c r="Q1047" t="str">
        <f t="shared" si="100"/>
        <v>journalism</v>
      </c>
      <c r="R1047" t="str">
        <f t="shared" si="101"/>
        <v>audio</v>
      </c>
      <c r="S1047" s="9">
        <f t="shared" si="98"/>
        <v>41844.874421296299</v>
      </c>
      <c r="T1047" s="9">
        <f t="shared" si="99"/>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-3000</v>
      </c>
      <c r="P1048" s="5" t="e">
        <f t="shared" si="97"/>
        <v>#DIV/0!</v>
      </c>
      <c r="Q1048" t="str">
        <f t="shared" si="100"/>
        <v>journalism</v>
      </c>
      <c r="R1048" t="str">
        <f t="shared" si="101"/>
        <v>audio</v>
      </c>
      <c r="S1048" s="9">
        <f t="shared" si="98"/>
        <v>42319.851388888885</v>
      </c>
      <c r="T1048" s="9">
        <f t="shared" si="99"/>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-1999</v>
      </c>
      <c r="P1049" s="5">
        <f t="shared" si="97"/>
        <v>1</v>
      </c>
      <c r="Q1049" t="str">
        <f t="shared" si="100"/>
        <v>journalism</v>
      </c>
      <c r="R1049" t="str">
        <f t="shared" si="101"/>
        <v>audio</v>
      </c>
      <c r="S1049" s="9">
        <f t="shared" si="98"/>
        <v>41918.818460648145</v>
      </c>
      <c r="T1049" s="9">
        <f t="shared" si="99"/>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-14788</v>
      </c>
      <c r="P1050" s="5">
        <f t="shared" si="97"/>
        <v>53</v>
      </c>
      <c r="Q1050" t="str">
        <f t="shared" si="100"/>
        <v>journalism</v>
      </c>
      <c r="R1050" t="str">
        <f t="shared" si="101"/>
        <v>audio</v>
      </c>
      <c r="S1050" s="9">
        <f t="shared" si="98"/>
        <v>42598.053113425922</v>
      </c>
      <c r="T1050" s="9">
        <f t="shared" si="99"/>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-12000</v>
      </c>
      <c r="P1051" s="5" t="e">
        <f t="shared" si="97"/>
        <v>#DIV/0!</v>
      </c>
      <c r="Q1051" t="str">
        <f t="shared" si="100"/>
        <v>journalism</v>
      </c>
      <c r="R1051" t="str">
        <f t="shared" si="101"/>
        <v>audio</v>
      </c>
      <c r="S1051" s="9">
        <f t="shared" si="98"/>
        <v>42382.431076388893</v>
      </c>
      <c r="T1051" s="9">
        <f t="shared" si="99"/>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-2500</v>
      </c>
      <c r="P1052" s="5" t="e">
        <f t="shared" si="97"/>
        <v>#DIV/0!</v>
      </c>
      <c r="Q1052" t="str">
        <f t="shared" si="100"/>
        <v>journalism</v>
      </c>
      <c r="R1052" t="str">
        <f t="shared" si="101"/>
        <v>audio</v>
      </c>
      <c r="S1052" s="9">
        <f t="shared" si="98"/>
        <v>42231.7971875</v>
      </c>
      <c r="T1052" s="9">
        <f t="shared" si="99"/>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-500</v>
      </c>
      <c r="P1053" s="5" t="e">
        <f t="shared" si="97"/>
        <v>#DIV/0!</v>
      </c>
      <c r="Q1053" t="str">
        <f t="shared" si="100"/>
        <v>journalism</v>
      </c>
      <c r="R1053" t="str">
        <f t="shared" si="101"/>
        <v>audio</v>
      </c>
      <c r="S1053" s="9">
        <f t="shared" si="98"/>
        <v>41850.014178240745</v>
      </c>
      <c r="T1053" s="9">
        <f t="shared" si="99"/>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-4336</v>
      </c>
      <c r="P1054" s="5" t="e">
        <f t="shared" si="97"/>
        <v>#DIV/0!</v>
      </c>
      <c r="Q1054" t="str">
        <f t="shared" si="100"/>
        <v>journalism</v>
      </c>
      <c r="R1054" t="str">
        <f t="shared" si="101"/>
        <v>audio</v>
      </c>
      <c r="S1054" s="9">
        <f t="shared" si="98"/>
        <v>42483.797395833331</v>
      </c>
      <c r="T1054" s="9">
        <f t="shared" si="99"/>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-1485</v>
      </c>
      <c r="P1055" s="5">
        <f t="shared" si="97"/>
        <v>15</v>
      </c>
      <c r="Q1055" t="str">
        <f t="shared" si="100"/>
        <v>journalism</v>
      </c>
      <c r="R1055" t="str">
        <f t="shared" si="101"/>
        <v>audio</v>
      </c>
      <c r="S1055" s="9">
        <f t="shared" si="98"/>
        <v>42775.172824074078</v>
      </c>
      <c r="T1055" s="9">
        <f t="shared" si="99"/>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-2500</v>
      </c>
      <c r="P1056" s="5" t="e">
        <f t="shared" si="97"/>
        <v>#DIV/0!</v>
      </c>
      <c r="Q1056" t="str">
        <f t="shared" si="100"/>
        <v>journalism</v>
      </c>
      <c r="R1056" t="str">
        <f t="shared" si="101"/>
        <v>audio</v>
      </c>
      <c r="S1056" s="9">
        <f t="shared" si="98"/>
        <v>41831.851840277777</v>
      </c>
      <c r="T1056" s="9">
        <f t="shared" si="99"/>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-3500</v>
      </c>
      <c r="P1057" s="5" t="e">
        <f t="shared" si="97"/>
        <v>#DIV/0!</v>
      </c>
      <c r="Q1057" t="str">
        <f t="shared" si="100"/>
        <v>journalism</v>
      </c>
      <c r="R1057" t="str">
        <f t="shared" si="101"/>
        <v>audio</v>
      </c>
      <c r="S1057" s="9">
        <f t="shared" si="98"/>
        <v>42406.992418981477</v>
      </c>
      <c r="T1057" s="9">
        <f t="shared" si="99"/>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-10000</v>
      </c>
      <c r="P1058" s="5" t="e">
        <f t="shared" si="97"/>
        <v>#DIV/0!</v>
      </c>
      <c r="Q1058" t="str">
        <f t="shared" si="100"/>
        <v>journalism</v>
      </c>
      <c r="R1058" t="str">
        <f t="shared" si="101"/>
        <v>audio</v>
      </c>
      <c r="S1058" s="9">
        <f t="shared" si="98"/>
        <v>42058.719641203701</v>
      </c>
      <c r="T1058" s="9">
        <f t="shared" si="99"/>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-10000</v>
      </c>
      <c r="P1059" s="5" t="e">
        <f t="shared" si="97"/>
        <v>#DIV/0!</v>
      </c>
      <c r="Q1059" t="str">
        <f t="shared" si="100"/>
        <v>journalism</v>
      </c>
      <c r="R1059" t="str">
        <f t="shared" si="101"/>
        <v>audio</v>
      </c>
      <c r="S1059" s="9">
        <f t="shared" si="98"/>
        <v>42678.871331018512</v>
      </c>
      <c r="T1059" s="9">
        <f t="shared" si="99"/>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-40000</v>
      </c>
      <c r="P1060" s="5" t="e">
        <f t="shared" si="97"/>
        <v>#DIV/0!</v>
      </c>
      <c r="Q1060" t="str">
        <f t="shared" si="100"/>
        <v>journalism</v>
      </c>
      <c r="R1060" t="str">
        <f t="shared" si="101"/>
        <v>audio</v>
      </c>
      <c r="S1060" s="9">
        <f t="shared" si="98"/>
        <v>42047.900960648149</v>
      </c>
      <c r="T1060" s="9">
        <f t="shared" si="99"/>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-1100</v>
      </c>
      <c r="P1061" s="5" t="e">
        <f t="shared" si="97"/>
        <v>#DIV/0!</v>
      </c>
      <c r="Q1061" t="str">
        <f t="shared" si="100"/>
        <v>journalism</v>
      </c>
      <c r="R1061" t="str">
        <f t="shared" si="101"/>
        <v>audio</v>
      </c>
      <c r="S1061" s="9">
        <f t="shared" si="98"/>
        <v>42046.79</v>
      </c>
      <c r="T1061" s="9">
        <f t="shared" si="99"/>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-4950</v>
      </c>
      <c r="P1062" s="5">
        <f t="shared" si="97"/>
        <v>50</v>
      </c>
      <c r="Q1062" t="str">
        <f t="shared" si="100"/>
        <v>journalism</v>
      </c>
      <c r="R1062" t="str">
        <f t="shared" si="101"/>
        <v>audio</v>
      </c>
      <c r="S1062" s="9">
        <f t="shared" si="98"/>
        <v>42079.913113425922</v>
      </c>
      <c r="T1062" s="9">
        <f t="shared" si="99"/>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-4000</v>
      </c>
      <c r="P1063" s="5" t="e">
        <f t="shared" si="97"/>
        <v>#DIV/0!</v>
      </c>
      <c r="Q1063" t="str">
        <f t="shared" si="100"/>
        <v>journalism</v>
      </c>
      <c r="R1063" t="str">
        <f t="shared" si="101"/>
        <v>audio</v>
      </c>
      <c r="S1063" s="9">
        <f t="shared" si="98"/>
        <v>42432.276712962965</v>
      </c>
      <c r="T1063" s="9">
        <f t="shared" si="99"/>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v>
      </c>
      <c r="P1064" s="5">
        <f t="shared" si="97"/>
        <v>47.5</v>
      </c>
      <c r="Q1064" t="str">
        <f t="shared" si="100"/>
        <v>journalism</v>
      </c>
      <c r="R1064" t="str">
        <f t="shared" si="101"/>
        <v>audio</v>
      </c>
      <c r="S1064" s="9">
        <f t="shared" si="98"/>
        <v>42556.807187500002</v>
      </c>
      <c r="T1064" s="9">
        <f t="shared" si="99"/>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-1000</v>
      </c>
      <c r="P1065" s="5" t="e">
        <f t="shared" si="97"/>
        <v>#DIV/0!</v>
      </c>
      <c r="Q1065" t="str">
        <f t="shared" si="100"/>
        <v>journalism</v>
      </c>
      <c r="R1065" t="str">
        <f t="shared" si="101"/>
        <v>audio</v>
      </c>
      <c r="S1065" s="9">
        <f t="shared" si="98"/>
        <v>42583.030810185184</v>
      </c>
      <c r="T1065" s="9">
        <f t="shared" si="99"/>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-81923</v>
      </c>
      <c r="P1066" s="5">
        <f t="shared" si="97"/>
        <v>65.666666666666671</v>
      </c>
      <c r="Q1066" t="str">
        <f t="shared" si="100"/>
        <v>games</v>
      </c>
      <c r="R1066" t="str">
        <f t="shared" si="101"/>
        <v>video games</v>
      </c>
      <c r="S1066" s="9">
        <f t="shared" si="98"/>
        <v>41417.228043981479</v>
      </c>
      <c r="T1066" s="9">
        <f t="shared" si="99"/>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-2919</v>
      </c>
      <c r="P1067" s="5">
        <f t="shared" si="97"/>
        <v>16.2</v>
      </c>
      <c r="Q1067" t="str">
        <f t="shared" si="100"/>
        <v>games</v>
      </c>
      <c r="R1067" t="str">
        <f t="shared" si="101"/>
        <v>video games</v>
      </c>
      <c r="S1067" s="9">
        <f t="shared" si="98"/>
        <v>41661.381041666667</v>
      </c>
      <c r="T1067" s="9">
        <f t="shared" si="99"/>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-144949</v>
      </c>
      <c r="P1068" s="5">
        <f t="shared" si="97"/>
        <v>34.128378378378379</v>
      </c>
      <c r="Q1068" t="str">
        <f t="shared" si="100"/>
        <v>games</v>
      </c>
      <c r="R1068" t="str">
        <f t="shared" si="101"/>
        <v>video games</v>
      </c>
      <c r="S1068" s="9">
        <f t="shared" si="98"/>
        <v>41445.962754629632</v>
      </c>
      <c r="T1068" s="9">
        <f t="shared" si="99"/>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-370</v>
      </c>
      <c r="P1069" s="5">
        <f t="shared" si="97"/>
        <v>13</v>
      </c>
      <c r="Q1069" t="str">
        <f t="shared" si="100"/>
        <v>games</v>
      </c>
      <c r="R1069" t="str">
        <f t="shared" si="101"/>
        <v>video games</v>
      </c>
      <c r="S1069" s="9">
        <f t="shared" si="98"/>
        <v>41599.855682870373</v>
      </c>
      <c r="T1069" s="9">
        <f t="shared" si="99"/>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-29955</v>
      </c>
      <c r="P1070" s="5">
        <f t="shared" si="97"/>
        <v>11.25</v>
      </c>
      <c r="Q1070" t="str">
        <f t="shared" si="100"/>
        <v>games</v>
      </c>
      <c r="R1070" t="str">
        <f t="shared" si="101"/>
        <v>video games</v>
      </c>
      <c r="S1070" s="9">
        <f t="shared" si="98"/>
        <v>42440.371111111104</v>
      </c>
      <c r="T1070" s="9">
        <f t="shared" si="99"/>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-1350</v>
      </c>
      <c r="P1071" s="5">
        <f t="shared" si="97"/>
        <v>40.476190476190474</v>
      </c>
      <c r="Q1071" t="str">
        <f t="shared" si="100"/>
        <v>games</v>
      </c>
      <c r="R1071" t="str">
        <f t="shared" si="101"/>
        <v>video games</v>
      </c>
      <c r="S1071" s="9">
        <f t="shared" si="98"/>
        <v>41572.229849537034</v>
      </c>
      <c r="T1071" s="9">
        <f t="shared" si="99"/>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-9930</v>
      </c>
      <c r="P1072" s="5">
        <f t="shared" si="97"/>
        <v>35</v>
      </c>
      <c r="Q1072" t="str">
        <f t="shared" si="100"/>
        <v>games</v>
      </c>
      <c r="R1072" t="str">
        <f t="shared" si="101"/>
        <v>video games</v>
      </c>
      <c r="S1072" s="9">
        <f t="shared" si="98"/>
        <v>41163.011828703704</v>
      </c>
      <c r="T1072" s="9">
        <f t="shared" si="99"/>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-100</v>
      </c>
      <c r="P1073" s="5" t="e">
        <f t="shared" si="97"/>
        <v>#DIV/0!</v>
      </c>
      <c r="Q1073" t="str">
        <f t="shared" si="100"/>
        <v>games</v>
      </c>
      <c r="R1073" t="str">
        <f t="shared" si="101"/>
        <v>video games</v>
      </c>
      <c r="S1073" s="9">
        <f t="shared" si="98"/>
        <v>42295.753391203703</v>
      </c>
      <c r="T1073" s="9">
        <f t="shared" si="99"/>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-74949</v>
      </c>
      <c r="P1074" s="5">
        <f t="shared" si="97"/>
        <v>12.75</v>
      </c>
      <c r="Q1074" t="str">
        <f t="shared" si="100"/>
        <v>games</v>
      </c>
      <c r="R1074" t="str">
        <f t="shared" si="101"/>
        <v>video games</v>
      </c>
      <c r="S1074" s="9">
        <f t="shared" si="98"/>
        <v>41645.832141203704</v>
      </c>
      <c r="T1074" s="9">
        <f t="shared" si="99"/>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-740</v>
      </c>
      <c r="P1075" s="5">
        <f t="shared" si="97"/>
        <v>10</v>
      </c>
      <c r="Q1075" t="str">
        <f t="shared" si="100"/>
        <v>games</v>
      </c>
      <c r="R1075" t="str">
        <f t="shared" si="101"/>
        <v>video games</v>
      </c>
      <c r="S1075" s="9">
        <f t="shared" si="98"/>
        <v>40802.964594907404</v>
      </c>
      <c r="T1075" s="9">
        <f t="shared" si="99"/>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-50593</v>
      </c>
      <c r="P1076" s="5">
        <f t="shared" si="97"/>
        <v>113.56666666666666</v>
      </c>
      <c r="Q1076" t="str">
        <f t="shared" si="100"/>
        <v>games</v>
      </c>
      <c r="R1076" t="str">
        <f t="shared" si="101"/>
        <v>video games</v>
      </c>
      <c r="S1076" s="9">
        <f t="shared" si="98"/>
        <v>41613.172974537039</v>
      </c>
      <c r="T1076" s="9">
        <f t="shared" si="99"/>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-955</v>
      </c>
      <c r="P1077" s="5">
        <f t="shared" si="97"/>
        <v>15</v>
      </c>
      <c r="Q1077" t="str">
        <f t="shared" si="100"/>
        <v>games</v>
      </c>
      <c r="R1077" t="str">
        <f t="shared" si="101"/>
        <v>video games</v>
      </c>
      <c r="S1077" s="9">
        <f t="shared" si="98"/>
        <v>41005.904120370367</v>
      </c>
      <c r="T1077" s="9">
        <f t="shared" si="99"/>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-27926</v>
      </c>
      <c r="P1078" s="5">
        <f t="shared" si="97"/>
        <v>48.281025641025643</v>
      </c>
      <c r="Q1078" t="str">
        <f t="shared" si="100"/>
        <v>games</v>
      </c>
      <c r="R1078" t="str">
        <f t="shared" si="101"/>
        <v>video games</v>
      </c>
      <c r="S1078" s="9">
        <f t="shared" si="98"/>
        <v>41838.377893518518</v>
      </c>
      <c r="T1078" s="9">
        <f t="shared" si="99"/>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-17656</v>
      </c>
      <c r="P1079" s="5">
        <f t="shared" si="97"/>
        <v>43.976047904191617</v>
      </c>
      <c r="Q1079" t="str">
        <f t="shared" si="100"/>
        <v>games</v>
      </c>
      <c r="R1079" t="str">
        <f t="shared" si="101"/>
        <v>video games</v>
      </c>
      <c r="S1079" s="9">
        <f t="shared" si="98"/>
        <v>42353.16679398148</v>
      </c>
      <c r="T1079" s="9">
        <f t="shared" si="99"/>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-555</v>
      </c>
      <c r="P1080" s="5">
        <f t="shared" si="97"/>
        <v>9</v>
      </c>
      <c r="Q1080" t="str">
        <f t="shared" si="100"/>
        <v>games</v>
      </c>
      <c r="R1080" t="str">
        <f t="shared" si="101"/>
        <v>video games</v>
      </c>
      <c r="S1080" s="9">
        <f t="shared" si="98"/>
        <v>40701.195844907408</v>
      </c>
      <c r="T1080" s="9">
        <f t="shared" si="99"/>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-25322</v>
      </c>
      <c r="P1081" s="5">
        <f t="shared" si="97"/>
        <v>37.666666666666664</v>
      </c>
      <c r="Q1081" t="str">
        <f t="shared" si="100"/>
        <v>games</v>
      </c>
      <c r="R1081" t="str">
        <f t="shared" si="101"/>
        <v>video games</v>
      </c>
      <c r="S1081" s="9">
        <f t="shared" si="98"/>
        <v>42479.566388888896</v>
      </c>
      <c r="T1081" s="9">
        <f t="shared" si="99"/>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-18179</v>
      </c>
      <c r="P1082" s="5">
        <f t="shared" si="97"/>
        <v>18.581632653061224</v>
      </c>
      <c r="Q1082" t="str">
        <f t="shared" si="100"/>
        <v>games</v>
      </c>
      <c r="R1082" t="str">
        <f t="shared" si="101"/>
        <v>video games</v>
      </c>
      <c r="S1082" s="9">
        <f t="shared" si="98"/>
        <v>41740.138113425928</v>
      </c>
      <c r="T1082" s="9">
        <f t="shared" si="99"/>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-67988</v>
      </c>
      <c r="P1083" s="5">
        <f t="shared" si="97"/>
        <v>3</v>
      </c>
      <c r="Q1083" t="str">
        <f t="shared" si="100"/>
        <v>games</v>
      </c>
      <c r="R1083" t="str">
        <f t="shared" si="101"/>
        <v>video games</v>
      </c>
      <c r="S1083" s="9">
        <f t="shared" si="98"/>
        <v>42002.926990740743</v>
      </c>
      <c r="T1083" s="9">
        <f t="shared" si="99"/>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-9944</v>
      </c>
      <c r="P1084" s="5">
        <f t="shared" si="97"/>
        <v>18.666666666666668</v>
      </c>
      <c r="Q1084" t="str">
        <f t="shared" si="100"/>
        <v>games</v>
      </c>
      <c r="R1084" t="str">
        <f t="shared" si="101"/>
        <v>video games</v>
      </c>
      <c r="S1084" s="9">
        <f t="shared" si="98"/>
        <v>41101.906111111115</v>
      </c>
      <c r="T1084" s="9">
        <f t="shared" si="99"/>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-49590</v>
      </c>
      <c r="P1085" s="5">
        <f t="shared" si="97"/>
        <v>410</v>
      </c>
      <c r="Q1085" t="str">
        <f t="shared" si="100"/>
        <v>games</v>
      </c>
      <c r="R1085" t="str">
        <f t="shared" si="101"/>
        <v>video games</v>
      </c>
      <c r="S1085" s="9">
        <f t="shared" si="98"/>
        <v>41793.659525462965</v>
      </c>
      <c r="T1085" s="9">
        <f t="shared" si="99"/>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-550</v>
      </c>
      <c r="P1086" s="5" t="e">
        <f t="shared" si="97"/>
        <v>#DIV/0!</v>
      </c>
      <c r="Q1086" t="str">
        <f t="shared" si="100"/>
        <v>games</v>
      </c>
      <c r="R1086" t="str">
        <f t="shared" si="101"/>
        <v>video games</v>
      </c>
      <c r="S1086" s="9">
        <f t="shared" si="98"/>
        <v>41829.912083333329</v>
      </c>
      <c r="T1086" s="9">
        <f t="shared" si="99"/>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-28974</v>
      </c>
      <c r="P1087" s="5">
        <f t="shared" si="97"/>
        <v>114</v>
      </c>
      <c r="Q1087" t="str">
        <f t="shared" si="100"/>
        <v>games</v>
      </c>
      <c r="R1087" t="str">
        <f t="shared" si="101"/>
        <v>video games</v>
      </c>
      <c r="S1087" s="9">
        <f t="shared" si="98"/>
        <v>42413.671006944445</v>
      </c>
      <c r="T1087" s="9">
        <f t="shared" si="99"/>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-17985</v>
      </c>
      <c r="P1088" s="5">
        <f t="shared" si="97"/>
        <v>7.5</v>
      </c>
      <c r="Q1088" t="str">
        <f t="shared" si="100"/>
        <v>games</v>
      </c>
      <c r="R1088" t="str">
        <f t="shared" si="101"/>
        <v>video games</v>
      </c>
      <c r="S1088" s="9">
        <f t="shared" si="98"/>
        <v>41845.866793981484</v>
      </c>
      <c r="T1088" s="9">
        <f t="shared" si="99"/>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-1100</v>
      </c>
      <c r="P1089" s="5" t="e">
        <f t="shared" si="97"/>
        <v>#DIV/0!</v>
      </c>
      <c r="Q1089" t="str">
        <f t="shared" si="100"/>
        <v>games</v>
      </c>
      <c r="R1089" t="str">
        <f t="shared" si="101"/>
        <v>video games</v>
      </c>
      <c r="S1089" s="9">
        <f t="shared" si="98"/>
        <v>41775.713969907411</v>
      </c>
      <c r="T1089" s="9">
        <f t="shared" si="99"/>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102">E1090-D1090</f>
        <v>-38617.660000000003</v>
      </c>
      <c r="P1090" s="5">
        <f t="shared" ref="P1090:P1153" si="103">(E1090/L1090)</f>
        <v>43.41727891156463</v>
      </c>
      <c r="Q1090" t="str">
        <f t="shared" si="100"/>
        <v>games</v>
      </c>
      <c r="R1090" t="str">
        <f t="shared" si="101"/>
        <v>video games</v>
      </c>
      <c r="S1090" s="9">
        <f t="shared" ref="S1090:S1153" si="104">(((J1090/60)/60)/24)+DATE(1970,1,1)</f>
        <v>41723.799386574072</v>
      </c>
      <c r="T1090" s="9">
        <f t="shared" ref="T1090:T1153" si="105">(((I1090/60)/60)/24)+DATE(1970,1,1)</f>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102"/>
        <v>-13826</v>
      </c>
      <c r="P1091" s="5">
        <f t="shared" si="103"/>
        <v>23.959183673469386</v>
      </c>
      <c r="Q1091" t="str">
        <f t="shared" ref="Q1091:Q1154" si="106">LEFT(N1091,SEARCH("/",N1091,1)-1)</f>
        <v>games</v>
      </c>
      <c r="R1091" t="str">
        <f t="shared" ref="R1091:R1154" si="107">RIGHT(N1091,LEN(N1091)-SEARCH("/",N1091))</f>
        <v>video games</v>
      </c>
      <c r="S1091" s="9">
        <f t="shared" si="104"/>
        <v>42151.189525462964</v>
      </c>
      <c r="T1091" s="9">
        <f t="shared" si="105"/>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-12994</v>
      </c>
      <c r="P1092" s="5">
        <f t="shared" si="103"/>
        <v>5</v>
      </c>
      <c r="Q1092" t="str">
        <f t="shared" si="106"/>
        <v>games</v>
      </c>
      <c r="R1092" t="str">
        <f t="shared" si="107"/>
        <v>video games</v>
      </c>
      <c r="S1092" s="9">
        <f t="shared" si="104"/>
        <v>42123.185798611114</v>
      </c>
      <c r="T1092" s="9">
        <f t="shared" si="105"/>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-175</v>
      </c>
      <c r="P1093" s="5">
        <f t="shared" si="103"/>
        <v>12.5</v>
      </c>
      <c r="Q1093" t="str">
        <f t="shared" si="106"/>
        <v>games</v>
      </c>
      <c r="R1093" t="str">
        <f t="shared" si="107"/>
        <v>video games</v>
      </c>
      <c r="S1093" s="9">
        <f t="shared" si="104"/>
        <v>42440.820277777777</v>
      </c>
      <c r="T1093" s="9">
        <f t="shared" si="105"/>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-1979</v>
      </c>
      <c r="P1094" s="5">
        <f t="shared" si="103"/>
        <v>3</v>
      </c>
      <c r="Q1094" t="str">
        <f t="shared" si="106"/>
        <v>games</v>
      </c>
      <c r="R1094" t="str">
        <f t="shared" si="107"/>
        <v>video games</v>
      </c>
      <c r="S1094" s="9">
        <f t="shared" si="104"/>
        <v>41250.025902777779</v>
      </c>
      <c r="T1094" s="9">
        <f t="shared" si="105"/>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-257.75</v>
      </c>
      <c r="P1095" s="5">
        <f t="shared" si="103"/>
        <v>10.5625</v>
      </c>
      <c r="Q1095" t="str">
        <f t="shared" si="106"/>
        <v>games</v>
      </c>
      <c r="R1095" t="str">
        <f t="shared" si="107"/>
        <v>video games</v>
      </c>
      <c r="S1095" s="9">
        <f t="shared" si="104"/>
        <v>42396.973807870367</v>
      </c>
      <c r="T1095" s="9">
        <f t="shared" si="105"/>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-14705.99</v>
      </c>
      <c r="P1096" s="5">
        <f t="shared" si="103"/>
        <v>122.00037037037038</v>
      </c>
      <c r="Q1096" t="str">
        <f t="shared" si="106"/>
        <v>games</v>
      </c>
      <c r="R1096" t="str">
        <f t="shared" si="107"/>
        <v>video games</v>
      </c>
      <c r="S1096" s="9">
        <f t="shared" si="104"/>
        <v>40795.713344907403</v>
      </c>
      <c r="T1096" s="9">
        <f t="shared" si="105"/>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-474826</v>
      </c>
      <c r="P1097" s="5">
        <f t="shared" si="103"/>
        <v>267.80851063829789</v>
      </c>
      <c r="Q1097" t="str">
        <f t="shared" si="106"/>
        <v>games</v>
      </c>
      <c r="R1097" t="str">
        <f t="shared" si="107"/>
        <v>video games</v>
      </c>
      <c r="S1097" s="9">
        <f t="shared" si="104"/>
        <v>41486.537268518521</v>
      </c>
      <c r="T1097" s="9">
        <f t="shared" si="105"/>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-9848</v>
      </c>
      <c r="P1098" s="5">
        <f t="shared" si="103"/>
        <v>74.206896551724142</v>
      </c>
      <c r="Q1098" t="str">
        <f t="shared" si="106"/>
        <v>games</v>
      </c>
      <c r="R1098" t="str">
        <f t="shared" si="107"/>
        <v>video games</v>
      </c>
      <c r="S1098" s="9">
        <f t="shared" si="104"/>
        <v>41885.51798611111</v>
      </c>
      <c r="T1098" s="9">
        <f t="shared" si="105"/>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-99953</v>
      </c>
      <c r="P1099" s="5">
        <f t="shared" si="103"/>
        <v>6.7142857142857144</v>
      </c>
      <c r="Q1099" t="str">
        <f t="shared" si="106"/>
        <v>games</v>
      </c>
      <c r="R1099" t="str">
        <f t="shared" si="107"/>
        <v>video games</v>
      </c>
      <c r="S1099" s="9">
        <f t="shared" si="104"/>
        <v>41660.792557870373</v>
      </c>
      <c r="T1099" s="9">
        <f t="shared" si="105"/>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-23197</v>
      </c>
      <c r="P1100" s="5">
        <f t="shared" si="103"/>
        <v>81.954545454545453</v>
      </c>
      <c r="Q1100" t="str">
        <f t="shared" si="106"/>
        <v>games</v>
      </c>
      <c r="R1100" t="str">
        <f t="shared" si="107"/>
        <v>video games</v>
      </c>
      <c r="S1100" s="9">
        <f t="shared" si="104"/>
        <v>41712.762673611112</v>
      </c>
      <c r="T1100" s="9">
        <f t="shared" si="105"/>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-4975</v>
      </c>
      <c r="P1101" s="5">
        <f t="shared" si="103"/>
        <v>25</v>
      </c>
      <c r="Q1101" t="str">
        <f t="shared" si="106"/>
        <v>games</v>
      </c>
      <c r="R1101" t="str">
        <f t="shared" si="107"/>
        <v>video games</v>
      </c>
      <c r="S1101" s="9">
        <f t="shared" si="104"/>
        <v>42107.836435185185</v>
      </c>
      <c r="T1101" s="9">
        <f t="shared" si="105"/>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-3900</v>
      </c>
      <c r="P1102" s="5">
        <f t="shared" si="103"/>
        <v>10</v>
      </c>
      <c r="Q1102" t="str">
        <f t="shared" si="106"/>
        <v>games</v>
      </c>
      <c r="R1102" t="str">
        <f t="shared" si="107"/>
        <v>video games</v>
      </c>
      <c r="S1102" s="9">
        <f t="shared" si="104"/>
        <v>42384.110775462963</v>
      </c>
      <c r="T1102" s="9">
        <f t="shared" si="105"/>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-99959</v>
      </c>
      <c r="P1103" s="5">
        <f t="shared" si="103"/>
        <v>6.833333333333333</v>
      </c>
      <c r="Q1103" t="str">
        <f t="shared" si="106"/>
        <v>games</v>
      </c>
      <c r="R1103" t="str">
        <f t="shared" si="107"/>
        <v>video games</v>
      </c>
      <c r="S1103" s="9">
        <f t="shared" si="104"/>
        <v>42538.77243055556</v>
      </c>
      <c r="T1103" s="9">
        <f t="shared" si="105"/>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-7575</v>
      </c>
      <c r="P1104" s="5">
        <f t="shared" si="103"/>
        <v>17.708333333333332</v>
      </c>
      <c r="Q1104" t="str">
        <f t="shared" si="106"/>
        <v>games</v>
      </c>
      <c r="R1104" t="str">
        <f t="shared" si="107"/>
        <v>video games</v>
      </c>
      <c r="S1104" s="9">
        <f t="shared" si="104"/>
        <v>41577.045428240745</v>
      </c>
      <c r="T1104" s="9">
        <f t="shared" si="105"/>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-14757</v>
      </c>
      <c r="P1105" s="5">
        <f t="shared" si="103"/>
        <v>16.2</v>
      </c>
      <c r="Q1105" t="str">
        <f t="shared" si="106"/>
        <v>games</v>
      </c>
      <c r="R1105" t="str">
        <f t="shared" si="107"/>
        <v>video games</v>
      </c>
      <c r="S1105" s="9">
        <f t="shared" si="104"/>
        <v>42479.22210648148</v>
      </c>
      <c r="T1105" s="9">
        <f t="shared" si="105"/>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-57029</v>
      </c>
      <c r="P1106" s="5">
        <f t="shared" si="103"/>
        <v>80.297297297297291</v>
      </c>
      <c r="Q1106" t="str">
        <f t="shared" si="106"/>
        <v>games</v>
      </c>
      <c r="R1106" t="str">
        <f t="shared" si="107"/>
        <v>video games</v>
      </c>
      <c r="S1106" s="9">
        <f t="shared" si="104"/>
        <v>41771.40996527778</v>
      </c>
      <c r="T1106" s="9">
        <f t="shared" si="105"/>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-898569</v>
      </c>
      <c r="P1107" s="5">
        <f t="shared" si="103"/>
        <v>71.55</v>
      </c>
      <c r="Q1107" t="str">
        <f t="shared" si="106"/>
        <v>games</v>
      </c>
      <c r="R1107" t="str">
        <f t="shared" si="107"/>
        <v>video games</v>
      </c>
      <c r="S1107" s="9">
        <f t="shared" si="104"/>
        <v>41692.135729166665</v>
      </c>
      <c r="T1107" s="9">
        <f t="shared" si="105"/>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-235</v>
      </c>
      <c r="P1108" s="5">
        <f t="shared" si="103"/>
        <v>23.571428571428573</v>
      </c>
      <c r="Q1108" t="str">
        <f t="shared" si="106"/>
        <v>games</v>
      </c>
      <c r="R1108" t="str">
        <f t="shared" si="107"/>
        <v>video games</v>
      </c>
      <c r="S1108" s="9">
        <f t="shared" si="104"/>
        <v>40973.740451388891</v>
      </c>
      <c r="T1108" s="9">
        <f t="shared" si="105"/>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-10000</v>
      </c>
      <c r="P1109" s="5" t="e">
        <f t="shared" si="103"/>
        <v>#DIV/0!</v>
      </c>
      <c r="Q1109" t="str">
        <f t="shared" si="106"/>
        <v>games</v>
      </c>
      <c r="R1109" t="str">
        <f t="shared" si="107"/>
        <v>video games</v>
      </c>
      <c r="S1109" s="9">
        <f t="shared" si="104"/>
        <v>41813.861388888887</v>
      </c>
      <c r="T1109" s="9">
        <f t="shared" si="105"/>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-24267.5</v>
      </c>
      <c r="P1110" s="5">
        <f t="shared" si="103"/>
        <v>34.88095238095238</v>
      </c>
      <c r="Q1110" t="str">
        <f t="shared" si="106"/>
        <v>games</v>
      </c>
      <c r="R1110" t="str">
        <f t="shared" si="107"/>
        <v>video games</v>
      </c>
      <c r="S1110" s="9">
        <f t="shared" si="104"/>
        <v>40952.636979166666</v>
      </c>
      <c r="T1110" s="9">
        <f t="shared" si="105"/>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-9955</v>
      </c>
      <c r="P1111" s="5">
        <f t="shared" si="103"/>
        <v>15</v>
      </c>
      <c r="Q1111" t="str">
        <f t="shared" si="106"/>
        <v>games</v>
      </c>
      <c r="R1111" t="str">
        <f t="shared" si="107"/>
        <v>video games</v>
      </c>
      <c r="S1111" s="9">
        <f t="shared" si="104"/>
        <v>42662.752199074079</v>
      </c>
      <c r="T1111" s="9">
        <f t="shared" si="105"/>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-49745</v>
      </c>
      <c r="P1112" s="5">
        <f t="shared" si="103"/>
        <v>23.181818181818183</v>
      </c>
      <c r="Q1112" t="str">
        <f t="shared" si="106"/>
        <v>games</v>
      </c>
      <c r="R1112" t="str">
        <f t="shared" si="107"/>
        <v>video games</v>
      </c>
      <c r="S1112" s="9">
        <f t="shared" si="104"/>
        <v>41220.933124999996</v>
      </c>
      <c r="T1112" s="9">
        <f t="shared" si="105"/>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-2499</v>
      </c>
      <c r="P1113" s="5">
        <f t="shared" si="103"/>
        <v>1</v>
      </c>
      <c r="Q1113" t="str">
        <f t="shared" si="106"/>
        <v>games</v>
      </c>
      <c r="R1113" t="str">
        <f t="shared" si="107"/>
        <v>video games</v>
      </c>
      <c r="S1113" s="9">
        <f t="shared" si="104"/>
        <v>42347.203587962969</v>
      </c>
      <c r="T1113" s="9">
        <f t="shared" si="105"/>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-56727.08</v>
      </c>
      <c r="P1114" s="5">
        <f t="shared" si="103"/>
        <v>100.23371794871794</v>
      </c>
      <c r="Q1114" t="str">
        <f t="shared" si="106"/>
        <v>games</v>
      </c>
      <c r="R1114" t="str">
        <f t="shared" si="107"/>
        <v>video games</v>
      </c>
      <c r="S1114" s="9">
        <f t="shared" si="104"/>
        <v>41963.759386574078</v>
      </c>
      <c r="T1114" s="9">
        <f t="shared" si="105"/>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-995</v>
      </c>
      <c r="P1115" s="5">
        <f t="shared" si="103"/>
        <v>5</v>
      </c>
      <c r="Q1115" t="str">
        <f t="shared" si="106"/>
        <v>games</v>
      </c>
      <c r="R1115" t="str">
        <f t="shared" si="107"/>
        <v>video games</v>
      </c>
      <c r="S1115" s="9">
        <f t="shared" si="104"/>
        <v>41835.977083333331</v>
      </c>
      <c r="T1115" s="9">
        <f t="shared" si="105"/>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-5990</v>
      </c>
      <c r="P1116" s="5">
        <f t="shared" si="103"/>
        <v>3.3333333333333335</v>
      </c>
      <c r="Q1116" t="str">
        <f t="shared" si="106"/>
        <v>games</v>
      </c>
      <c r="R1116" t="str">
        <f t="shared" si="107"/>
        <v>video games</v>
      </c>
      <c r="S1116" s="9">
        <f t="shared" si="104"/>
        <v>41526.345914351856</v>
      </c>
      <c r="T1116" s="9">
        <f t="shared" si="105"/>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-39947</v>
      </c>
      <c r="P1117" s="5">
        <f t="shared" si="103"/>
        <v>13.25</v>
      </c>
      <c r="Q1117" t="str">
        <f t="shared" si="106"/>
        <v>games</v>
      </c>
      <c r="R1117" t="str">
        <f t="shared" si="107"/>
        <v>video games</v>
      </c>
      <c r="S1117" s="9">
        <f t="shared" si="104"/>
        <v>42429.695543981477</v>
      </c>
      <c r="T1117" s="9">
        <f t="shared" si="105"/>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-499821.48</v>
      </c>
      <c r="P1118" s="5">
        <f t="shared" si="103"/>
        <v>17.852</v>
      </c>
      <c r="Q1118" t="str">
        <f t="shared" si="106"/>
        <v>games</v>
      </c>
      <c r="R1118" t="str">
        <f t="shared" si="107"/>
        <v>video games</v>
      </c>
      <c r="S1118" s="9">
        <f t="shared" si="104"/>
        <v>41009.847314814811</v>
      </c>
      <c r="T1118" s="9">
        <f t="shared" si="105"/>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-917</v>
      </c>
      <c r="P1119" s="5">
        <f t="shared" si="103"/>
        <v>10.375</v>
      </c>
      <c r="Q1119" t="str">
        <f t="shared" si="106"/>
        <v>games</v>
      </c>
      <c r="R1119" t="str">
        <f t="shared" si="107"/>
        <v>video games</v>
      </c>
      <c r="S1119" s="9">
        <f t="shared" si="104"/>
        <v>42333.598530092597</v>
      </c>
      <c r="T1119" s="9">
        <f t="shared" si="105"/>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-4391</v>
      </c>
      <c r="P1120" s="5">
        <f t="shared" si="103"/>
        <v>36.333333333333336</v>
      </c>
      <c r="Q1120" t="str">
        <f t="shared" si="106"/>
        <v>games</v>
      </c>
      <c r="R1120" t="str">
        <f t="shared" si="107"/>
        <v>video games</v>
      </c>
      <c r="S1120" s="9">
        <f t="shared" si="104"/>
        <v>41704.16642361111</v>
      </c>
      <c r="T1120" s="9">
        <f t="shared" si="105"/>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-2095</v>
      </c>
      <c r="P1121" s="5">
        <f t="shared" si="103"/>
        <v>5</v>
      </c>
      <c r="Q1121" t="str">
        <f t="shared" si="106"/>
        <v>games</v>
      </c>
      <c r="R1121" t="str">
        <f t="shared" si="107"/>
        <v>video games</v>
      </c>
      <c r="S1121" s="9">
        <f t="shared" si="104"/>
        <v>41722.792407407411</v>
      </c>
      <c r="T1121" s="9">
        <f t="shared" si="105"/>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-25000</v>
      </c>
      <c r="P1122" s="5" t="e">
        <f t="shared" si="103"/>
        <v>#DIV/0!</v>
      </c>
      <c r="Q1122" t="str">
        <f t="shared" si="106"/>
        <v>games</v>
      </c>
      <c r="R1122" t="str">
        <f t="shared" si="107"/>
        <v>video games</v>
      </c>
      <c r="S1122" s="9">
        <f t="shared" si="104"/>
        <v>40799.872685185182</v>
      </c>
      <c r="T1122" s="9">
        <f t="shared" si="105"/>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-249971</v>
      </c>
      <c r="P1123" s="5">
        <f t="shared" si="103"/>
        <v>5.8</v>
      </c>
      <c r="Q1123" t="str">
        <f t="shared" si="106"/>
        <v>games</v>
      </c>
      <c r="R1123" t="str">
        <f t="shared" si="107"/>
        <v>video games</v>
      </c>
      <c r="S1123" s="9">
        <f t="shared" si="104"/>
        <v>42412.934212962966</v>
      </c>
      <c r="T1123" s="9">
        <f t="shared" si="105"/>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-3200</v>
      </c>
      <c r="P1124" s="5" t="e">
        <f t="shared" si="103"/>
        <v>#DIV/0!</v>
      </c>
      <c r="Q1124" t="str">
        <f t="shared" si="106"/>
        <v>games</v>
      </c>
      <c r="R1124" t="str">
        <f t="shared" si="107"/>
        <v>video games</v>
      </c>
      <c r="S1124" s="9">
        <f t="shared" si="104"/>
        <v>41410.703993055555</v>
      </c>
      <c r="T1124" s="9">
        <f t="shared" si="105"/>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-4989</v>
      </c>
      <c r="P1125" s="5">
        <f t="shared" si="103"/>
        <v>3.6666666666666665</v>
      </c>
      <c r="Q1125" t="str">
        <f t="shared" si="106"/>
        <v>games</v>
      </c>
      <c r="R1125" t="str">
        <f t="shared" si="107"/>
        <v>video games</v>
      </c>
      <c r="S1125" s="9">
        <f t="shared" si="104"/>
        <v>41718.5237037037</v>
      </c>
      <c r="T1125" s="9">
        <f t="shared" si="105"/>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-89575</v>
      </c>
      <c r="P1126" s="5">
        <f t="shared" si="103"/>
        <v>60.714285714285715</v>
      </c>
      <c r="Q1126" t="str">
        <f t="shared" si="106"/>
        <v>games</v>
      </c>
      <c r="R1126" t="str">
        <f t="shared" si="107"/>
        <v>mobile games</v>
      </c>
      <c r="S1126" s="9">
        <f t="shared" si="104"/>
        <v>42094.667256944449</v>
      </c>
      <c r="T1126" s="9">
        <f t="shared" si="105"/>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-3000</v>
      </c>
      <c r="P1127" s="5" t="e">
        <f t="shared" si="103"/>
        <v>#DIV/0!</v>
      </c>
      <c r="Q1127" t="str">
        <f t="shared" si="106"/>
        <v>games</v>
      </c>
      <c r="R1127" t="str">
        <f t="shared" si="107"/>
        <v>mobile games</v>
      </c>
      <c r="S1127" s="9">
        <f t="shared" si="104"/>
        <v>42212.624189814815</v>
      </c>
      <c r="T1127" s="9">
        <f t="shared" si="105"/>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-1990</v>
      </c>
      <c r="P1128" s="5">
        <f t="shared" si="103"/>
        <v>5</v>
      </c>
      <c r="Q1128" t="str">
        <f t="shared" si="106"/>
        <v>games</v>
      </c>
      <c r="R1128" t="str">
        <f t="shared" si="107"/>
        <v>mobile games</v>
      </c>
      <c r="S1128" s="9">
        <f t="shared" si="104"/>
        <v>42535.327476851846</v>
      </c>
      <c r="T1128" s="9">
        <f t="shared" si="105"/>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-34415</v>
      </c>
      <c r="P1129" s="5">
        <f t="shared" si="103"/>
        <v>25.434782608695652</v>
      </c>
      <c r="Q1129" t="str">
        <f t="shared" si="106"/>
        <v>games</v>
      </c>
      <c r="R1129" t="str">
        <f t="shared" si="107"/>
        <v>mobile games</v>
      </c>
      <c r="S1129" s="9">
        <f t="shared" si="104"/>
        <v>41926.854166666664</v>
      </c>
      <c r="T1129" s="9">
        <f t="shared" si="105"/>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-999</v>
      </c>
      <c r="P1130" s="5">
        <f t="shared" si="103"/>
        <v>1</v>
      </c>
      <c r="Q1130" t="str">
        <f t="shared" si="106"/>
        <v>games</v>
      </c>
      <c r="R1130" t="str">
        <f t="shared" si="107"/>
        <v>mobile games</v>
      </c>
      <c r="S1130" s="9">
        <f t="shared" si="104"/>
        <v>41828.649502314816</v>
      </c>
      <c r="T1130" s="9">
        <f t="shared" si="105"/>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-19979</v>
      </c>
      <c r="P1131" s="5">
        <f t="shared" si="103"/>
        <v>10.5</v>
      </c>
      <c r="Q1131" t="str">
        <f t="shared" si="106"/>
        <v>games</v>
      </c>
      <c r="R1131" t="str">
        <f t="shared" si="107"/>
        <v>mobile games</v>
      </c>
      <c r="S1131" s="9">
        <f t="shared" si="104"/>
        <v>42496.264965277776</v>
      </c>
      <c r="T1131" s="9">
        <f t="shared" si="105"/>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-4989</v>
      </c>
      <c r="P1132" s="5">
        <f t="shared" si="103"/>
        <v>3.6666666666666665</v>
      </c>
      <c r="Q1132" t="str">
        <f t="shared" si="106"/>
        <v>games</v>
      </c>
      <c r="R1132" t="str">
        <f t="shared" si="107"/>
        <v>mobile games</v>
      </c>
      <c r="S1132" s="9">
        <f t="shared" si="104"/>
        <v>41908.996527777781</v>
      </c>
      <c r="T1132" s="9">
        <f t="shared" si="105"/>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-40000</v>
      </c>
      <c r="P1133" s="5" t="e">
        <f t="shared" si="103"/>
        <v>#DIV/0!</v>
      </c>
      <c r="Q1133" t="str">
        <f t="shared" si="106"/>
        <v>games</v>
      </c>
      <c r="R1133" t="str">
        <f t="shared" si="107"/>
        <v>mobile games</v>
      </c>
      <c r="S1133" s="9">
        <f t="shared" si="104"/>
        <v>42332.908194444448</v>
      </c>
      <c r="T1133" s="9">
        <f t="shared" si="105"/>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-8562</v>
      </c>
      <c r="P1134" s="5">
        <f t="shared" si="103"/>
        <v>110.61538461538461</v>
      </c>
      <c r="Q1134" t="str">
        <f t="shared" si="106"/>
        <v>games</v>
      </c>
      <c r="R1134" t="str">
        <f t="shared" si="107"/>
        <v>mobile games</v>
      </c>
      <c r="S1134" s="9">
        <f t="shared" si="104"/>
        <v>42706.115405092598</v>
      </c>
      <c r="T1134" s="9">
        <f t="shared" si="105"/>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-2980</v>
      </c>
      <c r="P1135" s="5">
        <f t="shared" si="103"/>
        <v>20</v>
      </c>
      <c r="Q1135" t="str">
        <f t="shared" si="106"/>
        <v>games</v>
      </c>
      <c r="R1135" t="str">
        <f t="shared" si="107"/>
        <v>mobile games</v>
      </c>
      <c r="S1135" s="9">
        <f t="shared" si="104"/>
        <v>41821.407187500001</v>
      </c>
      <c r="T1135" s="9">
        <f t="shared" si="105"/>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-24999</v>
      </c>
      <c r="P1136" s="5">
        <f t="shared" si="103"/>
        <v>1</v>
      </c>
      <c r="Q1136" t="str">
        <f t="shared" si="106"/>
        <v>games</v>
      </c>
      <c r="R1136" t="str">
        <f t="shared" si="107"/>
        <v>mobile games</v>
      </c>
      <c r="S1136" s="9">
        <f t="shared" si="104"/>
        <v>41958.285046296296</v>
      </c>
      <c r="T1136" s="9">
        <f t="shared" si="105"/>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-950</v>
      </c>
      <c r="P1137" s="5">
        <f t="shared" si="103"/>
        <v>50</v>
      </c>
      <c r="Q1137" t="str">
        <f t="shared" si="106"/>
        <v>games</v>
      </c>
      <c r="R1137" t="str">
        <f t="shared" si="107"/>
        <v>mobile games</v>
      </c>
      <c r="S1137" s="9">
        <f t="shared" si="104"/>
        <v>42558.989513888882</v>
      </c>
      <c r="T1137" s="9">
        <f t="shared" si="105"/>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-3920</v>
      </c>
      <c r="P1138" s="5">
        <f t="shared" si="103"/>
        <v>45</v>
      </c>
      <c r="Q1138" t="str">
        <f t="shared" si="106"/>
        <v>games</v>
      </c>
      <c r="R1138" t="str">
        <f t="shared" si="107"/>
        <v>mobile games</v>
      </c>
      <c r="S1138" s="9">
        <f t="shared" si="104"/>
        <v>42327.671631944439</v>
      </c>
      <c r="T1138" s="9">
        <f t="shared" si="105"/>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-15125</v>
      </c>
      <c r="P1139" s="5">
        <f t="shared" si="103"/>
        <v>253.2051282051282</v>
      </c>
      <c r="Q1139" t="str">
        <f t="shared" si="106"/>
        <v>games</v>
      </c>
      <c r="R1139" t="str">
        <f t="shared" si="107"/>
        <v>mobile games</v>
      </c>
      <c r="S1139" s="9">
        <f t="shared" si="104"/>
        <v>42453.819687499999</v>
      </c>
      <c r="T1139" s="9">
        <f t="shared" si="105"/>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-34875</v>
      </c>
      <c r="P1140" s="5">
        <f t="shared" si="103"/>
        <v>31.25</v>
      </c>
      <c r="Q1140" t="str">
        <f t="shared" si="106"/>
        <v>games</v>
      </c>
      <c r="R1140" t="str">
        <f t="shared" si="107"/>
        <v>mobile games</v>
      </c>
      <c r="S1140" s="9">
        <f t="shared" si="104"/>
        <v>42736.9066087963</v>
      </c>
      <c r="T1140" s="9">
        <f t="shared" si="105"/>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-7995</v>
      </c>
      <c r="P1141" s="5">
        <f t="shared" si="103"/>
        <v>5</v>
      </c>
      <c r="Q1141" t="str">
        <f t="shared" si="106"/>
        <v>games</v>
      </c>
      <c r="R1141" t="str">
        <f t="shared" si="107"/>
        <v>mobile games</v>
      </c>
      <c r="S1141" s="9">
        <f t="shared" si="104"/>
        <v>41975.347523148142</v>
      </c>
      <c r="T1141" s="9">
        <f t="shared" si="105"/>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-5000</v>
      </c>
      <c r="P1142" s="5" t="e">
        <f t="shared" si="103"/>
        <v>#DIV/0!</v>
      </c>
      <c r="Q1142" t="str">
        <f t="shared" si="106"/>
        <v>games</v>
      </c>
      <c r="R1142" t="str">
        <f t="shared" si="107"/>
        <v>mobile games</v>
      </c>
      <c r="S1142" s="9">
        <f t="shared" si="104"/>
        <v>42192.462048611109</v>
      </c>
      <c r="T1142" s="9">
        <f t="shared" si="105"/>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-500</v>
      </c>
      <c r="P1143" s="5" t="e">
        <f t="shared" si="103"/>
        <v>#DIV/0!</v>
      </c>
      <c r="Q1143" t="str">
        <f t="shared" si="106"/>
        <v>games</v>
      </c>
      <c r="R1143" t="str">
        <f t="shared" si="107"/>
        <v>mobile games</v>
      </c>
      <c r="S1143" s="9">
        <f t="shared" si="104"/>
        <v>42164.699652777781</v>
      </c>
      <c r="T1143" s="9">
        <f t="shared" si="105"/>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-4000</v>
      </c>
      <c r="P1144" s="5" t="e">
        <f t="shared" si="103"/>
        <v>#DIV/0!</v>
      </c>
      <c r="Q1144" t="str">
        <f t="shared" si="106"/>
        <v>games</v>
      </c>
      <c r="R1144" t="str">
        <f t="shared" si="107"/>
        <v>mobile games</v>
      </c>
      <c r="S1144" s="9">
        <f t="shared" si="104"/>
        <v>42022.006099537044</v>
      </c>
      <c r="T1144" s="9">
        <f t="shared" si="105"/>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-44814</v>
      </c>
      <c r="P1145" s="5">
        <f t="shared" si="103"/>
        <v>23.25</v>
      </c>
      <c r="Q1145" t="str">
        <f t="shared" si="106"/>
        <v>games</v>
      </c>
      <c r="R1145" t="str">
        <f t="shared" si="107"/>
        <v>mobile games</v>
      </c>
      <c r="S1145" s="9">
        <f t="shared" si="104"/>
        <v>42325.19358796296</v>
      </c>
      <c r="T1145" s="9">
        <f t="shared" si="105"/>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-9300</v>
      </c>
      <c r="P1146" s="5" t="e">
        <f t="shared" si="103"/>
        <v>#DIV/0!</v>
      </c>
      <c r="Q1146" t="str">
        <f t="shared" si="106"/>
        <v>food</v>
      </c>
      <c r="R1146" t="str">
        <f t="shared" si="107"/>
        <v>food trucks</v>
      </c>
      <c r="S1146" s="9">
        <f t="shared" si="104"/>
        <v>42093.181944444441</v>
      </c>
      <c r="T1146" s="9">
        <f t="shared" si="105"/>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-79900</v>
      </c>
      <c r="P1147" s="5">
        <f t="shared" si="103"/>
        <v>100</v>
      </c>
      <c r="Q1147" t="str">
        <f t="shared" si="106"/>
        <v>food</v>
      </c>
      <c r="R1147" t="str">
        <f t="shared" si="107"/>
        <v>food trucks</v>
      </c>
      <c r="S1147" s="9">
        <f t="shared" si="104"/>
        <v>41854.747592592597</v>
      </c>
      <c r="T1147" s="9">
        <f t="shared" si="105"/>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-5470</v>
      </c>
      <c r="P1148" s="5">
        <f t="shared" si="103"/>
        <v>44.166666666666664</v>
      </c>
      <c r="Q1148" t="str">
        <f t="shared" si="106"/>
        <v>food</v>
      </c>
      <c r="R1148" t="str">
        <f t="shared" si="107"/>
        <v>food trucks</v>
      </c>
      <c r="S1148" s="9">
        <f t="shared" si="104"/>
        <v>41723.9533912037</v>
      </c>
      <c r="T1148" s="9">
        <f t="shared" si="105"/>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-25000</v>
      </c>
      <c r="P1149" s="5" t="e">
        <f t="shared" si="103"/>
        <v>#DIV/0!</v>
      </c>
      <c r="Q1149" t="str">
        <f t="shared" si="106"/>
        <v>food</v>
      </c>
      <c r="R1149" t="str">
        <f t="shared" si="107"/>
        <v>food trucks</v>
      </c>
      <c r="S1149" s="9">
        <f t="shared" si="104"/>
        <v>41871.972025462965</v>
      </c>
      <c r="T1149" s="9">
        <f t="shared" si="105"/>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-14927</v>
      </c>
      <c r="P1150" s="5">
        <f t="shared" si="103"/>
        <v>24.333333333333332</v>
      </c>
      <c r="Q1150" t="str">
        <f t="shared" si="106"/>
        <v>food</v>
      </c>
      <c r="R1150" t="str">
        <f t="shared" si="107"/>
        <v>food trucks</v>
      </c>
      <c r="S1150" s="9">
        <f t="shared" si="104"/>
        <v>42675.171076388884</v>
      </c>
      <c r="T1150" s="9">
        <f t="shared" si="105"/>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-49925</v>
      </c>
      <c r="P1151" s="5">
        <f t="shared" si="103"/>
        <v>37.5</v>
      </c>
      <c r="Q1151" t="str">
        <f t="shared" si="106"/>
        <v>food</v>
      </c>
      <c r="R1151" t="str">
        <f t="shared" si="107"/>
        <v>food trucks</v>
      </c>
      <c r="S1151" s="9">
        <f t="shared" si="104"/>
        <v>42507.71025462963</v>
      </c>
      <c r="T1151" s="9">
        <f t="shared" si="105"/>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-2248</v>
      </c>
      <c r="P1152" s="5">
        <f t="shared" si="103"/>
        <v>42</v>
      </c>
      <c r="Q1152" t="str">
        <f t="shared" si="106"/>
        <v>food</v>
      </c>
      <c r="R1152" t="str">
        <f t="shared" si="107"/>
        <v>food trucks</v>
      </c>
      <c r="S1152" s="9">
        <f t="shared" si="104"/>
        <v>42317.954571759255</v>
      </c>
      <c r="T1152" s="9">
        <f t="shared" si="105"/>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-25000</v>
      </c>
      <c r="P1153" s="5" t="e">
        <f t="shared" si="103"/>
        <v>#DIV/0!</v>
      </c>
      <c r="Q1153" t="str">
        <f t="shared" si="106"/>
        <v>food</v>
      </c>
      <c r="R1153" t="str">
        <f t="shared" si="107"/>
        <v>food trucks</v>
      </c>
      <c r="S1153" s="9">
        <f t="shared" si="104"/>
        <v>42224.102581018517</v>
      </c>
      <c r="T1153" s="9">
        <f t="shared" si="105"/>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108">E1154-D1154</f>
        <v>-15089</v>
      </c>
      <c r="P1154" s="5">
        <f t="shared" ref="P1154:P1217" si="109">(E1154/L1154)</f>
        <v>60.733333333333334</v>
      </c>
      <c r="Q1154" t="str">
        <f t="shared" si="106"/>
        <v>food</v>
      </c>
      <c r="R1154" t="str">
        <f t="shared" si="107"/>
        <v>food trucks</v>
      </c>
      <c r="S1154" s="9">
        <f t="shared" ref="S1154:S1217" si="110">(((J1154/60)/60)/24)+DATE(1970,1,1)</f>
        <v>42109.709629629629</v>
      </c>
      <c r="T1154" s="9">
        <f t="shared" ref="T1154:T1217" si="111">(((I1154/60)/60)/24)+DATE(1970,1,1)</f>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108"/>
        <v>-7950</v>
      </c>
      <c r="P1155" s="5">
        <f t="shared" si="109"/>
        <v>50</v>
      </c>
      <c r="Q1155" t="str">
        <f t="shared" ref="Q1155:Q1218" si="112">LEFT(N1155,SEARCH("/",N1155,1)-1)</f>
        <v>food</v>
      </c>
      <c r="R1155" t="str">
        <f t="shared" ref="R1155:R1218" si="113">RIGHT(N1155,LEN(N1155)-SEARCH("/",N1155))</f>
        <v>food trucks</v>
      </c>
      <c r="S1155" s="9">
        <f t="shared" si="110"/>
        <v>42143.714178240742</v>
      </c>
      <c r="T1155" s="9">
        <f t="shared" si="111"/>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-4675</v>
      </c>
      <c r="P1156" s="5">
        <f t="shared" si="109"/>
        <v>108.33333333333333</v>
      </c>
      <c r="Q1156" t="str">
        <f t="shared" si="112"/>
        <v>food</v>
      </c>
      <c r="R1156" t="str">
        <f t="shared" si="113"/>
        <v>food trucks</v>
      </c>
      <c r="S1156" s="9">
        <f t="shared" si="110"/>
        <v>42223.108865740738</v>
      </c>
      <c r="T1156" s="9">
        <f t="shared" si="111"/>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-24812</v>
      </c>
      <c r="P1157" s="5">
        <f t="shared" si="109"/>
        <v>23.5</v>
      </c>
      <c r="Q1157" t="str">
        <f t="shared" si="112"/>
        <v>food</v>
      </c>
      <c r="R1157" t="str">
        <f t="shared" si="113"/>
        <v>food trucks</v>
      </c>
      <c r="S1157" s="9">
        <f t="shared" si="110"/>
        <v>41835.763981481483</v>
      </c>
      <c r="T1157" s="9">
        <f t="shared" si="111"/>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-6500</v>
      </c>
      <c r="P1158" s="5" t="e">
        <f t="shared" si="109"/>
        <v>#DIV/0!</v>
      </c>
      <c r="Q1158" t="str">
        <f t="shared" si="112"/>
        <v>food</v>
      </c>
      <c r="R1158" t="str">
        <f t="shared" si="113"/>
        <v>food trucks</v>
      </c>
      <c r="S1158" s="9">
        <f t="shared" si="110"/>
        <v>42029.07131944444</v>
      </c>
      <c r="T1158" s="9">
        <f t="shared" si="111"/>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-9849</v>
      </c>
      <c r="P1159" s="5">
        <f t="shared" si="109"/>
        <v>50.333333333333336</v>
      </c>
      <c r="Q1159" t="str">
        <f t="shared" si="112"/>
        <v>food</v>
      </c>
      <c r="R1159" t="str">
        <f t="shared" si="113"/>
        <v>food trucks</v>
      </c>
      <c r="S1159" s="9">
        <f t="shared" si="110"/>
        <v>41918.628240740742</v>
      </c>
      <c r="T1159" s="9">
        <f t="shared" si="111"/>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-7465</v>
      </c>
      <c r="P1160" s="5">
        <f t="shared" si="109"/>
        <v>11.666666666666666</v>
      </c>
      <c r="Q1160" t="str">
        <f t="shared" si="112"/>
        <v>food</v>
      </c>
      <c r="R1160" t="str">
        <f t="shared" si="113"/>
        <v>food trucks</v>
      </c>
      <c r="S1160" s="9">
        <f t="shared" si="110"/>
        <v>41952.09175925926</v>
      </c>
      <c r="T1160" s="9">
        <f t="shared" si="111"/>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-6750</v>
      </c>
      <c r="P1161" s="5" t="e">
        <f t="shared" si="109"/>
        <v>#DIV/0!</v>
      </c>
      <c r="Q1161" t="str">
        <f t="shared" si="112"/>
        <v>food</v>
      </c>
      <c r="R1161" t="str">
        <f t="shared" si="113"/>
        <v>food trucks</v>
      </c>
      <c r="S1161" s="9">
        <f t="shared" si="110"/>
        <v>42154.726446759261</v>
      </c>
      <c r="T1161" s="9">
        <f t="shared" si="111"/>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-28845</v>
      </c>
      <c r="P1162" s="5">
        <f t="shared" si="109"/>
        <v>60.789473684210527</v>
      </c>
      <c r="Q1162" t="str">
        <f t="shared" si="112"/>
        <v>food</v>
      </c>
      <c r="R1162" t="str">
        <f t="shared" si="113"/>
        <v>food trucks</v>
      </c>
      <c r="S1162" s="9">
        <f t="shared" si="110"/>
        <v>42061.154930555553</v>
      </c>
      <c r="T1162" s="9">
        <f t="shared" si="111"/>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-18000</v>
      </c>
      <c r="P1163" s="5" t="e">
        <f t="shared" si="109"/>
        <v>#DIV/0!</v>
      </c>
      <c r="Q1163" t="str">
        <f t="shared" si="112"/>
        <v>food</v>
      </c>
      <c r="R1163" t="str">
        <f t="shared" si="113"/>
        <v>food trucks</v>
      </c>
      <c r="S1163" s="9">
        <f t="shared" si="110"/>
        <v>42122.629502314812</v>
      </c>
      <c r="T1163" s="9">
        <f t="shared" si="111"/>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-59965</v>
      </c>
      <c r="P1164" s="5">
        <f t="shared" si="109"/>
        <v>17.5</v>
      </c>
      <c r="Q1164" t="str">
        <f t="shared" si="112"/>
        <v>food</v>
      </c>
      <c r="R1164" t="str">
        <f t="shared" si="113"/>
        <v>food trucks</v>
      </c>
      <c r="S1164" s="9">
        <f t="shared" si="110"/>
        <v>41876.683611111112</v>
      </c>
      <c r="T1164" s="9">
        <f t="shared" si="111"/>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-5200</v>
      </c>
      <c r="P1165" s="5" t="e">
        <f t="shared" si="109"/>
        <v>#DIV/0!</v>
      </c>
      <c r="Q1165" t="str">
        <f t="shared" si="112"/>
        <v>food</v>
      </c>
      <c r="R1165" t="str">
        <f t="shared" si="113"/>
        <v>food trucks</v>
      </c>
      <c r="S1165" s="9">
        <f t="shared" si="110"/>
        <v>41830.723611111112</v>
      </c>
      <c r="T1165" s="9">
        <f t="shared" si="111"/>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-10000</v>
      </c>
      <c r="P1166" s="5" t="e">
        <f t="shared" si="109"/>
        <v>#DIV/0!</v>
      </c>
      <c r="Q1166" t="str">
        <f t="shared" si="112"/>
        <v>food</v>
      </c>
      <c r="R1166" t="str">
        <f t="shared" si="113"/>
        <v>food trucks</v>
      </c>
      <c r="S1166" s="9">
        <f t="shared" si="110"/>
        <v>42509.724328703705</v>
      </c>
      <c r="T1166" s="9">
        <f t="shared" si="111"/>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-7929.5</v>
      </c>
      <c r="P1167" s="5">
        <f t="shared" si="109"/>
        <v>82.82</v>
      </c>
      <c r="Q1167" t="str">
        <f t="shared" si="112"/>
        <v>food</v>
      </c>
      <c r="R1167" t="str">
        <f t="shared" si="113"/>
        <v>food trucks</v>
      </c>
      <c r="S1167" s="9">
        <f t="shared" si="110"/>
        <v>41792.214467592588</v>
      </c>
      <c r="T1167" s="9">
        <f t="shared" si="111"/>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-12129</v>
      </c>
      <c r="P1168" s="5">
        <f t="shared" si="109"/>
        <v>358.875</v>
      </c>
      <c r="Q1168" t="str">
        <f t="shared" si="112"/>
        <v>food</v>
      </c>
      <c r="R1168" t="str">
        <f t="shared" si="113"/>
        <v>food trucks</v>
      </c>
      <c r="S1168" s="9">
        <f t="shared" si="110"/>
        <v>42150.485439814816</v>
      </c>
      <c r="T1168" s="9">
        <f t="shared" si="111"/>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-59021</v>
      </c>
      <c r="P1169" s="5">
        <f t="shared" si="109"/>
        <v>61.1875</v>
      </c>
      <c r="Q1169" t="str">
        <f t="shared" si="112"/>
        <v>food</v>
      </c>
      <c r="R1169" t="str">
        <f t="shared" si="113"/>
        <v>food trucks</v>
      </c>
      <c r="S1169" s="9">
        <f t="shared" si="110"/>
        <v>41863.734895833331</v>
      </c>
      <c r="T1169" s="9">
        <f t="shared" si="111"/>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-16980</v>
      </c>
      <c r="P1170" s="5">
        <f t="shared" si="109"/>
        <v>340</v>
      </c>
      <c r="Q1170" t="str">
        <f t="shared" si="112"/>
        <v>food</v>
      </c>
      <c r="R1170" t="str">
        <f t="shared" si="113"/>
        <v>food trucks</v>
      </c>
      <c r="S1170" s="9">
        <f t="shared" si="110"/>
        <v>42605.053993055553</v>
      </c>
      <c r="T1170" s="9">
        <f t="shared" si="111"/>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-9983</v>
      </c>
      <c r="P1171" s="5">
        <f t="shared" si="109"/>
        <v>5.666666666666667</v>
      </c>
      <c r="Q1171" t="str">
        <f t="shared" si="112"/>
        <v>food</v>
      </c>
      <c r="R1171" t="str">
        <f t="shared" si="113"/>
        <v>food trucks</v>
      </c>
      <c r="S1171" s="9">
        <f t="shared" si="110"/>
        <v>42027.353738425925</v>
      </c>
      <c r="T1171" s="9">
        <f t="shared" si="111"/>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-24900</v>
      </c>
      <c r="P1172" s="5">
        <f t="shared" si="109"/>
        <v>50</v>
      </c>
      <c r="Q1172" t="str">
        <f t="shared" si="112"/>
        <v>food</v>
      </c>
      <c r="R1172" t="str">
        <f t="shared" si="113"/>
        <v>food trucks</v>
      </c>
      <c r="S1172" s="9">
        <f t="shared" si="110"/>
        <v>42124.893182870372</v>
      </c>
      <c r="T1172" s="9">
        <f t="shared" si="111"/>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-24975</v>
      </c>
      <c r="P1173" s="5">
        <f t="shared" si="109"/>
        <v>25</v>
      </c>
      <c r="Q1173" t="str">
        <f t="shared" si="112"/>
        <v>food</v>
      </c>
      <c r="R1173" t="str">
        <f t="shared" si="113"/>
        <v>food trucks</v>
      </c>
      <c r="S1173" s="9">
        <f t="shared" si="110"/>
        <v>41938.804710648146</v>
      </c>
      <c r="T1173" s="9">
        <f t="shared" si="111"/>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-9000</v>
      </c>
      <c r="P1174" s="5" t="e">
        <f t="shared" si="109"/>
        <v>#DIV/0!</v>
      </c>
      <c r="Q1174" t="str">
        <f t="shared" si="112"/>
        <v>food</v>
      </c>
      <c r="R1174" t="str">
        <f t="shared" si="113"/>
        <v>food trucks</v>
      </c>
      <c r="S1174" s="9">
        <f t="shared" si="110"/>
        <v>41841.682314814818</v>
      </c>
      <c r="T1174" s="9">
        <f t="shared" si="111"/>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-124970</v>
      </c>
      <c r="P1175" s="5">
        <f t="shared" si="109"/>
        <v>30</v>
      </c>
      <c r="Q1175" t="str">
        <f t="shared" si="112"/>
        <v>food</v>
      </c>
      <c r="R1175" t="str">
        <f t="shared" si="113"/>
        <v>food trucks</v>
      </c>
      <c r="S1175" s="9">
        <f t="shared" si="110"/>
        <v>42184.185844907406</v>
      </c>
      <c r="T1175" s="9">
        <f t="shared" si="111"/>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-14114</v>
      </c>
      <c r="P1176" s="5">
        <f t="shared" si="109"/>
        <v>46.631578947368418</v>
      </c>
      <c r="Q1176" t="str">
        <f t="shared" si="112"/>
        <v>food</v>
      </c>
      <c r="R1176" t="str">
        <f t="shared" si="113"/>
        <v>food trucks</v>
      </c>
      <c r="S1176" s="9">
        <f t="shared" si="110"/>
        <v>42468.84174768519</v>
      </c>
      <c r="T1176" s="9">
        <f t="shared" si="111"/>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-19415</v>
      </c>
      <c r="P1177" s="5">
        <f t="shared" si="109"/>
        <v>65</v>
      </c>
      <c r="Q1177" t="str">
        <f t="shared" si="112"/>
        <v>food</v>
      </c>
      <c r="R1177" t="str">
        <f t="shared" si="113"/>
        <v>food trucks</v>
      </c>
      <c r="S1177" s="9">
        <f t="shared" si="110"/>
        <v>42170.728460648148</v>
      </c>
      <c r="T1177" s="9">
        <f t="shared" si="111"/>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-174990</v>
      </c>
      <c r="P1178" s="5">
        <f t="shared" si="109"/>
        <v>10</v>
      </c>
      <c r="Q1178" t="str">
        <f t="shared" si="112"/>
        <v>food</v>
      </c>
      <c r="R1178" t="str">
        <f t="shared" si="113"/>
        <v>food trucks</v>
      </c>
      <c r="S1178" s="9">
        <f t="shared" si="110"/>
        <v>42746.019652777773</v>
      </c>
      <c r="T1178" s="9">
        <f t="shared" si="111"/>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-6000</v>
      </c>
      <c r="P1179" s="5" t="e">
        <f t="shared" si="109"/>
        <v>#DIV/0!</v>
      </c>
      <c r="Q1179" t="str">
        <f t="shared" si="112"/>
        <v>food</v>
      </c>
      <c r="R1179" t="str">
        <f t="shared" si="113"/>
        <v>food trucks</v>
      </c>
      <c r="S1179" s="9">
        <f t="shared" si="110"/>
        <v>41897.660833333335</v>
      </c>
      <c r="T1179" s="9">
        <f t="shared" si="111"/>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-74995</v>
      </c>
      <c r="P1180" s="5">
        <f t="shared" si="109"/>
        <v>5</v>
      </c>
      <c r="Q1180" t="str">
        <f t="shared" si="112"/>
        <v>food</v>
      </c>
      <c r="R1180" t="str">
        <f t="shared" si="113"/>
        <v>food trucks</v>
      </c>
      <c r="S1180" s="9">
        <f t="shared" si="110"/>
        <v>41837.905694444446</v>
      </c>
      <c r="T1180" s="9">
        <f t="shared" si="111"/>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-56800</v>
      </c>
      <c r="P1181" s="5">
        <f t="shared" si="109"/>
        <v>640</v>
      </c>
      <c r="Q1181" t="str">
        <f t="shared" si="112"/>
        <v>food</v>
      </c>
      <c r="R1181" t="str">
        <f t="shared" si="113"/>
        <v>food trucks</v>
      </c>
      <c r="S1181" s="9">
        <f t="shared" si="110"/>
        <v>42275.720219907409</v>
      </c>
      <c r="T1181" s="9">
        <f t="shared" si="111"/>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-44125</v>
      </c>
      <c r="P1182" s="5">
        <f t="shared" si="109"/>
        <v>69.117647058823536</v>
      </c>
      <c r="Q1182" t="str">
        <f t="shared" si="112"/>
        <v>food</v>
      </c>
      <c r="R1182" t="str">
        <f t="shared" si="113"/>
        <v>food trucks</v>
      </c>
      <c r="S1182" s="9">
        <f t="shared" si="110"/>
        <v>41781.806875000002</v>
      </c>
      <c r="T1182" s="9">
        <f t="shared" si="111"/>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-49996</v>
      </c>
      <c r="P1183" s="5">
        <f t="shared" si="109"/>
        <v>1.3333333333333333</v>
      </c>
      <c r="Q1183" t="str">
        <f t="shared" si="112"/>
        <v>food</v>
      </c>
      <c r="R1183" t="str">
        <f t="shared" si="113"/>
        <v>food trucks</v>
      </c>
      <c r="S1183" s="9">
        <f t="shared" si="110"/>
        <v>42034.339363425926</v>
      </c>
      <c r="T1183" s="9">
        <f t="shared" si="111"/>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-958</v>
      </c>
      <c r="P1184" s="5">
        <f t="shared" si="109"/>
        <v>10.5</v>
      </c>
      <c r="Q1184" t="str">
        <f t="shared" si="112"/>
        <v>food</v>
      </c>
      <c r="R1184" t="str">
        <f t="shared" si="113"/>
        <v>food trucks</v>
      </c>
      <c r="S1184" s="9">
        <f t="shared" si="110"/>
        <v>42728.827407407407</v>
      </c>
      <c r="T1184" s="9">
        <f t="shared" si="111"/>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-2400</v>
      </c>
      <c r="P1185" s="5">
        <f t="shared" si="109"/>
        <v>33.333333333333336</v>
      </c>
      <c r="Q1185" t="str">
        <f t="shared" si="112"/>
        <v>food</v>
      </c>
      <c r="R1185" t="str">
        <f t="shared" si="113"/>
        <v>food trucks</v>
      </c>
      <c r="S1185" s="9">
        <f t="shared" si="110"/>
        <v>42656.86137731481</v>
      </c>
      <c r="T1185" s="9">
        <f t="shared" si="111"/>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1086</v>
      </c>
      <c r="P1186" s="5">
        <f t="shared" si="109"/>
        <v>61.562666666666665</v>
      </c>
      <c r="Q1186" t="str">
        <f t="shared" si="112"/>
        <v>photography</v>
      </c>
      <c r="R1186" t="str">
        <f t="shared" si="113"/>
        <v>photobooks</v>
      </c>
      <c r="S1186" s="9">
        <f t="shared" si="110"/>
        <v>42741.599664351852</v>
      </c>
      <c r="T1186" s="9">
        <f t="shared" si="111"/>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680</v>
      </c>
      <c r="P1187" s="5">
        <f t="shared" si="109"/>
        <v>118.73873873873873</v>
      </c>
      <c r="Q1187" t="str">
        <f t="shared" si="112"/>
        <v>photography</v>
      </c>
      <c r="R1187" t="str">
        <f t="shared" si="113"/>
        <v>photobooks</v>
      </c>
      <c r="S1187" s="9">
        <f t="shared" si="110"/>
        <v>42130.865150462967</v>
      </c>
      <c r="T1187" s="9">
        <f t="shared" si="111"/>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505</v>
      </c>
      <c r="P1188" s="5">
        <f t="shared" si="109"/>
        <v>65.081300813008127</v>
      </c>
      <c r="Q1188" t="str">
        <f t="shared" si="112"/>
        <v>photography</v>
      </c>
      <c r="R1188" t="str">
        <f t="shared" si="113"/>
        <v>photobooks</v>
      </c>
      <c r="S1188" s="9">
        <f t="shared" si="110"/>
        <v>42123.86336805555</v>
      </c>
      <c r="T1188" s="9">
        <f t="shared" si="111"/>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361</v>
      </c>
      <c r="P1189" s="5">
        <f t="shared" si="109"/>
        <v>130.15714285714284</v>
      </c>
      <c r="Q1189" t="str">
        <f t="shared" si="112"/>
        <v>photography</v>
      </c>
      <c r="R1189" t="str">
        <f t="shared" si="113"/>
        <v>photobooks</v>
      </c>
      <c r="S1189" s="9">
        <f t="shared" si="110"/>
        <v>42109.894942129627</v>
      </c>
      <c r="T1189" s="9">
        <f t="shared" si="111"/>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1211</v>
      </c>
      <c r="P1190" s="5">
        <f t="shared" si="109"/>
        <v>37.776470588235291</v>
      </c>
      <c r="Q1190" t="str">
        <f t="shared" si="112"/>
        <v>photography</v>
      </c>
      <c r="R1190" t="str">
        <f t="shared" si="113"/>
        <v>photobooks</v>
      </c>
      <c r="S1190" s="9">
        <f t="shared" si="110"/>
        <v>42711.700694444444</v>
      </c>
      <c r="T1190" s="9">
        <f t="shared" si="111"/>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700</v>
      </c>
      <c r="P1191" s="5">
        <f t="shared" si="109"/>
        <v>112.79069767441861</v>
      </c>
      <c r="Q1191" t="str">
        <f t="shared" si="112"/>
        <v>photography</v>
      </c>
      <c r="R1191" t="str">
        <f t="shared" si="113"/>
        <v>photobooks</v>
      </c>
      <c r="S1191" s="9">
        <f t="shared" si="110"/>
        <v>42529.979108796295</v>
      </c>
      <c r="T1191" s="9">
        <f t="shared" si="111"/>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175</v>
      </c>
      <c r="P1192" s="5">
        <f t="shared" si="109"/>
        <v>51.92307692307692</v>
      </c>
      <c r="Q1192" t="str">
        <f t="shared" si="112"/>
        <v>photography</v>
      </c>
      <c r="R1192" t="str">
        <f t="shared" si="113"/>
        <v>photobooks</v>
      </c>
      <c r="S1192" s="9">
        <f t="shared" si="110"/>
        <v>41852.665798611109</v>
      </c>
      <c r="T1192" s="9">
        <f t="shared" si="111"/>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245</v>
      </c>
      <c r="P1193" s="5">
        <f t="shared" si="109"/>
        <v>89.242424242424249</v>
      </c>
      <c r="Q1193" t="str">
        <f t="shared" si="112"/>
        <v>photography</v>
      </c>
      <c r="R1193" t="str">
        <f t="shared" si="113"/>
        <v>photobooks</v>
      </c>
      <c r="S1193" s="9">
        <f t="shared" si="110"/>
        <v>42419.603703703702</v>
      </c>
      <c r="T1193" s="9">
        <f t="shared" si="111"/>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190</v>
      </c>
      <c r="P1194" s="5">
        <f t="shared" si="109"/>
        <v>19.333333333333332</v>
      </c>
      <c r="Q1194" t="str">
        <f t="shared" si="112"/>
        <v>photography</v>
      </c>
      <c r="R1194" t="str">
        <f t="shared" si="113"/>
        <v>photobooks</v>
      </c>
      <c r="S1194" s="9">
        <f t="shared" si="110"/>
        <v>42747.506689814814</v>
      </c>
      <c r="T1194" s="9">
        <f t="shared" si="111"/>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831</v>
      </c>
      <c r="P1195" s="5">
        <f t="shared" si="109"/>
        <v>79.967032967032964</v>
      </c>
      <c r="Q1195" t="str">
        <f t="shared" si="112"/>
        <v>photography</v>
      </c>
      <c r="R1195" t="str">
        <f t="shared" si="113"/>
        <v>photobooks</v>
      </c>
      <c r="S1195" s="9">
        <f t="shared" si="110"/>
        <v>42409.776076388895</v>
      </c>
      <c r="T1195" s="9">
        <f t="shared" si="111"/>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27780</v>
      </c>
      <c r="P1196" s="5">
        <f t="shared" si="109"/>
        <v>56.414565826330531</v>
      </c>
      <c r="Q1196" t="str">
        <f t="shared" si="112"/>
        <v>photography</v>
      </c>
      <c r="R1196" t="str">
        <f t="shared" si="113"/>
        <v>photobooks</v>
      </c>
      <c r="S1196" s="9">
        <f t="shared" si="110"/>
        <v>42072.488182870366</v>
      </c>
      <c r="T1196" s="9">
        <f t="shared" si="111"/>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3500</v>
      </c>
      <c r="P1197" s="5">
        <f t="shared" si="109"/>
        <v>79.411764705882348</v>
      </c>
      <c r="Q1197" t="str">
        <f t="shared" si="112"/>
        <v>photography</v>
      </c>
      <c r="R1197" t="str">
        <f t="shared" si="113"/>
        <v>photobooks</v>
      </c>
      <c r="S1197" s="9">
        <f t="shared" si="110"/>
        <v>42298.34783564815</v>
      </c>
      <c r="T1197" s="9">
        <f t="shared" si="111"/>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24637</v>
      </c>
      <c r="P1198" s="5">
        <f t="shared" si="109"/>
        <v>76.439453125</v>
      </c>
      <c r="Q1198" t="str">
        <f t="shared" si="112"/>
        <v>photography</v>
      </c>
      <c r="R1198" t="str">
        <f t="shared" si="113"/>
        <v>photobooks</v>
      </c>
      <c r="S1198" s="9">
        <f t="shared" si="110"/>
        <v>42326.818738425922</v>
      </c>
      <c r="T1198" s="9">
        <f t="shared" si="111"/>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22994</v>
      </c>
      <c r="P1199" s="5">
        <f t="shared" si="109"/>
        <v>121</v>
      </c>
      <c r="Q1199" t="str">
        <f t="shared" si="112"/>
        <v>photography</v>
      </c>
      <c r="R1199" t="str">
        <f t="shared" si="113"/>
        <v>photobooks</v>
      </c>
      <c r="S1199" s="9">
        <f t="shared" si="110"/>
        <v>42503.66474537037</v>
      </c>
      <c r="T1199" s="9">
        <f t="shared" si="111"/>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5621</v>
      </c>
      <c r="P1200" s="5">
        <f t="shared" si="109"/>
        <v>54.616766467065865</v>
      </c>
      <c r="Q1200" t="str">
        <f t="shared" si="112"/>
        <v>photography</v>
      </c>
      <c r="R1200" t="str">
        <f t="shared" si="113"/>
        <v>photobooks</v>
      </c>
      <c r="S1200" s="9">
        <f t="shared" si="110"/>
        <v>42333.619050925925</v>
      </c>
      <c r="T1200" s="9">
        <f t="shared" si="111"/>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35</v>
      </c>
      <c r="P1201" s="5">
        <f t="shared" si="109"/>
        <v>299.22222222222223</v>
      </c>
      <c r="Q1201" t="str">
        <f t="shared" si="112"/>
        <v>photography</v>
      </c>
      <c r="R1201" t="str">
        <f t="shared" si="113"/>
        <v>photobooks</v>
      </c>
      <c r="S1201" s="9">
        <f t="shared" si="110"/>
        <v>42161.770833333328</v>
      </c>
      <c r="T1201" s="9">
        <f t="shared" si="111"/>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1229</v>
      </c>
      <c r="P1202" s="5">
        <f t="shared" si="109"/>
        <v>58.533980582524272</v>
      </c>
      <c r="Q1202" t="str">
        <f t="shared" si="112"/>
        <v>photography</v>
      </c>
      <c r="R1202" t="str">
        <f t="shared" si="113"/>
        <v>photobooks</v>
      </c>
      <c r="S1202" s="9">
        <f t="shared" si="110"/>
        <v>42089.477500000001</v>
      </c>
      <c r="T1202" s="9">
        <f t="shared" si="111"/>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146.27000000000044</v>
      </c>
      <c r="P1203" s="5">
        <f t="shared" si="109"/>
        <v>55.371801801801809</v>
      </c>
      <c r="Q1203" t="str">
        <f t="shared" si="112"/>
        <v>photography</v>
      </c>
      <c r="R1203" t="str">
        <f t="shared" si="113"/>
        <v>photobooks</v>
      </c>
      <c r="S1203" s="9">
        <f t="shared" si="110"/>
        <v>42536.60701388889</v>
      </c>
      <c r="T1203" s="9">
        <f t="shared" si="111"/>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24811</v>
      </c>
      <c r="P1204" s="5">
        <f t="shared" si="109"/>
        <v>183.80442804428046</v>
      </c>
      <c r="Q1204" t="str">
        <f t="shared" si="112"/>
        <v>photography</v>
      </c>
      <c r="R1204" t="str">
        <f t="shared" si="113"/>
        <v>photobooks</v>
      </c>
      <c r="S1204" s="9">
        <f t="shared" si="110"/>
        <v>42152.288819444439</v>
      </c>
      <c r="T1204" s="9">
        <f t="shared" si="111"/>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400</v>
      </c>
      <c r="P1205" s="5">
        <f t="shared" si="109"/>
        <v>165.34653465346534</v>
      </c>
      <c r="Q1205" t="str">
        <f t="shared" si="112"/>
        <v>photography</v>
      </c>
      <c r="R1205" t="str">
        <f t="shared" si="113"/>
        <v>photobooks</v>
      </c>
      <c r="S1205" s="9">
        <f t="shared" si="110"/>
        <v>42125.614895833336</v>
      </c>
      <c r="T1205" s="9">
        <f t="shared" si="111"/>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383</v>
      </c>
      <c r="P1206" s="5">
        <f t="shared" si="109"/>
        <v>234.78947368421052</v>
      </c>
      <c r="Q1206" t="str">
        <f t="shared" si="112"/>
        <v>photography</v>
      </c>
      <c r="R1206" t="str">
        <f t="shared" si="113"/>
        <v>photobooks</v>
      </c>
      <c r="S1206" s="9">
        <f t="shared" si="110"/>
        <v>42297.748067129629</v>
      </c>
      <c r="T1206" s="9">
        <f t="shared" si="111"/>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112</v>
      </c>
      <c r="P1207" s="5">
        <f t="shared" si="109"/>
        <v>211.48387096774192</v>
      </c>
      <c r="Q1207" t="str">
        <f t="shared" si="112"/>
        <v>photography</v>
      </c>
      <c r="R1207" t="str">
        <f t="shared" si="113"/>
        <v>photobooks</v>
      </c>
      <c r="S1207" s="9">
        <f t="shared" si="110"/>
        <v>42138.506377314814</v>
      </c>
      <c r="T1207" s="9">
        <f t="shared" si="111"/>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135</v>
      </c>
      <c r="P1208" s="5">
        <f t="shared" si="109"/>
        <v>32.34375</v>
      </c>
      <c r="Q1208" t="str">
        <f t="shared" si="112"/>
        <v>photography</v>
      </c>
      <c r="R1208" t="str">
        <f t="shared" si="113"/>
        <v>photobooks</v>
      </c>
      <c r="S1208" s="9">
        <f t="shared" si="110"/>
        <v>42772.776076388895</v>
      </c>
      <c r="T1208" s="9">
        <f t="shared" si="111"/>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696</v>
      </c>
      <c r="P1209" s="5">
        <f t="shared" si="109"/>
        <v>123.37588652482269</v>
      </c>
      <c r="Q1209" t="str">
        <f t="shared" si="112"/>
        <v>photography</v>
      </c>
      <c r="R1209" t="str">
        <f t="shared" si="113"/>
        <v>photobooks</v>
      </c>
      <c r="S1209" s="9">
        <f t="shared" si="110"/>
        <v>42430.430243055554</v>
      </c>
      <c r="T1209" s="9">
        <f t="shared" si="111"/>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5530</v>
      </c>
      <c r="P1210" s="5">
        <f t="shared" si="109"/>
        <v>207.06666666666666</v>
      </c>
      <c r="Q1210" t="str">
        <f t="shared" si="112"/>
        <v>photography</v>
      </c>
      <c r="R1210" t="str">
        <f t="shared" si="113"/>
        <v>photobooks</v>
      </c>
      <c r="S1210" s="9">
        <f t="shared" si="110"/>
        <v>42423.709074074075</v>
      </c>
      <c r="T1210" s="9">
        <f t="shared" si="111"/>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360</v>
      </c>
      <c r="P1211" s="5">
        <f t="shared" si="109"/>
        <v>138.2608695652174</v>
      </c>
      <c r="Q1211" t="str">
        <f t="shared" si="112"/>
        <v>photography</v>
      </c>
      <c r="R1211" t="str">
        <f t="shared" si="113"/>
        <v>photobooks</v>
      </c>
      <c r="S1211" s="9">
        <f t="shared" si="110"/>
        <v>42761.846122685187</v>
      </c>
      <c r="T1211" s="9">
        <f t="shared" si="111"/>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30863</v>
      </c>
      <c r="P1212" s="5">
        <f t="shared" si="109"/>
        <v>493.81553398058253</v>
      </c>
      <c r="Q1212" t="str">
        <f t="shared" si="112"/>
        <v>photography</v>
      </c>
      <c r="R1212" t="str">
        <f t="shared" si="113"/>
        <v>photobooks</v>
      </c>
      <c r="S1212" s="9">
        <f t="shared" si="110"/>
        <v>42132.941805555558</v>
      </c>
      <c r="T1212" s="9">
        <f t="shared" si="111"/>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11</v>
      </c>
      <c r="P1213" s="5">
        <f t="shared" si="109"/>
        <v>168.5</v>
      </c>
      <c r="Q1213" t="str">
        <f t="shared" si="112"/>
        <v>photography</v>
      </c>
      <c r="R1213" t="str">
        <f t="shared" si="113"/>
        <v>photobooks</v>
      </c>
      <c r="S1213" s="9">
        <f t="shared" si="110"/>
        <v>42515.866446759261</v>
      </c>
      <c r="T1213" s="9">
        <f t="shared" si="111"/>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726</v>
      </c>
      <c r="P1214" s="5">
        <f t="shared" si="109"/>
        <v>38.867469879518069</v>
      </c>
      <c r="Q1214" t="str">
        <f t="shared" si="112"/>
        <v>photography</v>
      </c>
      <c r="R1214" t="str">
        <f t="shared" si="113"/>
        <v>photobooks</v>
      </c>
      <c r="S1214" s="9">
        <f t="shared" si="110"/>
        <v>42318.950173611112</v>
      </c>
      <c r="T1214" s="9">
        <f t="shared" si="111"/>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145</v>
      </c>
      <c r="P1215" s="5">
        <f t="shared" si="109"/>
        <v>61.527777777777779</v>
      </c>
      <c r="Q1215" t="str">
        <f t="shared" si="112"/>
        <v>photography</v>
      </c>
      <c r="R1215" t="str">
        <f t="shared" si="113"/>
        <v>photobooks</v>
      </c>
      <c r="S1215" s="9">
        <f t="shared" si="110"/>
        <v>42731.755787037036</v>
      </c>
      <c r="T1215" s="9">
        <f t="shared" si="111"/>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636</v>
      </c>
      <c r="P1216" s="5">
        <f t="shared" si="109"/>
        <v>105.44</v>
      </c>
      <c r="Q1216" t="str">
        <f t="shared" si="112"/>
        <v>photography</v>
      </c>
      <c r="R1216" t="str">
        <f t="shared" si="113"/>
        <v>photobooks</v>
      </c>
      <c r="S1216" s="9">
        <f t="shared" si="110"/>
        <v>42104.840335648143</v>
      </c>
      <c r="T1216" s="9">
        <f t="shared" si="111"/>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34304.01</v>
      </c>
      <c r="P1217" s="5">
        <f t="shared" si="109"/>
        <v>71.592003642987251</v>
      </c>
      <c r="Q1217" t="str">
        <f t="shared" si="112"/>
        <v>photography</v>
      </c>
      <c r="R1217" t="str">
        <f t="shared" si="113"/>
        <v>photobooks</v>
      </c>
      <c r="S1217" s="9">
        <f t="shared" si="110"/>
        <v>41759.923101851848</v>
      </c>
      <c r="T1217" s="9">
        <f t="shared" si="111"/>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114">E1218-D1218</f>
        <v>6398</v>
      </c>
      <c r="P1218" s="5">
        <f t="shared" ref="P1218:P1281" si="115">(E1218/L1218)</f>
        <v>91.882882882882882</v>
      </c>
      <c r="Q1218" t="str">
        <f t="shared" si="112"/>
        <v>photography</v>
      </c>
      <c r="R1218" t="str">
        <f t="shared" si="113"/>
        <v>photobooks</v>
      </c>
      <c r="S1218" s="9">
        <f t="shared" ref="S1218:S1281" si="116">(((J1218/60)/60)/24)+DATE(1970,1,1)</f>
        <v>42247.616400462968</v>
      </c>
      <c r="T1218" s="9">
        <f t="shared" ref="T1218:T1281" si="117">(((I1218/60)/60)/24)+DATE(1970,1,1)</f>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114"/>
        <v>689</v>
      </c>
      <c r="P1219" s="5">
        <f t="shared" si="115"/>
        <v>148.57377049180329</v>
      </c>
      <c r="Q1219" t="str">
        <f t="shared" ref="Q1219:Q1282" si="118">LEFT(N1219,SEARCH("/",N1219,1)-1)</f>
        <v>photography</v>
      </c>
      <c r="R1219" t="str">
        <f t="shared" ref="R1219:R1282" si="119">RIGHT(N1219,LEN(N1219)-SEARCH("/",N1219))</f>
        <v>photobooks</v>
      </c>
      <c r="S1219" s="9">
        <f t="shared" si="116"/>
        <v>42535.809490740736</v>
      </c>
      <c r="T1219" s="9">
        <f t="shared" si="117"/>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6505</v>
      </c>
      <c r="P1220" s="5">
        <f t="shared" si="115"/>
        <v>174.2134831460674</v>
      </c>
      <c r="Q1220" t="str">
        <f t="shared" si="118"/>
        <v>photography</v>
      </c>
      <c r="R1220" t="str">
        <f t="shared" si="119"/>
        <v>photobooks</v>
      </c>
      <c r="S1220" s="9">
        <f t="shared" si="116"/>
        <v>42278.662037037036</v>
      </c>
      <c r="T1220" s="9">
        <f t="shared" si="117"/>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9674</v>
      </c>
      <c r="P1221" s="5">
        <f t="shared" si="115"/>
        <v>102.86166007905139</v>
      </c>
      <c r="Q1221" t="str">
        <f t="shared" si="118"/>
        <v>photography</v>
      </c>
      <c r="R1221" t="str">
        <f t="shared" si="119"/>
        <v>photobooks</v>
      </c>
      <c r="S1221" s="9">
        <f t="shared" si="116"/>
        <v>42633.461956018517</v>
      </c>
      <c r="T1221" s="9">
        <f t="shared" si="117"/>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565</v>
      </c>
      <c r="P1222" s="5">
        <f t="shared" si="115"/>
        <v>111.17857142857143</v>
      </c>
      <c r="Q1222" t="str">
        <f t="shared" si="118"/>
        <v>photography</v>
      </c>
      <c r="R1222" t="str">
        <f t="shared" si="119"/>
        <v>photobooks</v>
      </c>
      <c r="S1222" s="9">
        <f t="shared" si="116"/>
        <v>42211.628611111111</v>
      </c>
      <c r="T1222" s="9">
        <f t="shared" si="117"/>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251.01000000000022</v>
      </c>
      <c r="P1223" s="5">
        <f t="shared" si="115"/>
        <v>23.796213592233013</v>
      </c>
      <c r="Q1223" t="str">
        <f t="shared" si="118"/>
        <v>photography</v>
      </c>
      <c r="R1223" t="str">
        <f t="shared" si="119"/>
        <v>photobooks</v>
      </c>
      <c r="S1223" s="9">
        <f t="shared" si="116"/>
        <v>42680.47555555556</v>
      </c>
      <c r="T1223" s="9">
        <f t="shared" si="117"/>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7215</v>
      </c>
      <c r="P1224" s="5">
        <f t="shared" si="115"/>
        <v>81.268115942028984</v>
      </c>
      <c r="Q1224" t="str">
        <f t="shared" si="118"/>
        <v>photography</v>
      </c>
      <c r="R1224" t="str">
        <f t="shared" si="119"/>
        <v>photobooks</v>
      </c>
      <c r="S1224" s="9">
        <f t="shared" si="116"/>
        <v>42430.720451388886</v>
      </c>
      <c r="T1224" s="9">
        <f t="shared" si="117"/>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2397</v>
      </c>
      <c r="P1225" s="5">
        <f t="shared" si="115"/>
        <v>116.21465968586388</v>
      </c>
      <c r="Q1225" t="str">
        <f t="shared" si="118"/>
        <v>photography</v>
      </c>
      <c r="R1225" t="str">
        <f t="shared" si="119"/>
        <v>photobooks</v>
      </c>
      <c r="S1225" s="9">
        <f t="shared" si="116"/>
        <v>42654.177187499998</v>
      </c>
      <c r="T1225" s="9">
        <f t="shared" si="117"/>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-13940</v>
      </c>
      <c r="P1226" s="5">
        <f t="shared" si="115"/>
        <v>58.888888888888886</v>
      </c>
      <c r="Q1226" t="str">
        <f t="shared" si="118"/>
        <v>music</v>
      </c>
      <c r="R1226" t="str">
        <f t="shared" si="119"/>
        <v>world music</v>
      </c>
      <c r="S1226" s="9">
        <f t="shared" si="116"/>
        <v>41736.549791666665</v>
      </c>
      <c r="T1226" s="9">
        <f t="shared" si="117"/>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-2868</v>
      </c>
      <c r="P1227" s="5">
        <f t="shared" si="115"/>
        <v>44</v>
      </c>
      <c r="Q1227" t="str">
        <f t="shared" si="118"/>
        <v>music</v>
      </c>
      <c r="R1227" t="str">
        <f t="shared" si="119"/>
        <v>world music</v>
      </c>
      <c r="S1227" s="9">
        <f t="shared" si="116"/>
        <v>41509.905995370369</v>
      </c>
      <c r="T1227" s="9">
        <f t="shared" si="117"/>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-48063</v>
      </c>
      <c r="P1228" s="5">
        <f t="shared" si="115"/>
        <v>48.424999999999997</v>
      </c>
      <c r="Q1228" t="str">
        <f t="shared" si="118"/>
        <v>music</v>
      </c>
      <c r="R1228" t="str">
        <f t="shared" si="119"/>
        <v>world music</v>
      </c>
      <c r="S1228" s="9">
        <f t="shared" si="116"/>
        <v>41715.874780092592</v>
      </c>
      <c r="T1228" s="9">
        <f t="shared" si="117"/>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-2000</v>
      </c>
      <c r="P1229" s="5" t="e">
        <f t="shared" si="115"/>
        <v>#DIV/0!</v>
      </c>
      <c r="Q1229" t="str">
        <f t="shared" si="118"/>
        <v>music</v>
      </c>
      <c r="R1229" t="str">
        <f t="shared" si="119"/>
        <v>world music</v>
      </c>
      <c r="S1229" s="9">
        <f t="shared" si="116"/>
        <v>41827.919166666667</v>
      </c>
      <c r="T1229" s="9">
        <f t="shared" si="117"/>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-3535</v>
      </c>
      <c r="P1230" s="5">
        <f t="shared" si="115"/>
        <v>61.041666666666664</v>
      </c>
      <c r="Q1230" t="str">
        <f t="shared" si="118"/>
        <v>music</v>
      </c>
      <c r="R1230" t="str">
        <f t="shared" si="119"/>
        <v>world music</v>
      </c>
      <c r="S1230" s="9">
        <f t="shared" si="116"/>
        <v>40754.729259259257</v>
      </c>
      <c r="T1230" s="9">
        <f t="shared" si="117"/>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-2725</v>
      </c>
      <c r="P1231" s="5">
        <f t="shared" si="115"/>
        <v>25</v>
      </c>
      <c r="Q1231" t="str">
        <f t="shared" si="118"/>
        <v>music</v>
      </c>
      <c r="R1231" t="str">
        <f t="shared" si="119"/>
        <v>world music</v>
      </c>
      <c r="S1231" s="9">
        <f t="shared" si="116"/>
        <v>40985.459803240738</v>
      </c>
      <c r="T1231" s="9">
        <f t="shared" si="117"/>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-500000</v>
      </c>
      <c r="P1232" s="5" t="e">
        <f t="shared" si="115"/>
        <v>#DIV/0!</v>
      </c>
      <c r="Q1232" t="str">
        <f t="shared" si="118"/>
        <v>music</v>
      </c>
      <c r="R1232" t="str">
        <f t="shared" si="119"/>
        <v>world music</v>
      </c>
      <c r="S1232" s="9">
        <f t="shared" si="116"/>
        <v>40568.972569444442</v>
      </c>
      <c r="T1232" s="9">
        <f t="shared" si="117"/>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-5000</v>
      </c>
      <c r="P1233" s="5" t="e">
        <f t="shared" si="115"/>
        <v>#DIV/0!</v>
      </c>
      <c r="Q1233" t="str">
        <f t="shared" si="118"/>
        <v>music</v>
      </c>
      <c r="R1233" t="str">
        <f t="shared" si="119"/>
        <v>world music</v>
      </c>
      <c r="S1233" s="9">
        <f t="shared" si="116"/>
        <v>42193.941759259258</v>
      </c>
      <c r="T1233" s="9">
        <f t="shared" si="117"/>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-4960</v>
      </c>
      <c r="P1234" s="5">
        <f t="shared" si="115"/>
        <v>40</v>
      </c>
      <c r="Q1234" t="str">
        <f t="shared" si="118"/>
        <v>music</v>
      </c>
      <c r="R1234" t="str">
        <f t="shared" si="119"/>
        <v>world music</v>
      </c>
      <c r="S1234" s="9">
        <f t="shared" si="116"/>
        <v>41506.848032407412</v>
      </c>
      <c r="T1234" s="9">
        <f t="shared" si="117"/>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-884</v>
      </c>
      <c r="P1235" s="5">
        <f t="shared" si="115"/>
        <v>19.333333333333332</v>
      </c>
      <c r="Q1235" t="str">
        <f t="shared" si="118"/>
        <v>music</v>
      </c>
      <c r="R1235" t="str">
        <f t="shared" si="119"/>
        <v>world music</v>
      </c>
      <c r="S1235" s="9">
        <f t="shared" si="116"/>
        <v>40939.948773148149</v>
      </c>
      <c r="T1235" s="9">
        <f t="shared" si="117"/>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-50000</v>
      </c>
      <c r="P1236" s="5" t="e">
        <f t="shared" si="115"/>
        <v>#DIV/0!</v>
      </c>
      <c r="Q1236" t="str">
        <f t="shared" si="118"/>
        <v>music</v>
      </c>
      <c r="R1236" t="str">
        <f t="shared" si="119"/>
        <v>world music</v>
      </c>
      <c r="S1236" s="9">
        <f t="shared" si="116"/>
        <v>42007.788680555561</v>
      </c>
      <c r="T1236" s="9">
        <f t="shared" si="117"/>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-7324</v>
      </c>
      <c r="P1237" s="5">
        <f t="shared" si="115"/>
        <v>35</v>
      </c>
      <c r="Q1237" t="str">
        <f t="shared" si="118"/>
        <v>music</v>
      </c>
      <c r="R1237" t="str">
        <f t="shared" si="119"/>
        <v>world music</v>
      </c>
      <c r="S1237" s="9">
        <f t="shared" si="116"/>
        <v>41583.135405092595</v>
      </c>
      <c r="T1237" s="9">
        <f t="shared" si="117"/>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-2500</v>
      </c>
      <c r="P1238" s="5" t="e">
        <f t="shared" si="115"/>
        <v>#DIV/0!</v>
      </c>
      <c r="Q1238" t="str">
        <f t="shared" si="118"/>
        <v>music</v>
      </c>
      <c r="R1238" t="str">
        <f t="shared" si="119"/>
        <v>world music</v>
      </c>
      <c r="S1238" s="9">
        <f t="shared" si="116"/>
        <v>41110.680138888885</v>
      </c>
      <c r="T1238" s="9">
        <f t="shared" si="117"/>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-25000</v>
      </c>
      <c r="P1239" s="5" t="e">
        <f t="shared" si="115"/>
        <v>#DIV/0!</v>
      </c>
      <c r="Q1239" t="str">
        <f t="shared" si="118"/>
        <v>music</v>
      </c>
      <c r="R1239" t="str">
        <f t="shared" si="119"/>
        <v>world music</v>
      </c>
      <c r="S1239" s="9">
        <f t="shared" si="116"/>
        <v>41125.283159722225</v>
      </c>
      <c r="T1239" s="9">
        <f t="shared" si="117"/>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-822</v>
      </c>
      <c r="P1240" s="5">
        <f t="shared" si="115"/>
        <v>59.333333333333336</v>
      </c>
      <c r="Q1240" t="str">
        <f t="shared" si="118"/>
        <v>music</v>
      </c>
      <c r="R1240" t="str">
        <f t="shared" si="119"/>
        <v>world music</v>
      </c>
      <c r="S1240" s="9">
        <f t="shared" si="116"/>
        <v>40731.61037037037</v>
      </c>
      <c r="T1240" s="9">
        <f t="shared" si="117"/>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-2500</v>
      </c>
      <c r="P1241" s="5" t="e">
        <f t="shared" si="115"/>
        <v>#DIV/0!</v>
      </c>
      <c r="Q1241" t="str">
        <f t="shared" si="118"/>
        <v>music</v>
      </c>
      <c r="R1241" t="str">
        <f t="shared" si="119"/>
        <v>world music</v>
      </c>
      <c r="S1241" s="9">
        <f t="shared" si="116"/>
        <v>40883.962581018517</v>
      </c>
      <c r="T1241" s="9">
        <f t="shared" si="117"/>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-7759</v>
      </c>
      <c r="P1242" s="5">
        <f t="shared" si="115"/>
        <v>30.125</v>
      </c>
      <c r="Q1242" t="str">
        <f t="shared" si="118"/>
        <v>music</v>
      </c>
      <c r="R1242" t="str">
        <f t="shared" si="119"/>
        <v>world music</v>
      </c>
      <c r="S1242" s="9">
        <f t="shared" si="116"/>
        <v>41409.040011574078</v>
      </c>
      <c r="T1242" s="9">
        <f t="shared" si="117"/>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-2463</v>
      </c>
      <c r="P1243" s="5">
        <f t="shared" si="115"/>
        <v>74.617647058823536</v>
      </c>
      <c r="Q1243" t="str">
        <f t="shared" si="118"/>
        <v>music</v>
      </c>
      <c r="R1243" t="str">
        <f t="shared" si="119"/>
        <v>world music</v>
      </c>
      <c r="S1243" s="9">
        <f t="shared" si="116"/>
        <v>41923.837731481479</v>
      </c>
      <c r="T1243" s="9">
        <f t="shared" si="117"/>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-906</v>
      </c>
      <c r="P1244" s="5">
        <f t="shared" si="115"/>
        <v>5</v>
      </c>
      <c r="Q1244" t="str">
        <f t="shared" si="118"/>
        <v>music</v>
      </c>
      <c r="R1244" t="str">
        <f t="shared" si="119"/>
        <v>world music</v>
      </c>
      <c r="S1244" s="9">
        <f t="shared" si="116"/>
        <v>40782.165532407409</v>
      </c>
      <c r="T1244" s="9">
        <f t="shared" si="117"/>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-10309</v>
      </c>
      <c r="P1245" s="5">
        <f t="shared" si="115"/>
        <v>44.5</v>
      </c>
      <c r="Q1245" t="str">
        <f t="shared" si="118"/>
        <v>music</v>
      </c>
      <c r="R1245" t="str">
        <f t="shared" si="119"/>
        <v>world music</v>
      </c>
      <c r="S1245" s="9">
        <f t="shared" si="116"/>
        <v>40671.879293981481</v>
      </c>
      <c r="T1245" s="9">
        <f t="shared" si="117"/>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76</v>
      </c>
      <c r="P1246" s="5">
        <f t="shared" si="115"/>
        <v>46.133333333333333</v>
      </c>
      <c r="Q1246" t="str">
        <f t="shared" si="118"/>
        <v>music</v>
      </c>
      <c r="R1246" t="str">
        <f t="shared" si="119"/>
        <v>rock</v>
      </c>
      <c r="S1246" s="9">
        <f t="shared" si="116"/>
        <v>41355.825497685182</v>
      </c>
      <c r="T1246" s="9">
        <f t="shared" si="117"/>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405</v>
      </c>
      <c r="P1247" s="5">
        <f t="shared" si="115"/>
        <v>141.47058823529412</v>
      </c>
      <c r="Q1247" t="str">
        <f t="shared" si="118"/>
        <v>music</v>
      </c>
      <c r="R1247" t="str">
        <f t="shared" si="119"/>
        <v>rock</v>
      </c>
      <c r="S1247" s="9">
        <f t="shared" si="116"/>
        <v>41774.599930555552</v>
      </c>
      <c r="T1247" s="9">
        <f t="shared" si="117"/>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340</v>
      </c>
      <c r="P1248" s="5">
        <f t="shared" si="115"/>
        <v>75.483870967741936</v>
      </c>
      <c r="Q1248" t="str">
        <f t="shared" si="118"/>
        <v>music</v>
      </c>
      <c r="R1248" t="str">
        <f t="shared" si="119"/>
        <v>rock</v>
      </c>
      <c r="S1248" s="9">
        <f t="shared" si="116"/>
        <v>40838.043391203704</v>
      </c>
      <c r="T1248" s="9">
        <f t="shared" si="117"/>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775</v>
      </c>
      <c r="P1249" s="5">
        <f t="shared" si="115"/>
        <v>85.5</v>
      </c>
      <c r="Q1249" t="str">
        <f t="shared" si="118"/>
        <v>music</v>
      </c>
      <c r="R1249" t="str">
        <f t="shared" si="119"/>
        <v>rock</v>
      </c>
      <c r="S1249" s="9">
        <f t="shared" si="116"/>
        <v>41370.292303240742</v>
      </c>
      <c r="T1249" s="9">
        <f t="shared" si="117"/>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1291</v>
      </c>
      <c r="P1250" s="5">
        <f t="shared" si="115"/>
        <v>64.254237288135599</v>
      </c>
      <c r="Q1250" t="str">
        <f t="shared" si="118"/>
        <v>music</v>
      </c>
      <c r="R1250" t="str">
        <f t="shared" si="119"/>
        <v>rock</v>
      </c>
      <c r="S1250" s="9">
        <f t="shared" si="116"/>
        <v>41767.656863425924</v>
      </c>
      <c r="T1250" s="9">
        <f t="shared" si="117"/>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222</v>
      </c>
      <c r="P1251" s="5">
        <f t="shared" si="115"/>
        <v>64.46913580246914</v>
      </c>
      <c r="Q1251" t="str">
        <f t="shared" si="118"/>
        <v>music</v>
      </c>
      <c r="R1251" t="str">
        <f t="shared" si="119"/>
        <v>rock</v>
      </c>
      <c r="S1251" s="9">
        <f t="shared" si="116"/>
        <v>41067.74086805556</v>
      </c>
      <c r="T1251" s="9">
        <f t="shared" si="117"/>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30046</v>
      </c>
      <c r="P1252" s="5">
        <f t="shared" si="115"/>
        <v>118.2007874015748</v>
      </c>
      <c r="Q1252" t="str">
        <f t="shared" si="118"/>
        <v>music</v>
      </c>
      <c r="R1252" t="str">
        <f t="shared" si="119"/>
        <v>rock</v>
      </c>
      <c r="S1252" s="9">
        <f t="shared" si="116"/>
        <v>41843.64271990741</v>
      </c>
      <c r="T1252" s="9">
        <f t="shared" si="117"/>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108</v>
      </c>
      <c r="P1253" s="5">
        <f t="shared" si="115"/>
        <v>82.540540540540547</v>
      </c>
      <c r="Q1253" t="str">
        <f t="shared" si="118"/>
        <v>music</v>
      </c>
      <c r="R1253" t="str">
        <f t="shared" si="119"/>
        <v>rock</v>
      </c>
      <c r="S1253" s="9">
        <f t="shared" si="116"/>
        <v>40751.814432870371</v>
      </c>
      <c r="T1253" s="9">
        <f t="shared" si="117"/>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1318</v>
      </c>
      <c r="P1254" s="5">
        <f t="shared" si="115"/>
        <v>34.170212765957444</v>
      </c>
      <c r="Q1254" t="str">
        <f t="shared" si="118"/>
        <v>music</v>
      </c>
      <c r="R1254" t="str">
        <f t="shared" si="119"/>
        <v>rock</v>
      </c>
      <c r="S1254" s="9">
        <f t="shared" si="116"/>
        <v>41543.988067129627</v>
      </c>
      <c r="T1254" s="9">
        <f t="shared" si="117"/>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30373.32</v>
      </c>
      <c r="P1255" s="5">
        <f t="shared" si="115"/>
        <v>42.73322081575246</v>
      </c>
      <c r="Q1255" t="str">
        <f t="shared" si="118"/>
        <v>music</v>
      </c>
      <c r="R1255" t="str">
        <f t="shared" si="119"/>
        <v>rock</v>
      </c>
      <c r="S1255" s="9">
        <f t="shared" si="116"/>
        <v>41855.783645833333</v>
      </c>
      <c r="T1255" s="9">
        <f t="shared" si="117"/>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6623</v>
      </c>
      <c r="P1256" s="5">
        <f t="shared" si="115"/>
        <v>94.489361702127653</v>
      </c>
      <c r="Q1256" t="str">
        <f t="shared" si="118"/>
        <v>music</v>
      </c>
      <c r="R1256" t="str">
        <f t="shared" si="119"/>
        <v>rock</v>
      </c>
      <c r="S1256" s="9">
        <f t="shared" si="116"/>
        <v>40487.621365740742</v>
      </c>
      <c r="T1256" s="9">
        <f t="shared" si="117"/>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3071</v>
      </c>
      <c r="P1257" s="5">
        <f t="shared" si="115"/>
        <v>55.697247706422019</v>
      </c>
      <c r="Q1257" t="str">
        <f t="shared" si="118"/>
        <v>music</v>
      </c>
      <c r="R1257" t="str">
        <f t="shared" si="119"/>
        <v>rock</v>
      </c>
      <c r="S1257" s="9">
        <f t="shared" si="116"/>
        <v>41579.845509259263</v>
      </c>
      <c r="T1257" s="9">
        <f t="shared" si="117"/>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5389.1299999999974</v>
      </c>
      <c r="P1258" s="5">
        <f t="shared" si="115"/>
        <v>98.030831024930734</v>
      </c>
      <c r="Q1258" t="str">
        <f t="shared" si="118"/>
        <v>music</v>
      </c>
      <c r="R1258" t="str">
        <f t="shared" si="119"/>
        <v>rock</v>
      </c>
      <c r="S1258" s="9">
        <f t="shared" si="116"/>
        <v>40921.919340277782</v>
      </c>
      <c r="T1258" s="9">
        <f t="shared" si="117"/>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10710</v>
      </c>
      <c r="P1259" s="5">
        <f t="shared" si="115"/>
        <v>92.102272727272734</v>
      </c>
      <c r="Q1259" t="str">
        <f t="shared" si="118"/>
        <v>music</v>
      </c>
      <c r="R1259" t="str">
        <f t="shared" si="119"/>
        <v>rock</v>
      </c>
      <c r="S1259" s="9">
        <f t="shared" si="116"/>
        <v>40587.085532407407</v>
      </c>
      <c r="T1259" s="9">
        <f t="shared" si="117"/>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13577.560000000001</v>
      </c>
      <c r="P1260" s="5">
        <f t="shared" si="115"/>
        <v>38.175462686567165</v>
      </c>
      <c r="Q1260" t="str">
        <f t="shared" si="118"/>
        <v>music</v>
      </c>
      <c r="R1260" t="str">
        <f t="shared" si="119"/>
        <v>rock</v>
      </c>
      <c r="S1260" s="9">
        <f t="shared" si="116"/>
        <v>41487.611250000002</v>
      </c>
      <c r="T1260" s="9">
        <f t="shared" si="117"/>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106</v>
      </c>
      <c r="P1261" s="5">
        <f t="shared" si="115"/>
        <v>27.145833333333332</v>
      </c>
      <c r="Q1261" t="str">
        <f t="shared" si="118"/>
        <v>music</v>
      </c>
      <c r="R1261" t="str">
        <f t="shared" si="119"/>
        <v>rock</v>
      </c>
      <c r="S1261" s="9">
        <f t="shared" si="116"/>
        <v>41766.970648148148</v>
      </c>
      <c r="T1261" s="9">
        <f t="shared" si="117"/>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451</v>
      </c>
      <c r="P1262" s="5">
        <f t="shared" si="115"/>
        <v>50.689189189189186</v>
      </c>
      <c r="Q1262" t="str">
        <f t="shared" si="118"/>
        <v>music</v>
      </c>
      <c r="R1262" t="str">
        <f t="shared" si="119"/>
        <v>rock</v>
      </c>
      <c r="S1262" s="9">
        <f t="shared" si="116"/>
        <v>41666.842824074076</v>
      </c>
      <c r="T1262" s="9">
        <f t="shared" si="117"/>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25</v>
      </c>
      <c r="P1263" s="5">
        <f t="shared" si="115"/>
        <v>38.942307692307693</v>
      </c>
      <c r="Q1263" t="str">
        <f t="shared" si="118"/>
        <v>music</v>
      </c>
      <c r="R1263" t="str">
        <f t="shared" si="119"/>
        <v>rock</v>
      </c>
      <c r="S1263" s="9">
        <f t="shared" si="116"/>
        <v>41638.342905092592</v>
      </c>
      <c r="T1263" s="9">
        <f t="shared" si="117"/>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1652</v>
      </c>
      <c r="P1264" s="5">
        <f t="shared" si="115"/>
        <v>77.638095238095232</v>
      </c>
      <c r="Q1264" t="str">
        <f t="shared" si="118"/>
        <v>music</v>
      </c>
      <c r="R1264" t="str">
        <f t="shared" si="119"/>
        <v>rock</v>
      </c>
      <c r="S1264" s="9">
        <f t="shared" si="116"/>
        <v>41656.762638888889</v>
      </c>
      <c r="T1264" s="9">
        <f t="shared" si="117"/>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285</v>
      </c>
      <c r="P1265" s="5">
        <f t="shared" si="115"/>
        <v>43.536585365853661</v>
      </c>
      <c r="Q1265" t="str">
        <f t="shared" si="118"/>
        <v>music</v>
      </c>
      <c r="R1265" t="str">
        <f t="shared" si="119"/>
        <v>rock</v>
      </c>
      <c r="S1265" s="9">
        <f t="shared" si="116"/>
        <v>41692.084143518521</v>
      </c>
      <c r="T1265" s="9">
        <f t="shared" si="117"/>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432</v>
      </c>
      <c r="P1266" s="5">
        <f t="shared" si="115"/>
        <v>31.823529411764707</v>
      </c>
      <c r="Q1266" t="str">
        <f t="shared" si="118"/>
        <v>music</v>
      </c>
      <c r="R1266" t="str">
        <f t="shared" si="119"/>
        <v>rock</v>
      </c>
      <c r="S1266" s="9">
        <f t="shared" si="116"/>
        <v>41547.662997685184</v>
      </c>
      <c r="T1266" s="9">
        <f t="shared" si="117"/>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670.17000000000007</v>
      </c>
      <c r="P1267" s="5">
        <f t="shared" si="115"/>
        <v>63.184393939393942</v>
      </c>
      <c r="Q1267" t="str">
        <f t="shared" si="118"/>
        <v>music</v>
      </c>
      <c r="R1267" t="str">
        <f t="shared" si="119"/>
        <v>rock</v>
      </c>
      <c r="S1267" s="9">
        <f t="shared" si="116"/>
        <v>40465.655266203699</v>
      </c>
      <c r="T1267" s="9">
        <f t="shared" si="117"/>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45</v>
      </c>
      <c r="P1268" s="5">
        <f t="shared" si="115"/>
        <v>190.9</v>
      </c>
      <c r="Q1268" t="str">
        <f t="shared" si="118"/>
        <v>music</v>
      </c>
      <c r="R1268" t="str">
        <f t="shared" si="119"/>
        <v>rock</v>
      </c>
      <c r="S1268" s="9">
        <f t="shared" si="116"/>
        <v>41620.87667824074</v>
      </c>
      <c r="T1268" s="9">
        <f t="shared" si="117"/>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396</v>
      </c>
      <c r="P1269" s="5">
        <f t="shared" si="115"/>
        <v>140.85534591194968</v>
      </c>
      <c r="Q1269" t="str">
        <f t="shared" si="118"/>
        <v>music</v>
      </c>
      <c r="R1269" t="str">
        <f t="shared" si="119"/>
        <v>rock</v>
      </c>
      <c r="S1269" s="9">
        <f t="shared" si="116"/>
        <v>41449.585162037038</v>
      </c>
      <c r="T1269" s="9">
        <f t="shared" si="117"/>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2000</v>
      </c>
      <c r="P1270" s="5">
        <f t="shared" si="115"/>
        <v>76.92307692307692</v>
      </c>
      <c r="Q1270" t="str">
        <f t="shared" si="118"/>
        <v>music</v>
      </c>
      <c r="R1270" t="str">
        <f t="shared" si="119"/>
        <v>rock</v>
      </c>
      <c r="S1270" s="9">
        <f t="shared" si="116"/>
        <v>41507.845451388886</v>
      </c>
      <c r="T1270" s="9">
        <f t="shared" si="117"/>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1626</v>
      </c>
      <c r="P1271" s="5">
        <f t="shared" si="115"/>
        <v>99.15533980582525</v>
      </c>
      <c r="Q1271" t="str">
        <f t="shared" si="118"/>
        <v>music</v>
      </c>
      <c r="R1271" t="str">
        <f t="shared" si="119"/>
        <v>rock</v>
      </c>
      <c r="S1271" s="9">
        <f t="shared" si="116"/>
        <v>42445.823055555549</v>
      </c>
      <c r="T1271" s="9">
        <f t="shared" si="117"/>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1472</v>
      </c>
      <c r="P1272" s="5">
        <f t="shared" si="115"/>
        <v>67.881656804733723</v>
      </c>
      <c r="Q1272" t="str">
        <f t="shared" si="118"/>
        <v>music</v>
      </c>
      <c r="R1272" t="str">
        <f t="shared" si="119"/>
        <v>rock</v>
      </c>
      <c r="S1272" s="9">
        <f t="shared" si="116"/>
        <v>40933.856967592597</v>
      </c>
      <c r="T1272" s="9">
        <f t="shared" si="117"/>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135</v>
      </c>
      <c r="P1273" s="5">
        <f t="shared" si="115"/>
        <v>246.29032258064515</v>
      </c>
      <c r="Q1273" t="str">
        <f t="shared" si="118"/>
        <v>music</v>
      </c>
      <c r="R1273" t="str">
        <f t="shared" si="119"/>
        <v>rock</v>
      </c>
      <c r="S1273" s="9">
        <f t="shared" si="116"/>
        <v>41561.683553240742</v>
      </c>
      <c r="T1273" s="9">
        <f t="shared" si="117"/>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300</v>
      </c>
      <c r="P1274" s="5">
        <f t="shared" si="115"/>
        <v>189.28571428571428</v>
      </c>
      <c r="Q1274" t="str">
        <f t="shared" si="118"/>
        <v>music</v>
      </c>
      <c r="R1274" t="str">
        <f t="shared" si="119"/>
        <v>rock</v>
      </c>
      <c r="S1274" s="9">
        <f t="shared" si="116"/>
        <v>40274.745127314818</v>
      </c>
      <c r="T1274" s="9">
        <f t="shared" si="117"/>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140</v>
      </c>
      <c r="P1275" s="5">
        <f t="shared" si="115"/>
        <v>76.666666666666671</v>
      </c>
      <c r="Q1275" t="str">
        <f t="shared" si="118"/>
        <v>music</v>
      </c>
      <c r="R1275" t="str">
        <f t="shared" si="119"/>
        <v>rock</v>
      </c>
      <c r="S1275" s="9">
        <f t="shared" si="116"/>
        <v>41852.730219907404</v>
      </c>
      <c r="T1275" s="9">
        <f t="shared" si="117"/>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13743.839999999997</v>
      </c>
      <c r="P1276" s="5">
        <f t="shared" si="115"/>
        <v>82.963254817987149</v>
      </c>
      <c r="Q1276" t="str">
        <f t="shared" si="118"/>
        <v>music</v>
      </c>
      <c r="R1276" t="str">
        <f t="shared" si="119"/>
        <v>rock</v>
      </c>
      <c r="S1276" s="9">
        <f t="shared" si="116"/>
        <v>41116.690104166664</v>
      </c>
      <c r="T1276" s="9">
        <f t="shared" si="117"/>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9321.0999999999985</v>
      </c>
      <c r="P1277" s="5">
        <f t="shared" si="115"/>
        <v>62.522107969151669</v>
      </c>
      <c r="Q1277" t="str">
        <f t="shared" si="118"/>
        <v>music</v>
      </c>
      <c r="R1277" t="str">
        <f t="shared" si="119"/>
        <v>rock</v>
      </c>
      <c r="S1277" s="9">
        <f t="shared" si="116"/>
        <v>41458.867905092593</v>
      </c>
      <c r="T1277" s="9">
        <f t="shared" si="117"/>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132.63000000000011</v>
      </c>
      <c r="P1278" s="5">
        <f t="shared" si="115"/>
        <v>46.06808823529412</v>
      </c>
      <c r="Q1278" t="str">
        <f t="shared" si="118"/>
        <v>music</v>
      </c>
      <c r="R1278" t="str">
        <f t="shared" si="119"/>
        <v>rock</v>
      </c>
      <c r="S1278" s="9">
        <f t="shared" si="116"/>
        <v>40007.704247685186</v>
      </c>
      <c r="T1278" s="9">
        <f t="shared" si="117"/>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918.64999999999964</v>
      </c>
      <c r="P1279" s="5">
        <f t="shared" si="115"/>
        <v>38.543946731234868</v>
      </c>
      <c r="Q1279" t="str">
        <f t="shared" si="118"/>
        <v>music</v>
      </c>
      <c r="R1279" t="str">
        <f t="shared" si="119"/>
        <v>rock</v>
      </c>
      <c r="S1279" s="9">
        <f t="shared" si="116"/>
        <v>41121.561886574076</v>
      </c>
      <c r="T1279" s="9">
        <f t="shared" si="117"/>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3571</v>
      </c>
      <c r="P1280" s="5">
        <f t="shared" si="115"/>
        <v>53.005263157894738</v>
      </c>
      <c r="Q1280" t="str">
        <f t="shared" si="118"/>
        <v>music</v>
      </c>
      <c r="R1280" t="str">
        <f t="shared" si="119"/>
        <v>rock</v>
      </c>
      <c r="S1280" s="9">
        <f t="shared" si="116"/>
        <v>41786.555162037039</v>
      </c>
      <c r="T1280" s="9">
        <f t="shared" si="117"/>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1348.17</v>
      </c>
      <c r="P1281" s="5">
        <f t="shared" si="115"/>
        <v>73.355396825396824</v>
      </c>
      <c r="Q1281" t="str">
        <f t="shared" si="118"/>
        <v>music</v>
      </c>
      <c r="R1281" t="str">
        <f t="shared" si="119"/>
        <v>rock</v>
      </c>
      <c r="S1281" s="9">
        <f t="shared" si="116"/>
        <v>41682.099189814813</v>
      </c>
      <c r="T1281" s="9">
        <f t="shared" si="117"/>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120">E1282-D1282</f>
        <v>1636.7799999999988</v>
      </c>
      <c r="P1282" s="5">
        <f t="shared" ref="P1282:P1345" si="121">(E1282/L1282)</f>
        <v>127.97523076923076</v>
      </c>
      <c r="Q1282" t="str">
        <f t="shared" si="118"/>
        <v>music</v>
      </c>
      <c r="R1282" t="str">
        <f t="shared" si="119"/>
        <v>rock</v>
      </c>
      <c r="S1282" s="9">
        <f t="shared" ref="S1282:S1345" si="122">(((J1282/60)/60)/24)+DATE(1970,1,1)</f>
        <v>40513.757569444446</v>
      </c>
      <c r="T1282" s="9">
        <f t="shared" ref="T1282:T1345" si="123">(((I1282/60)/60)/24)+DATE(1970,1,1)</f>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120"/>
        <v>750</v>
      </c>
      <c r="P1283" s="5">
        <f t="shared" si="121"/>
        <v>104.72972972972973</v>
      </c>
      <c r="Q1283" t="str">
        <f t="shared" ref="Q1283:Q1346" si="124">LEFT(N1283,SEARCH("/",N1283,1)-1)</f>
        <v>music</v>
      </c>
      <c r="R1283" t="str">
        <f t="shared" ref="R1283:R1346" si="125">RIGHT(N1283,LEN(N1283)-SEARCH("/",N1283))</f>
        <v>rock</v>
      </c>
      <c r="S1283" s="9">
        <f t="shared" si="122"/>
        <v>41463.743472222224</v>
      </c>
      <c r="T1283" s="9">
        <f t="shared" si="123"/>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3542</v>
      </c>
      <c r="P1284" s="5">
        <f t="shared" si="121"/>
        <v>67.671532846715323</v>
      </c>
      <c r="Q1284" t="str">
        <f t="shared" si="124"/>
        <v>music</v>
      </c>
      <c r="R1284" t="str">
        <f t="shared" si="125"/>
        <v>rock</v>
      </c>
      <c r="S1284" s="9">
        <f t="shared" si="122"/>
        <v>41586.475173611114</v>
      </c>
      <c r="T1284" s="9">
        <f t="shared" si="12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1110.5</v>
      </c>
      <c r="P1285" s="5">
        <f t="shared" si="121"/>
        <v>95.931818181818187</v>
      </c>
      <c r="Q1285" t="str">
        <f t="shared" si="124"/>
        <v>music</v>
      </c>
      <c r="R1285" t="str">
        <f t="shared" si="125"/>
        <v>rock</v>
      </c>
      <c r="S1285" s="9">
        <f t="shared" si="122"/>
        <v>41320.717465277776</v>
      </c>
      <c r="T1285" s="9">
        <f t="shared" si="12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20</v>
      </c>
      <c r="P1286" s="5">
        <f t="shared" si="121"/>
        <v>65.161290322580641</v>
      </c>
      <c r="Q1286" t="str">
        <f t="shared" si="124"/>
        <v>theater</v>
      </c>
      <c r="R1286" t="str">
        <f t="shared" si="125"/>
        <v>plays</v>
      </c>
      <c r="S1286" s="9">
        <f t="shared" si="122"/>
        <v>42712.23474537037</v>
      </c>
      <c r="T1286" s="9">
        <f t="shared" si="12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33</v>
      </c>
      <c r="P1287" s="5">
        <f t="shared" si="121"/>
        <v>32.269841269841272</v>
      </c>
      <c r="Q1287" t="str">
        <f t="shared" si="124"/>
        <v>theater</v>
      </c>
      <c r="R1287" t="str">
        <f t="shared" si="125"/>
        <v>plays</v>
      </c>
      <c r="S1287" s="9">
        <f t="shared" si="122"/>
        <v>42160.583043981482</v>
      </c>
      <c r="T1287" s="9">
        <f t="shared" si="12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125</v>
      </c>
      <c r="P1288" s="5">
        <f t="shared" si="121"/>
        <v>81.25</v>
      </c>
      <c r="Q1288" t="str">
        <f t="shared" si="124"/>
        <v>theater</v>
      </c>
      <c r="R1288" t="str">
        <f t="shared" si="125"/>
        <v>plays</v>
      </c>
      <c r="S1288" s="9">
        <f t="shared" si="122"/>
        <v>42039.384571759263</v>
      </c>
      <c r="T1288" s="9">
        <f t="shared" si="12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355</v>
      </c>
      <c r="P1289" s="5">
        <f t="shared" si="121"/>
        <v>24.2</v>
      </c>
      <c r="Q1289" t="str">
        <f t="shared" si="124"/>
        <v>theater</v>
      </c>
      <c r="R1289" t="str">
        <f t="shared" si="125"/>
        <v>plays</v>
      </c>
      <c r="S1289" s="9">
        <f t="shared" si="122"/>
        <v>42107.621018518519</v>
      </c>
      <c r="T1289" s="9">
        <f t="shared" si="12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18</v>
      </c>
      <c r="P1290" s="5">
        <f t="shared" si="121"/>
        <v>65.868852459016395</v>
      </c>
      <c r="Q1290" t="str">
        <f t="shared" si="124"/>
        <v>theater</v>
      </c>
      <c r="R1290" t="str">
        <f t="shared" si="125"/>
        <v>plays</v>
      </c>
      <c r="S1290" s="9">
        <f t="shared" si="122"/>
        <v>42561.154664351852</v>
      </c>
      <c r="T1290" s="9">
        <f t="shared" si="12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376</v>
      </c>
      <c r="P1291" s="5">
        <f t="shared" si="121"/>
        <v>36.07692307692308</v>
      </c>
      <c r="Q1291" t="str">
        <f t="shared" si="124"/>
        <v>theater</v>
      </c>
      <c r="R1291" t="str">
        <f t="shared" si="125"/>
        <v>plays</v>
      </c>
      <c r="S1291" s="9">
        <f t="shared" si="122"/>
        <v>42709.134780092587</v>
      </c>
      <c r="T1291" s="9">
        <f t="shared" si="12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300</v>
      </c>
      <c r="P1292" s="5">
        <f t="shared" si="121"/>
        <v>44.186046511627907</v>
      </c>
      <c r="Q1292" t="str">
        <f t="shared" si="124"/>
        <v>theater</v>
      </c>
      <c r="R1292" t="str">
        <f t="shared" si="125"/>
        <v>plays</v>
      </c>
      <c r="S1292" s="9">
        <f t="shared" si="122"/>
        <v>42086.614942129629</v>
      </c>
      <c r="T1292" s="9">
        <f t="shared" si="12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1371</v>
      </c>
      <c r="P1293" s="5">
        <f t="shared" si="121"/>
        <v>104.07142857142857</v>
      </c>
      <c r="Q1293" t="str">
        <f t="shared" si="124"/>
        <v>theater</v>
      </c>
      <c r="R1293" t="str">
        <f t="shared" si="125"/>
        <v>plays</v>
      </c>
      <c r="S1293" s="9">
        <f t="shared" si="122"/>
        <v>42064.652673611112</v>
      </c>
      <c r="T1293" s="9">
        <f t="shared" si="12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170</v>
      </c>
      <c r="P1294" s="5">
        <f t="shared" si="121"/>
        <v>35.96153846153846</v>
      </c>
      <c r="Q1294" t="str">
        <f t="shared" si="124"/>
        <v>theater</v>
      </c>
      <c r="R1294" t="str">
        <f t="shared" si="125"/>
        <v>plays</v>
      </c>
      <c r="S1294" s="9">
        <f t="shared" si="122"/>
        <v>42256.764212962968</v>
      </c>
      <c r="T1294" s="9">
        <f t="shared" si="12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335</v>
      </c>
      <c r="P1295" s="5">
        <f t="shared" si="121"/>
        <v>127.79166666666667</v>
      </c>
      <c r="Q1295" t="str">
        <f t="shared" si="124"/>
        <v>theater</v>
      </c>
      <c r="R1295" t="str">
        <f t="shared" si="125"/>
        <v>plays</v>
      </c>
      <c r="S1295" s="9">
        <f t="shared" si="122"/>
        <v>42292.701053240744</v>
      </c>
      <c r="T1295" s="9">
        <f t="shared" si="12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110</v>
      </c>
      <c r="P1296" s="5">
        <f t="shared" si="121"/>
        <v>27.727272727272727</v>
      </c>
      <c r="Q1296" t="str">
        <f t="shared" si="124"/>
        <v>theater</v>
      </c>
      <c r="R1296" t="str">
        <f t="shared" si="125"/>
        <v>plays</v>
      </c>
      <c r="S1296" s="9">
        <f t="shared" si="122"/>
        <v>42278.453668981485</v>
      </c>
      <c r="T1296" s="9">
        <f t="shared" si="12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49</v>
      </c>
      <c r="P1297" s="5">
        <f t="shared" si="121"/>
        <v>39.828125</v>
      </c>
      <c r="Q1297" t="str">
        <f t="shared" si="124"/>
        <v>theater</v>
      </c>
      <c r="R1297" t="str">
        <f t="shared" si="125"/>
        <v>plays</v>
      </c>
      <c r="S1297" s="9">
        <f t="shared" si="122"/>
        <v>42184.572881944448</v>
      </c>
      <c r="T1297" s="9">
        <f t="shared" si="12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350</v>
      </c>
      <c r="P1298" s="5">
        <f t="shared" si="121"/>
        <v>52.173913043478258</v>
      </c>
      <c r="Q1298" t="str">
        <f t="shared" si="124"/>
        <v>theater</v>
      </c>
      <c r="R1298" t="str">
        <f t="shared" si="125"/>
        <v>plays</v>
      </c>
      <c r="S1298" s="9">
        <f t="shared" si="122"/>
        <v>42423.050613425927</v>
      </c>
      <c r="T1298" s="9">
        <f t="shared" si="12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1905</v>
      </c>
      <c r="P1299" s="5">
        <f t="shared" si="121"/>
        <v>92.037815126050418</v>
      </c>
      <c r="Q1299" t="str">
        <f t="shared" si="124"/>
        <v>theater</v>
      </c>
      <c r="R1299" t="str">
        <f t="shared" si="125"/>
        <v>plays</v>
      </c>
      <c r="S1299" s="9">
        <f t="shared" si="122"/>
        <v>42461.747199074074</v>
      </c>
      <c r="T1299" s="9">
        <f t="shared" si="12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93</v>
      </c>
      <c r="P1300" s="5">
        <f t="shared" si="121"/>
        <v>63.424242424242422</v>
      </c>
      <c r="Q1300" t="str">
        <f t="shared" si="124"/>
        <v>theater</v>
      </c>
      <c r="R1300" t="str">
        <f t="shared" si="125"/>
        <v>plays</v>
      </c>
      <c r="S1300" s="9">
        <f t="shared" si="122"/>
        <v>42458.680925925932</v>
      </c>
      <c r="T1300" s="9">
        <f t="shared" si="12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840</v>
      </c>
      <c r="P1301" s="5">
        <f t="shared" si="121"/>
        <v>135.625</v>
      </c>
      <c r="Q1301" t="str">
        <f t="shared" si="124"/>
        <v>theater</v>
      </c>
      <c r="R1301" t="str">
        <f t="shared" si="125"/>
        <v>plays</v>
      </c>
      <c r="S1301" s="9">
        <f t="shared" si="122"/>
        <v>42169.814340277779</v>
      </c>
      <c r="T1301" s="9">
        <f t="shared" si="12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1050</v>
      </c>
      <c r="P1302" s="5">
        <f t="shared" si="121"/>
        <v>168.75</v>
      </c>
      <c r="Q1302" t="str">
        <f t="shared" si="124"/>
        <v>theater</v>
      </c>
      <c r="R1302" t="str">
        <f t="shared" si="125"/>
        <v>plays</v>
      </c>
      <c r="S1302" s="9">
        <f t="shared" si="122"/>
        <v>42483.675208333334</v>
      </c>
      <c r="T1302" s="9">
        <f t="shared" si="12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55</v>
      </c>
      <c r="P1303" s="5">
        <f t="shared" si="121"/>
        <v>70.862068965517238</v>
      </c>
      <c r="Q1303" t="str">
        <f t="shared" si="124"/>
        <v>theater</v>
      </c>
      <c r="R1303" t="str">
        <f t="shared" si="125"/>
        <v>plays</v>
      </c>
      <c r="S1303" s="9">
        <f t="shared" si="122"/>
        <v>42195.749745370369</v>
      </c>
      <c r="T1303" s="9">
        <f t="shared" si="12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0</v>
      </c>
      <c r="P1304" s="5">
        <f t="shared" si="121"/>
        <v>50</v>
      </c>
      <c r="Q1304" t="str">
        <f t="shared" si="124"/>
        <v>theater</v>
      </c>
      <c r="R1304" t="str">
        <f t="shared" si="125"/>
        <v>plays</v>
      </c>
      <c r="S1304" s="9">
        <f t="shared" si="122"/>
        <v>42675.057997685188</v>
      </c>
      <c r="T1304" s="9">
        <f t="shared" si="12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1059.1300000000001</v>
      </c>
      <c r="P1305" s="5">
        <f t="shared" si="121"/>
        <v>42.214166666666671</v>
      </c>
      <c r="Q1305" t="str">
        <f t="shared" si="124"/>
        <v>theater</v>
      </c>
      <c r="R1305" t="str">
        <f t="shared" si="125"/>
        <v>plays</v>
      </c>
      <c r="S1305" s="9">
        <f t="shared" si="122"/>
        <v>42566.441203703704</v>
      </c>
      <c r="T1305" s="9">
        <f t="shared" si="12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-24149</v>
      </c>
      <c r="P1306" s="5">
        <f t="shared" si="121"/>
        <v>152.41346153846155</v>
      </c>
      <c r="Q1306" t="str">
        <f t="shared" si="124"/>
        <v>technology</v>
      </c>
      <c r="R1306" t="str">
        <f t="shared" si="125"/>
        <v>wearables</v>
      </c>
      <c r="S1306" s="9">
        <f t="shared" si="122"/>
        <v>42747.194502314815</v>
      </c>
      <c r="T1306" s="9">
        <f t="shared" si="12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-22207</v>
      </c>
      <c r="P1307" s="5">
        <f t="shared" si="121"/>
        <v>90.616279069767444</v>
      </c>
      <c r="Q1307" t="str">
        <f t="shared" si="124"/>
        <v>technology</v>
      </c>
      <c r="R1307" t="str">
        <f t="shared" si="125"/>
        <v>wearables</v>
      </c>
      <c r="S1307" s="9">
        <f t="shared" si="122"/>
        <v>42543.665601851855</v>
      </c>
      <c r="T1307" s="9">
        <f t="shared" si="12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-38229</v>
      </c>
      <c r="P1308" s="5">
        <f t="shared" si="121"/>
        <v>201.60393258426967</v>
      </c>
      <c r="Q1308" t="str">
        <f t="shared" si="124"/>
        <v>technology</v>
      </c>
      <c r="R1308" t="str">
        <f t="shared" si="125"/>
        <v>wearables</v>
      </c>
      <c r="S1308" s="9">
        <f t="shared" si="122"/>
        <v>41947.457569444443</v>
      </c>
      <c r="T1308" s="9">
        <f t="shared" si="12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-44243</v>
      </c>
      <c r="P1309" s="5">
        <f t="shared" si="121"/>
        <v>127.93333333333334</v>
      </c>
      <c r="Q1309" t="str">
        <f t="shared" si="124"/>
        <v>technology</v>
      </c>
      <c r="R1309" t="str">
        <f t="shared" si="125"/>
        <v>wearables</v>
      </c>
      <c r="S1309" s="9">
        <f t="shared" si="122"/>
        <v>42387.503229166665</v>
      </c>
      <c r="T1309" s="9">
        <f t="shared" si="12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-8864</v>
      </c>
      <c r="P1310" s="5">
        <f t="shared" si="121"/>
        <v>29.894736842105264</v>
      </c>
      <c r="Q1310" t="str">
        <f t="shared" si="124"/>
        <v>technology</v>
      </c>
      <c r="R1310" t="str">
        <f t="shared" si="125"/>
        <v>wearables</v>
      </c>
      <c r="S1310" s="9">
        <f t="shared" si="122"/>
        <v>42611.613564814819</v>
      </c>
      <c r="T1310" s="9">
        <f t="shared" si="12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1379</v>
      </c>
      <c r="P1311" s="5">
        <f t="shared" si="121"/>
        <v>367.97142857142859</v>
      </c>
      <c r="Q1311" t="str">
        <f t="shared" si="124"/>
        <v>technology</v>
      </c>
      <c r="R1311" t="str">
        <f t="shared" si="125"/>
        <v>wearables</v>
      </c>
      <c r="S1311" s="9">
        <f t="shared" si="122"/>
        <v>42257.882731481484</v>
      </c>
      <c r="T1311" s="9">
        <f t="shared" si="12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-16900</v>
      </c>
      <c r="P1312" s="5">
        <f t="shared" si="121"/>
        <v>129.16666666666666</v>
      </c>
      <c r="Q1312" t="str">
        <f t="shared" si="124"/>
        <v>technology</v>
      </c>
      <c r="R1312" t="str">
        <f t="shared" si="125"/>
        <v>wearables</v>
      </c>
      <c r="S1312" s="9">
        <f t="shared" si="122"/>
        <v>42556.667245370365</v>
      </c>
      <c r="T1312" s="9">
        <f t="shared" si="12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-169930</v>
      </c>
      <c r="P1313" s="5">
        <f t="shared" si="121"/>
        <v>800.7</v>
      </c>
      <c r="Q1313" t="str">
        <f t="shared" si="124"/>
        <v>technology</v>
      </c>
      <c r="R1313" t="str">
        <f t="shared" si="125"/>
        <v>wearables</v>
      </c>
      <c r="S1313" s="9">
        <f t="shared" si="122"/>
        <v>42669.802303240736</v>
      </c>
      <c r="T1313" s="9">
        <f t="shared" si="12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-4572</v>
      </c>
      <c r="P1314" s="5">
        <f t="shared" si="121"/>
        <v>28</v>
      </c>
      <c r="Q1314" t="str">
        <f t="shared" si="124"/>
        <v>technology</v>
      </c>
      <c r="R1314" t="str">
        <f t="shared" si="125"/>
        <v>wearables</v>
      </c>
      <c r="S1314" s="9">
        <f t="shared" si="122"/>
        <v>42082.702800925923</v>
      </c>
      <c r="T1314" s="9">
        <f t="shared" si="12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-27554</v>
      </c>
      <c r="P1315" s="5">
        <f t="shared" si="121"/>
        <v>102.01639344262296</v>
      </c>
      <c r="Q1315" t="str">
        <f t="shared" si="124"/>
        <v>technology</v>
      </c>
      <c r="R1315" t="str">
        <f t="shared" si="125"/>
        <v>wearables</v>
      </c>
      <c r="S1315" s="9">
        <f t="shared" si="122"/>
        <v>42402.709652777776</v>
      </c>
      <c r="T1315" s="9">
        <f t="shared" si="12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-177972</v>
      </c>
      <c r="P1316" s="5">
        <f t="shared" si="121"/>
        <v>184.36363636363637</v>
      </c>
      <c r="Q1316" t="str">
        <f t="shared" si="124"/>
        <v>technology</v>
      </c>
      <c r="R1316" t="str">
        <f t="shared" si="125"/>
        <v>wearables</v>
      </c>
      <c r="S1316" s="9">
        <f t="shared" si="122"/>
        <v>42604.669675925921</v>
      </c>
      <c r="T1316" s="9">
        <f t="shared" si="12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-59596</v>
      </c>
      <c r="P1317" s="5">
        <f t="shared" si="121"/>
        <v>162.91935483870967</v>
      </c>
      <c r="Q1317" t="str">
        <f t="shared" si="124"/>
        <v>technology</v>
      </c>
      <c r="R1317" t="str">
        <f t="shared" si="125"/>
        <v>wearables</v>
      </c>
      <c r="S1317" s="9">
        <f t="shared" si="122"/>
        <v>42278.498240740737</v>
      </c>
      <c r="T1317" s="9">
        <f t="shared" si="12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-74999</v>
      </c>
      <c r="P1318" s="5">
        <f t="shared" si="121"/>
        <v>1</v>
      </c>
      <c r="Q1318" t="str">
        <f t="shared" si="124"/>
        <v>technology</v>
      </c>
      <c r="R1318" t="str">
        <f t="shared" si="125"/>
        <v>wearables</v>
      </c>
      <c r="S1318" s="9">
        <f t="shared" si="122"/>
        <v>42393.961909722217</v>
      </c>
      <c r="T1318" s="9">
        <f t="shared" si="12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-188533</v>
      </c>
      <c r="P1319" s="5">
        <f t="shared" si="121"/>
        <v>603.52631578947364</v>
      </c>
      <c r="Q1319" t="str">
        <f t="shared" si="124"/>
        <v>technology</v>
      </c>
      <c r="R1319" t="str">
        <f t="shared" si="125"/>
        <v>wearables</v>
      </c>
      <c r="S1319" s="9">
        <f t="shared" si="122"/>
        <v>42520.235486111109</v>
      </c>
      <c r="T1319" s="9">
        <f t="shared" si="12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-33870</v>
      </c>
      <c r="P1320" s="5">
        <f t="shared" si="121"/>
        <v>45.407407407407405</v>
      </c>
      <c r="Q1320" t="str">
        <f t="shared" si="124"/>
        <v>technology</v>
      </c>
      <c r="R1320" t="str">
        <f t="shared" si="125"/>
        <v>wearables</v>
      </c>
      <c r="S1320" s="9">
        <f t="shared" si="122"/>
        <v>41985.043657407412</v>
      </c>
      <c r="T1320" s="9">
        <f t="shared" si="12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-4924</v>
      </c>
      <c r="P1321" s="5">
        <f t="shared" si="121"/>
        <v>97.333333333333329</v>
      </c>
      <c r="Q1321" t="str">
        <f t="shared" si="124"/>
        <v>technology</v>
      </c>
      <c r="R1321" t="str">
        <f t="shared" si="125"/>
        <v>wearables</v>
      </c>
      <c r="S1321" s="9">
        <f t="shared" si="122"/>
        <v>41816.812094907407</v>
      </c>
      <c r="T1321" s="9">
        <f t="shared" si="12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-99497</v>
      </c>
      <c r="P1322" s="5">
        <f t="shared" si="121"/>
        <v>167.66666666666666</v>
      </c>
      <c r="Q1322" t="str">
        <f t="shared" si="124"/>
        <v>technology</v>
      </c>
      <c r="R1322" t="str">
        <f t="shared" si="125"/>
        <v>wearables</v>
      </c>
      <c r="S1322" s="9">
        <f t="shared" si="122"/>
        <v>42705.690347222218</v>
      </c>
      <c r="T1322" s="9">
        <f t="shared" si="12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-455981</v>
      </c>
      <c r="P1323" s="5">
        <f t="shared" si="121"/>
        <v>859.85714285714289</v>
      </c>
      <c r="Q1323" t="str">
        <f t="shared" si="124"/>
        <v>technology</v>
      </c>
      <c r="R1323" t="str">
        <f t="shared" si="125"/>
        <v>wearables</v>
      </c>
      <c r="S1323" s="9">
        <f t="shared" si="122"/>
        <v>42697.74927083333</v>
      </c>
      <c r="T1323" s="9">
        <f t="shared" si="12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-34894</v>
      </c>
      <c r="P1324" s="5">
        <f t="shared" si="121"/>
        <v>26.5</v>
      </c>
      <c r="Q1324" t="str">
        <f t="shared" si="124"/>
        <v>technology</v>
      </c>
      <c r="R1324" t="str">
        <f t="shared" si="125"/>
        <v>wearables</v>
      </c>
      <c r="S1324" s="9">
        <f t="shared" si="122"/>
        <v>42115.656539351854</v>
      </c>
      <c r="T1324" s="9">
        <f t="shared" si="12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-13668</v>
      </c>
      <c r="P1325" s="5">
        <f t="shared" si="121"/>
        <v>30.272727272727273</v>
      </c>
      <c r="Q1325" t="str">
        <f t="shared" si="124"/>
        <v>technology</v>
      </c>
      <c r="R1325" t="str">
        <f t="shared" si="125"/>
        <v>wearables</v>
      </c>
      <c r="S1325" s="9">
        <f t="shared" si="122"/>
        <v>42451.698449074072</v>
      </c>
      <c r="T1325" s="9">
        <f t="shared" si="12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-45080</v>
      </c>
      <c r="P1326" s="5">
        <f t="shared" si="121"/>
        <v>54.666666666666664</v>
      </c>
      <c r="Q1326" t="str">
        <f t="shared" si="124"/>
        <v>technology</v>
      </c>
      <c r="R1326" t="str">
        <f t="shared" si="125"/>
        <v>wearables</v>
      </c>
      <c r="S1326" s="9">
        <f t="shared" si="122"/>
        <v>42626.633703703701</v>
      </c>
      <c r="T1326" s="9">
        <f t="shared" si="12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-19514</v>
      </c>
      <c r="P1327" s="5">
        <f t="shared" si="121"/>
        <v>60.75</v>
      </c>
      <c r="Q1327" t="str">
        <f t="shared" si="124"/>
        <v>technology</v>
      </c>
      <c r="R1327" t="str">
        <f t="shared" si="125"/>
        <v>wearables</v>
      </c>
      <c r="S1327" s="9">
        <f t="shared" si="122"/>
        <v>42704.086053240739</v>
      </c>
      <c r="T1327" s="9">
        <f t="shared" si="12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-98870</v>
      </c>
      <c r="P1328" s="5">
        <f t="shared" si="121"/>
        <v>102.72727272727273</v>
      </c>
      <c r="Q1328" t="str">
        <f t="shared" si="124"/>
        <v>technology</v>
      </c>
      <c r="R1328" t="str">
        <f t="shared" si="125"/>
        <v>wearables</v>
      </c>
      <c r="S1328" s="9">
        <f t="shared" si="122"/>
        <v>41974.791990740734</v>
      </c>
      <c r="T1328" s="9">
        <f t="shared" si="12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-46295</v>
      </c>
      <c r="P1329" s="5">
        <f t="shared" si="121"/>
        <v>41.585365853658537</v>
      </c>
      <c r="Q1329" t="str">
        <f t="shared" si="124"/>
        <v>technology</v>
      </c>
      <c r="R1329" t="str">
        <f t="shared" si="125"/>
        <v>wearables</v>
      </c>
      <c r="S1329" s="9">
        <f t="shared" si="122"/>
        <v>42123.678645833337</v>
      </c>
      <c r="T1329" s="9">
        <f t="shared" si="12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-73252</v>
      </c>
      <c r="P1330" s="5">
        <f t="shared" si="121"/>
        <v>116.53333333333333</v>
      </c>
      <c r="Q1330" t="str">
        <f t="shared" si="124"/>
        <v>technology</v>
      </c>
      <c r="R1330" t="str">
        <f t="shared" si="125"/>
        <v>wearables</v>
      </c>
      <c r="S1330" s="9">
        <f t="shared" si="122"/>
        <v>42612.642754629633</v>
      </c>
      <c r="T1330" s="9">
        <f t="shared" si="12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-49592</v>
      </c>
      <c r="P1331" s="5">
        <f t="shared" si="121"/>
        <v>45.333333333333336</v>
      </c>
      <c r="Q1331" t="str">
        <f t="shared" si="124"/>
        <v>technology</v>
      </c>
      <c r="R1331" t="str">
        <f t="shared" si="125"/>
        <v>wearables</v>
      </c>
      <c r="S1331" s="9">
        <f t="shared" si="122"/>
        <v>41935.221585648149</v>
      </c>
      <c r="T1331" s="9">
        <f t="shared" si="12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-27127</v>
      </c>
      <c r="P1332" s="5">
        <f t="shared" si="121"/>
        <v>157.46</v>
      </c>
      <c r="Q1332" t="str">
        <f t="shared" si="124"/>
        <v>technology</v>
      </c>
      <c r="R1332" t="str">
        <f t="shared" si="125"/>
        <v>wearables</v>
      </c>
      <c r="S1332" s="9">
        <f t="shared" si="122"/>
        <v>42522.276724537034</v>
      </c>
      <c r="T1332" s="9">
        <f t="shared" si="12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-246583</v>
      </c>
      <c r="P1333" s="5">
        <f t="shared" si="121"/>
        <v>100.5</v>
      </c>
      <c r="Q1333" t="str">
        <f t="shared" si="124"/>
        <v>technology</v>
      </c>
      <c r="R1333" t="str">
        <f t="shared" si="125"/>
        <v>wearables</v>
      </c>
      <c r="S1333" s="9">
        <f t="shared" si="122"/>
        <v>42569.50409722222</v>
      </c>
      <c r="T1333" s="9">
        <f t="shared" si="12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-10115</v>
      </c>
      <c r="P1334" s="5" t="e">
        <f t="shared" si="121"/>
        <v>#DIV/0!</v>
      </c>
      <c r="Q1334" t="str">
        <f t="shared" si="124"/>
        <v>technology</v>
      </c>
      <c r="R1334" t="str">
        <f t="shared" si="125"/>
        <v>wearables</v>
      </c>
      <c r="S1334" s="9">
        <f t="shared" si="122"/>
        <v>42732.060277777782</v>
      </c>
      <c r="T1334" s="9">
        <f t="shared" si="12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-2500</v>
      </c>
      <c r="P1335" s="5" t="e">
        <f t="shared" si="121"/>
        <v>#DIV/0!</v>
      </c>
      <c r="Q1335" t="str">
        <f t="shared" si="124"/>
        <v>technology</v>
      </c>
      <c r="R1335" t="str">
        <f t="shared" si="125"/>
        <v>wearables</v>
      </c>
      <c r="S1335" s="9">
        <f t="shared" si="122"/>
        <v>41806.106770833336</v>
      </c>
      <c r="T1335" s="9">
        <f t="shared" si="12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-118697</v>
      </c>
      <c r="P1336" s="5">
        <f t="shared" si="121"/>
        <v>51.822463768115945</v>
      </c>
      <c r="Q1336" t="str">
        <f t="shared" si="124"/>
        <v>technology</v>
      </c>
      <c r="R1336" t="str">
        <f t="shared" si="125"/>
        <v>wearables</v>
      </c>
      <c r="S1336" s="9">
        <f t="shared" si="122"/>
        <v>42410.774155092593</v>
      </c>
      <c r="T1336" s="9">
        <f t="shared" si="12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-20060</v>
      </c>
      <c r="P1337" s="5">
        <f t="shared" si="121"/>
        <v>308.75</v>
      </c>
      <c r="Q1337" t="str">
        <f t="shared" si="124"/>
        <v>technology</v>
      </c>
      <c r="R1337" t="str">
        <f t="shared" si="125"/>
        <v>wearables</v>
      </c>
      <c r="S1337" s="9">
        <f t="shared" si="122"/>
        <v>42313.936365740738</v>
      </c>
      <c r="T1337" s="9">
        <f t="shared" si="12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-15053</v>
      </c>
      <c r="P1338" s="5">
        <f t="shared" si="121"/>
        <v>379.22767857142856</v>
      </c>
      <c r="Q1338" t="str">
        <f t="shared" si="124"/>
        <v>technology</v>
      </c>
      <c r="R1338" t="str">
        <f t="shared" si="125"/>
        <v>wearables</v>
      </c>
      <c r="S1338" s="9">
        <f t="shared" si="122"/>
        <v>41955.863750000004</v>
      </c>
      <c r="T1338" s="9">
        <f t="shared" si="12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-25309</v>
      </c>
      <c r="P1339" s="5">
        <f t="shared" si="121"/>
        <v>176.36428571428573</v>
      </c>
      <c r="Q1339" t="str">
        <f t="shared" si="124"/>
        <v>technology</v>
      </c>
      <c r="R1339" t="str">
        <f t="shared" si="125"/>
        <v>wearables</v>
      </c>
      <c r="S1339" s="9">
        <f t="shared" si="122"/>
        <v>42767.577303240745</v>
      </c>
      <c r="T1339" s="9">
        <f t="shared" si="12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-29009</v>
      </c>
      <c r="P1340" s="5">
        <f t="shared" si="121"/>
        <v>66.066666666666663</v>
      </c>
      <c r="Q1340" t="str">
        <f t="shared" si="124"/>
        <v>technology</v>
      </c>
      <c r="R1340" t="str">
        <f t="shared" si="125"/>
        <v>wearables</v>
      </c>
      <c r="S1340" s="9">
        <f t="shared" si="122"/>
        <v>42188.803622685184</v>
      </c>
      <c r="T1340" s="9">
        <f t="shared" si="12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-46683</v>
      </c>
      <c r="P1341" s="5">
        <f t="shared" si="121"/>
        <v>89.648648648648646</v>
      </c>
      <c r="Q1341" t="str">
        <f t="shared" si="124"/>
        <v>technology</v>
      </c>
      <c r="R1341" t="str">
        <f t="shared" si="125"/>
        <v>wearables</v>
      </c>
      <c r="S1341" s="9">
        <f t="shared" si="122"/>
        <v>41936.647164351853</v>
      </c>
      <c r="T1341" s="9">
        <f t="shared" si="12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-1680</v>
      </c>
      <c r="P1342" s="5" t="e">
        <f t="shared" si="121"/>
        <v>#DIV/0!</v>
      </c>
      <c r="Q1342" t="str">
        <f t="shared" si="124"/>
        <v>technology</v>
      </c>
      <c r="R1342" t="str">
        <f t="shared" si="125"/>
        <v>wearables</v>
      </c>
      <c r="S1342" s="9">
        <f t="shared" si="122"/>
        <v>41836.595520833333</v>
      </c>
      <c r="T1342" s="9">
        <f t="shared" si="12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-7410</v>
      </c>
      <c r="P1343" s="5">
        <f t="shared" si="121"/>
        <v>382.39130434782606</v>
      </c>
      <c r="Q1343" t="str">
        <f t="shared" si="124"/>
        <v>technology</v>
      </c>
      <c r="R1343" t="str">
        <f t="shared" si="125"/>
        <v>wearables</v>
      </c>
      <c r="S1343" s="9">
        <f t="shared" si="122"/>
        <v>42612.624039351853</v>
      </c>
      <c r="T1343" s="9">
        <f t="shared" si="12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-49900</v>
      </c>
      <c r="P1344" s="5">
        <f t="shared" si="121"/>
        <v>100</v>
      </c>
      <c r="Q1344" t="str">
        <f t="shared" si="124"/>
        <v>technology</v>
      </c>
      <c r="R1344" t="str">
        <f t="shared" si="125"/>
        <v>wearables</v>
      </c>
      <c r="S1344" s="9">
        <f t="shared" si="122"/>
        <v>42172.816423611104</v>
      </c>
      <c r="T1344" s="9">
        <f t="shared" si="12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1149</v>
      </c>
      <c r="P1345" s="5">
        <f t="shared" si="121"/>
        <v>158.35603715170279</v>
      </c>
      <c r="Q1345" t="str">
        <f t="shared" si="124"/>
        <v>technology</v>
      </c>
      <c r="R1345" t="str">
        <f t="shared" si="125"/>
        <v>wearables</v>
      </c>
      <c r="S1345" s="9">
        <f t="shared" si="122"/>
        <v>42542.526423611111</v>
      </c>
      <c r="T1345" s="9">
        <f t="shared" si="12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126">E1346-D1346</f>
        <v>4166</v>
      </c>
      <c r="P1346" s="5">
        <f t="shared" ref="P1346:P1409" si="127">(E1346/L1346)</f>
        <v>40.762589928057551</v>
      </c>
      <c r="Q1346" t="str">
        <f t="shared" si="124"/>
        <v>publishing</v>
      </c>
      <c r="R1346" t="str">
        <f t="shared" si="125"/>
        <v>nonfiction</v>
      </c>
      <c r="S1346" s="9">
        <f t="shared" ref="S1346:S1409" si="128">(((J1346/60)/60)/24)+DATE(1970,1,1)</f>
        <v>42522.789803240739</v>
      </c>
      <c r="T1346" s="9">
        <f t="shared" ref="T1346:T1409" si="129">(((I1346/60)/60)/24)+DATE(1970,1,1)</f>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126"/>
        <v>75</v>
      </c>
      <c r="P1347" s="5">
        <f t="shared" si="127"/>
        <v>53.571428571428569</v>
      </c>
      <c r="Q1347" t="str">
        <f t="shared" ref="Q1347:Q1410" si="130">LEFT(N1347,SEARCH("/",N1347,1)-1)</f>
        <v>publishing</v>
      </c>
      <c r="R1347" t="str">
        <f t="shared" ref="R1347:R1410" si="131">RIGHT(N1347,LEN(N1347)-SEARCH("/",N1347))</f>
        <v>nonfiction</v>
      </c>
      <c r="S1347" s="9">
        <f t="shared" si="128"/>
        <v>41799.814340277779</v>
      </c>
      <c r="T1347" s="9">
        <f t="shared" si="129"/>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2319</v>
      </c>
      <c r="P1348" s="5">
        <f t="shared" si="127"/>
        <v>48.449664429530202</v>
      </c>
      <c r="Q1348" t="str">
        <f t="shared" si="130"/>
        <v>publishing</v>
      </c>
      <c r="R1348" t="str">
        <f t="shared" si="131"/>
        <v>nonfiction</v>
      </c>
      <c r="S1348" s="9">
        <f t="shared" si="128"/>
        <v>41422.075821759259</v>
      </c>
      <c r="T1348" s="9">
        <f t="shared" si="129"/>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55</v>
      </c>
      <c r="P1349" s="5">
        <f t="shared" si="127"/>
        <v>82.41935483870968</v>
      </c>
      <c r="Q1349" t="str">
        <f t="shared" si="130"/>
        <v>publishing</v>
      </c>
      <c r="R1349" t="str">
        <f t="shared" si="131"/>
        <v>nonfiction</v>
      </c>
      <c r="S1349" s="9">
        <f t="shared" si="128"/>
        <v>42040.638020833328</v>
      </c>
      <c r="T1349" s="9">
        <f t="shared" si="129"/>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110</v>
      </c>
      <c r="P1350" s="5">
        <f t="shared" si="127"/>
        <v>230.19230769230768</v>
      </c>
      <c r="Q1350" t="str">
        <f t="shared" si="130"/>
        <v>publishing</v>
      </c>
      <c r="R1350" t="str">
        <f t="shared" si="131"/>
        <v>nonfiction</v>
      </c>
      <c r="S1350" s="9">
        <f t="shared" si="128"/>
        <v>41963.506168981476</v>
      </c>
      <c r="T1350" s="9">
        <f t="shared" si="129"/>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5210</v>
      </c>
      <c r="P1351" s="5">
        <f t="shared" si="127"/>
        <v>59.360465116279073</v>
      </c>
      <c r="Q1351" t="str">
        <f t="shared" si="130"/>
        <v>publishing</v>
      </c>
      <c r="R1351" t="str">
        <f t="shared" si="131"/>
        <v>nonfiction</v>
      </c>
      <c r="S1351" s="9">
        <f t="shared" si="128"/>
        <v>42317.33258101852</v>
      </c>
      <c r="T1351" s="9">
        <f t="shared" si="129"/>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202.5</v>
      </c>
      <c r="P1352" s="5">
        <f t="shared" si="127"/>
        <v>66.698717948717942</v>
      </c>
      <c r="Q1352" t="str">
        <f t="shared" si="130"/>
        <v>publishing</v>
      </c>
      <c r="R1352" t="str">
        <f t="shared" si="131"/>
        <v>nonfiction</v>
      </c>
      <c r="S1352" s="9">
        <f t="shared" si="128"/>
        <v>42334.013124999998</v>
      </c>
      <c r="T1352" s="9">
        <f t="shared" si="129"/>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253</v>
      </c>
      <c r="P1353" s="5">
        <f t="shared" si="127"/>
        <v>168.77500000000001</v>
      </c>
      <c r="Q1353" t="str">
        <f t="shared" si="130"/>
        <v>publishing</v>
      </c>
      <c r="R1353" t="str">
        <f t="shared" si="131"/>
        <v>nonfiction</v>
      </c>
      <c r="S1353" s="9">
        <f t="shared" si="128"/>
        <v>42382.74009259259</v>
      </c>
      <c r="T1353" s="9">
        <f t="shared" si="129"/>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3614</v>
      </c>
      <c r="P1354" s="5">
        <f t="shared" si="127"/>
        <v>59.973568281938327</v>
      </c>
      <c r="Q1354" t="str">
        <f t="shared" si="130"/>
        <v>publishing</v>
      </c>
      <c r="R1354" t="str">
        <f t="shared" si="131"/>
        <v>nonfiction</v>
      </c>
      <c r="S1354" s="9">
        <f t="shared" si="128"/>
        <v>42200.578310185185</v>
      </c>
      <c r="T1354" s="9">
        <f t="shared" si="129"/>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336</v>
      </c>
      <c r="P1355" s="5">
        <f t="shared" si="127"/>
        <v>31.80952380952381</v>
      </c>
      <c r="Q1355" t="str">
        <f t="shared" si="130"/>
        <v>publishing</v>
      </c>
      <c r="R1355" t="str">
        <f t="shared" si="131"/>
        <v>nonfiction</v>
      </c>
      <c r="S1355" s="9">
        <f t="shared" si="128"/>
        <v>41309.11791666667</v>
      </c>
      <c r="T1355" s="9">
        <f t="shared" si="129"/>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363</v>
      </c>
      <c r="P1356" s="5">
        <f t="shared" si="127"/>
        <v>24.421875</v>
      </c>
      <c r="Q1356" t="str">
        <f t="shared" si="130"/>
        <v>publishing</v>
      </c>
      <c r="R1356" t="str">
        <f t="shared" si="131"/>
        <v>nonfiction</v>
      </c>
      <c r="S1356" s="9">
        <f t="shared" si="128"/>
        <v>42502.807627314818</v>
      </c>
      <c r="T1356" s="9">
        <f t="shared" si="129"/>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567</v>
      </c>
      <c r="P1357" s="5">
        <f t="shared" si="127"/>
        <v>25.347107438016529</v>
      </c>
      <c r="Q1357" t="str">
        <f t="shared" si="130"/>
        <v>publishing</v>
      </c>
      <c r="R1357" t="str">
        <f t="shared" si="131"/>
        <v>nonfiction</v>
      </c>
      <c r="S1357" s="9">
        <f t="shared" si="128"/>
        <v>41213.254687499997</v>
      </c>
      <c r="T1357" s="9">
        <f t="shared" si="129"/>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2815.5600000000004</v>
      </c>
      <c r="P1358" s="5">
        <f t="shared" si="127"/>
        <v>71.443218390804603</v>
      </c>
      <c r="Q1358" t="str">
        <f t="shared" si="130"/>
        <v>publishing</v>
      </c>
      <c r="R1358" t="str">
        <f t="shared" si="131"/>
        <v>nonfiction</v>
      </c>
      <c r="S1358" s="9">
        <f t="shared" si="128"/>
        <v>41430.038888888892</v>
      </c>
      <c r="T1358" s="9">
        <f t="shared" si="129"/>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506</v>
      </c>
      <c r="P1359" s="5">
        <f t="shared" si="127"/>
        <v>38.553846153846152</v>
      </c>
      <c r="Q1359" t="str">
        <f t="shared" si="130"/>
        <v>publishing</v>
      </c>
      <c r="R1359" t="str">
        <f t="shared" si="131"/>
        <v>nonfiction</v>
      </c>
      <c r="S1359" s="9">
        <f t="shared" si="128"/>
        <v>41304.962233796294</v>
      </c>
      <c r="T1359" s="9">
        <f t="shared" si="129"/>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350</v>
      </c>
      <c r="P1360" s="5">
        <f t="shared" si="127"/>
        <v>68.367346938775512</v>
      </c>
      <c r="Q1360" t="str">
        <f t="shared" si="130"/>
        <v>publishing</v>
      </c>
      <c r="R1360" t="str">
        <f t="shared" si="131"/>
        <v>nonfiction</v>
      </c>
      <c r="S1360" s="9">
        <f t="shared" si="128"/>
        <v>40689.570868055554</v>
      </c>
      <c r="T1360" s="9">
        <f t="shared" si="129"/>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104</v>
      </c>
      <c r="P1361" s="5">
        <f t="shared" si="127"/>
        <v>40.210526315789473</v>
      </c>
      <c r="Q1361" t="str">
        <f t="shared" si="130"/>
        <v>publishing</v>
      </c>
      <c r="R1361" t="str">
        <f t="shared" si="131"/>
        <v>nonfiction</v>
      </c>
      <c r="S1361" s="9">
        <f t="shared" si="128"/>
        <v>40668.814699074072</v>
      </c>
      <c r="T1361" s="9">
        <f t="shared" si="129"/>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1098</v>
      </c>
      <c r="P1362" s="5">
        <f t="shared" si="127"/>
        <v>32.074074074074076</v>
      </c>
      <c r="Q1362" t="str">
        <f t="shared" si="130"/>
        <v>publishing</v>
      </c>
      <c r="R1362" t="str">
        <f t="shared" si="131"/>
        <v>nonfiction</v>
      </c>
      <c r="S1362" s="9">
        <f t="shared" si="128"/>
        <v>41095.900694444441</v>
      </c>
      <c r="T1362" s="9">
        <f t="shared" si="129"/>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1559</v>
      </c>
      <c r="P1363" s="5">
        <f t="shared" si="127"/>
        <v>28.632575757575758</v>
      </c>
      <c r="Q1363" t="str">
        <f t="shared" si="130"/>
        <v>publishing</v>
      </c>
      <c r="R1363" t="str">
        <f t="shared" si="131"/>
        <v>nonfiction</v>
      </c>
      <c r="S1363" s="9">
        <f t="shared" si="128"/>
        <v>41781.717268518521</v>
      </c>
      <c r="T1363" s="9">
        <f t="shared" si="129"/>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91</v>
      </c>
      <c r="P1364" s="5">
        <f t="shared" si="127"/>
        <v>43.64</v>
      </c>
      <c r="Q1364" t="str">
        <f t="shared" si="130"/>
        <v>publishing</v>
      </c>
      <c r="R1364" t="str">
        <f t="shared" si="131"/>
        <v>nonfiction</v>
      </c>
      <c r="S1364" s="9">
        <f t="shared" si="128"/>
        <v>41464.934386574074</v>
      </c>
      <c r="T1364" s="9">
        <f t="shared" si="129"/>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0</v>
      </c>
      <c r="P1365" s="5">
        <f t="shared" si="127"/>
        <v>40</v>
      </c>
      <c r="Q1365" t="str">
        <f t="shared" si="130"/>
        <v>publishing</v>
      </c>
      <c r="R1365" t="str">
        <f t="shared" si="131"/>
        <v>nonfiction</v>
      </c>
      <c r="S1365" s="9">
        <f t="shared" si="128"/>
        <v>42396.8440625</v>
      </c>
      <c r="T1365" s="9">
        <f t="shared" si="129"/>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7830</v>
      </c>
      <c r="P1366" s="5">
        <f t="shared" si="127"/>
        <v>346.04166666666669</v>
      </c>
      <c r="Q1366" t="str">
        <f t="shared" si="130"/>
        <v>music</v>
      </c>
      <c r="R1366" t="str">
        <f t="shared" si="131"/>
        <v>rock</v>
      </c>
      <c r="S1366" s="9">
        <f t="shared" si="128"/>
        <v>41951.695671296293</v>
      </c>
      <c r="T1366" s="9">
        <f t="shared" si="129"/>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20</v>
      </c>
      <c r="P1367" s="5">
        <f t="shared" si="127"/>
        <v>81.739130434782609</v>
      </c>
      <c r="Q1367" t="str">
        <f t="shared" si="130"/>
        <v>music</v>
      </c>
      <c r="R1367" t="str">
        <f t="shared" si="131"/>
        <v>rock</v>
      </c>
      <c r="S1367" s="9">
        <f t="shared" si="128"/>
        <v>42049.733240740738</v>
      </c>
      <c r="T1367" s="9">
        <f t="shared" si="129"/>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1986.6900000000005</v>
      </c>
      <c r="P1368" s="5">
        <f t="shared" si="127"/>
        <v>64.535306122448986</v>
      </c>
      <c r="Q1368" t="str">
        <f t="shared" si="130"/>
        <v>music</v>
      </c>
      <c r="R1368" t="str">
        <f t="shared" si="131"/>
        <v>rock</v>
      </c>
      <c r="S1368" s="9">
        <f t="shared" si="128"/>
        <v>41924.996099537035</v>
      </c>
      <c r="T1368" s="9">
        <f t="shared" si="129"/>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713</v>
      </c>
      <c r="P1369" s="5">
        <f t="shared" si="127"/>
        <v>63.477777777777774</v>
      </c>
      <c r="Q1369" t="str">
        <f t="shared" si="130"/>
        <v>music</v>
      </c>
      <c r="R1369" t="str">
        <f t="shared" si="131"/>
        <v>rock</v>
      </c>
      <c r="S1369" s="9">
        <f t="shared" si="128"/>
        <v>42292.002893518518</v>
      </c>
      <c r="T1369" s="9">
        <f t="shared" si="129"/>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535</v>
      </c>
      <c r="P1370" s="5">
        <f t="shared" si="127"/>
        <v>63.620689655172413</v>
      </c>
      <c r="Q1370" t="str">
        <f t="shared" si="130"/>
        <v>music</v>
      </c>
      <c r="R1370" t="str">
        <f t="shared" si="131"/>
        <v>rock</v>
      </c>
      <c r="S1370" s="9">
        <f t="shared" si="128"/>
        <v>42146.190902777773</v>
      </c>
      <c r="T1370" s="9">
        <f t="shared" si="129"/>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1730.6299999999974</v>
      </c>
      <c r="P1371" s="5">
        <f t="shared" si="127"/>
        <v>83.967068965517228</v>
      </c>
      <c r="Q1371" t="str">
        <f t="shared" si="130"/>
        <v>music</v>
      </c>
      <c r="R1371" t="str">
        <f t="shared" si="131"/>
        <v>rock</v>
      </c>
      <c r="S1371" s="9">
        <f t="shared" si="128"/>
        <v>41710.594282407408</v>
      </c>
      <c r="T1371" s="9">
        <f t="shared" si="129"/>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55</v>
      </c>
      <c r="P1372" s="5">
        <f t="shared" si="127"/>
        <v>77.75</v>
      </c>
      <c r="Q1372" t="str">
        <f t="shared" si="130"/>
        <v>music</v>
      </c>
      <c r="R1372" t="str">
        <f t="shared" si="131"/>
        <v>rock</v>
      </c>
      <c r="S1372" s="9">
        <f t="shared" si="128"/>
        <v>41548.00335648148</v>
      </c>
      <c r="T1372" s="9">
        <f t="shared" si="129"/>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496</v>
      </c>
      <c r="P1373" s="5">
        <f t="shared" si="127"/>
        <v>107.07142857142857</v>
      </c>
      <c r="Q1373" t="str">
        <f t="shared" si="130"/>
        <v>music</v>
      </c>
      <c r="R1373" t="str">
        <f t="shared" si="131"/>
        <v>rock</v>
      </c>
      <c r="S1373" s="9">
        <f t="shared" si="128"/>
        <v>42101.758587962962</v>
      </c>
      <c r="T1373" s="9">
        <f t="shared" si="129"/>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120</v>
      </c>
      <c r="P1374" s="5">
        <f t="shared" si="127"/>
        <v>38.75</v>
      </c>
      <c r="Q1374" t="str">
        <f t="shared" si="130"/>
        <v>music</v>
      </c>
      <c r="R1374" t="str">
        <f t="shared" si="131"/>
        <v>rock</v>
      </c>
      <c r="S1374" s="9">
        <f t="shared" si="128"/>
        <v>41072.739953703705</v>
      </c>
      <c r="T1374" s="9">
        <f t="shared" si="129"/>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501</v>
      </c>
      <c r="P1375" s="5">
        <f t="shared" si="127"/>
        <v>201.94230769230768</v>
      </c>
      <c r="Q1375" t="str">
        <f t="shared" si="130"/>
        <v>music</v>
      </c>
      <c r="R1375" t="str">
        <f t="shared" si="131"/>
        <v>rock</v>
      </c>
      <c r="S1375" s="9">
        <f t="shared" si="128"/>
        <v>42704.95177083333</v>
      </c>
      <c r="T1375" s="9">
        <f t="shared" si="129"/>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1342</v>
      </c>
      <c r="P1376" s="5">
        <f t="shared" si="127"/>
        <v>43.060606060606062</v>
      </c>
      <c r="Q1376" t="str">
        <f t="shared" si="130"/>
        <v>music</v>
      </c>
      <c r="R1376" t="str">
        <f t="shared" si="131"/>
        <v>rock</v>
      </c>
      <c r="S1376" s="9">
        <f t="shared" si="128"/>
        <v>42424.161898148144</v>
      </c>
      <c r="T1376" s="9">
        <f t="shared" si="129"/>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2853</v>
      </c>
      <c r="P1377" s="5">
        <f t="shared" si="127"/>
        <v>62.871559633027523</v>
      </c>
      <c r="Q1377" t="str">
        <f t="shared" si="130"/>
        <v>music</v>
      </c>
      <c r="R1377" t="str">
        <f t="shared" si="131"/>
        <v>rock</v>
      </c>
      <c r="S1377" s="9">
        <f t="shared" si="128"/>
        <v>42720.066192129627</v>
      </c>
      <c r="T1377" s="9">
        <f t="shared" si="129"/>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5642</v>
      </c>
      <c r="P1378" s="5">
        <f t="shared" si="127"/>
        <v>55.607142857142854</v>
      </c>
      <c r="Q1378" t="str">
        <f t="shared" si="130"/>
        <v>music</v>
      </c>
      <c r="R1378" t="str">
        <f t="shared" si="131"/>
        <v>rock</v>
      </c>
      <c r="S1378" s="9">
        <f t="shared" si="128"/>
        <v>42677.669050925921</v>
      </c>
      <c r="T1378" s="9">
        <f t="shared" si="129"/>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210</v>
      </c>
      <c r="P1379" s="5">
        <f t="shared" si="127"/>
        <v>48.70967741935484</v>
      </c>
      <c r="Q1379" t="str">
        <f t="shared" si="130"/>
        <v>music</v>
      </c>
      <c r="R1379" t="str">
        <f t="shared" si="131"/>
        <v>rock</v>
      </c>
      <c r="S1379" s="9">
        <f t="shared" si="128"/>
        <v>42747.219560185185</v>
      </c>
      <c r="T1379" s="9">
        <f t="shared" si="129"/>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2067</v>
      </c>
      <c r="P1380" s="5">
        <f t="shared" si="127"/>
        <v>30.578947368421051</v>
      </c>
      <c r="Q1380" t="str">
        <f t="shared" si="130"/>
        <v>music</v>
      </c>
      <c r="R1380" t="str">
        <f t="shared" si="131"/>
        <v>rock</v>
      </c>
      <c r="S1380" s="9">
        <f t="shared" si="128"/>
        <v>42568.759374999994</v>
      </c>
      <c r="T1380" s="9">
        <f t="shared" si="129"/>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1160</v>
      </c>
      <c r="P1381" s="5">
        <f t="shared" si="127"/>
        <v>73.907284768211923</v>
      </c>
      <c r="Q1381" t="str">
        <f t="shared" si="130"/>
        <v>music</v>
      </c>
      <c r="R1381" t="str">
        <f t="shared" si="131"/>
        <v>rock</v>
      </c>
      <c r="S1381" s="9">
        <f t="shared" si="128"/>
        <v>42130.491620370376</v>
      </c>
      <c r="T1381" s="9">
        <f t="shared" si="129"/>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81</v>
      </c>
      <c r="P1382" s="5">
        <f t="shared" si="127"/>
        <v>21.2</v>
      </c>
      <c r="Q1382" t="str">
        <f t="shared" si="130"/>
        <v>music</v>
      </c>
      <c r="R1382" t="str">
        <f t="shared" si="131"/>
        <v>rock</v>
      </c>
      <c r="S1382" s="9">
        <f t="shared" si="128"/>
        <v>42141.762800925921</v>
      </c>
      <c r="T1382" s="9">
        <f t="shared" si="129"/>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355</v>
      </c>
      <c r="P1383" s="5">
        <f t="shared" si="127"/>
        <v>73.356164383561648</v>
      </c>
      <c r="Q1383" t="str">
        <f t="shared" si="130"/>
        <v>music</v>
      </c>
      <c r="R1383" t="str">
        <f t="shared" si="131"/>
        <v>rock</v>
      </c>
      <c r="S1383" s="9">
        <f t="shared" si="128"/>
        <v>42703.214409722219</v>
      </c>
      <c r="T1383" s="9">
        <f t="shared" si="129"/>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349</v>
      </c>
      <c r="P1384" s="5">
        <f t="shared" si="127"/>
        <v>56.412162162162161</v>
      </c>
      <c r="Q1384" t="str">
        <f t="shared" si="130"/>
        <v>music</v>
      </c>
      <c r="R1384" t="str">
        <f t="shared" si="131"/>
        <v>rock</v>
      </c>
      <c r="S1384" s="9">
        <f t="shared" si="128"/>
        <v>41370.800185185188</v>
      </c>
      <c r="T1384" s="9">
        <f t="shared" si="129"/>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2473</v>
      </c>
      <c r="P1385" s="5">
        <f t="shared" si="127"/>
        <v>50.247311827956992</v>
      </c>
      <c r="Q1385" t="str">
        <f t="shared" si="130"/>
        <v>music</v>
      </c>
      <c r="R1385" t="str">
        <f t="shared" si="131"/>
        <v>rock</v>
      </c>
      <c r="S1385" s="9">
        <f t="shared" si="128"/>
        <v>42707.074976851851</v>
      </c>
      <c r="T1385" s="9">
        <f t="shared" si="129"/>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843</v>
      </c>
      <c r="P1386" s="5">
        <f t="shared" si="127"/>
        <v>68.936507936507937</v>
      </c>
      <c r="Q1386" t="str">
        <f t="shared" si="130"/>
        <v>music</v>
      </c>
      <c r="R1386" t="str">
        <f t="shared" si="131"/>
        <v>rock</v>
      </c>
      <c r="S1386" s="9">
        <f t="shared" si="128"/>
        <v>42160.735208333332</v>
      </c>
      <c r="T1386" s="9">
        <f t="shared" si="129"/>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832.48999999999978</v>
      </c>
      <c r="P1387" s="5">
        <f t="shared" si="127"/>
        <v>65.914104477611943</v>
      </c>
      <c r="Q1387" t="str">
        <f t="shared" si="130"/>
        <v>music</v>
      </c>
      <c r="R1387" t="str">
        <f t="shared" si="131"/>
        <v>rock</v>
      </c>
      <c r="S1387" s="9">
        <f t="shared" si="128"/>
        <v>42433.688900462963</v>
      </c>
      <c r="T1387" s="9">
        <f t="shared" si="129"/>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475</v>
      </c>
      <c r="P1388" s="5">
        <f t="shared" si="127"/>
        <v>62.5</v>
      </c>
      <c r="Q1388" t="str">
        <f t="shared" si="130"/>
        <v>music</v>
      </c>
      <c r="R1388" t="str">
        <f t="shared" si="131"/>
        <v>rock</v>
      </c>
      <c r="S1388" s="9">
        <f t="shared" si="128"/>
        <v>42184.646863425922</v>
      </c>
      <c r="T1388" s="9">
        <f t="shared" si="129"/>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1465</v>
      </c>
      <c r="P1389" s="5">
        <f t="shared" si="127"/>
        <v>70.064102564102569</v>
      </c>
      <c r="Q1389" t="str">
        <f t="shared" si="130"/>
        <v>music</v>
      </c>
      <c r="R1389" t="str">
        <f t="shared" si="131"/>
        <v>rock</v>
      </c>
      <c r="S1389" s="9">
        <f t="shared" si="128"/>
        <v>42126.92123842593</v>
      </c>
      <c r="T1389" s="9">
        <f t="shared" si="129"/>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1740.37</v>
      </c>
      <c r="P1390" s="5">
        <f t="shared" si="127"/>
        <v>60.181874999999998</v>
      </c>
      <c r="Q1390" t="str">
        <f t="shared" si="130"/>
        <v>music</v>
      </c>
      <c r="R1390" t="str">
        <f t="shared" si="131"/>
        <v>rock</v>
      </c>
      <c r="S1390" s="9">
        <f t="shared" si="128"/>
        <v>42634.614780092597</v>
      </c>
      <c r="T1390" s="9">
        <f t="shared" si="129"/>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227</v>
      </c>
      <c r="P1391" s="5">
        <f t="shared" si="127"/>
        <v>21.382352941176471</v>
      </c>
      <c r="Q1391" t="str">
        <f t="shared" si="130"/>
        <v>music</v>
      </c>
      <c r="R1391" t="str">
        <f t="shared" si="131"/>
        <v>rock</v>
      </c>
      <c r="S1391" s="9">
        <f t="shared" si="128"/>
        <v>42565.480983796297</v>
      </c>
      <c r="T1391" s="9">
        <f t="shared" si="129"/>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255</v>
      </c>
      <c r="P1392" s="5">
        <f t="shared" si="127"/>
        <v>160.78947368421052</v>
      </c>
      <c r="Q1392" t="str">
        <f t="shared" si="130"/>
        <v>music</v>
      </c>
      <c r="R1392" t="str">
        <f t="shared" si="131"/>
        <v>rock</v>
      </c>
      <c r="S1392" s="9">
        <f t="shared" si="128"/>
        <v>42087.803310185183</v>
      </c>
      <c r="T1392" s="9">
        <f t="shared" si="129"/>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51</v>
      </c>
      <c r="P1393" s="5">
        <f t="shared" si="127"/>
        <v>42.384615384615387</v>
      </c>
      <c r="Q1393" t="str">
        <f t="shared" si="130"/>
        <v>music</v>
      </c>
      <c r="R1393" t="str">
        <f t="shared" si="131"/>
        <v>rock</v>
      </c>
      <c r="S1393" s="9">
        <f t="shared" si="128"/>
        <v>42193.650671296295</v>
      </c>
      <c r="T1393" s="9">
        <f t="shared" si="129"/>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341</v>
      </c>
      <c r="P1394" s="5">
        <f t="shared" si="127"/>
        <v>27.317307692307693</v>
      </c>
      <c r="Q1394" t="str">
        <f t="shared" si="130"/>
        <v>music</v>
      </c>
      <c r="R1394" t="str">
        <f t="shared" si="131"/>
        <v>rock</v>
      </c>
      <c r="S1394" s="9">
        <f t="shared" si="128"/>
        <v>42401.154930555553</v>
      </c>
      <c r="T1394" s="9">
        <f t="shared" si="129"/>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235</v>
      </c>
      <c r="P1395" s="5">
        <f t="shared" si="127"/>
        <v>196.82692307692307</v>
      </c>
      <c r="Q1395" t="str">
        <f t="shared" si="130"/>
        <v>music</v>
      </c>
      <c r="R1395" t="str">
        <f t="shared" si="131"/>
        <v>rock</v>
      </c>
      <c r="S1395" s="9">
        <f t="shared" si="128"/>
        <v>42553.681979166664</v>
      </c>
      <c r="T1395" s="9">
        <f t="shared" si="129"/>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166</v>
      </c>
      <c r="P1396" s="5">
        <f t="shared" si="127"/>
        <v>53.882352941176471</v>
      </c>
      <c r="Q1396" t="str">
        <f t="shared" si="130"/>
        <v>music</v>
      </c>
      <c r="R1396" t="str">
        <f t="shared" si="131"/>
        <v>rock</v>
      </c>
      <c r="S1396" s="9">
        <f t="shared" si="128"/>
        <v>42752.144976851851</v>
      </c>
      <c r="T1396" s="9">
        <f t="shared" si="129"/>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416</v>
      </c>
      <c r="P1397" s="5">
        <f t="shared" si="127"/>
        <v>47.756097560975611</v>
      </c>
      <c r="Q1397" t="str">
        <f t="shared" si="130"/>
        <v>music</v>
      </c>
      <c r="R1397" t="str">
        <f t="shared" si="131"/>
        <v>rock</v>
      </c>
      <c r="S1397" s="9">
        <f t="shared" si="128"/>
        <v>42719.90834490741</v>
      </c>
      <c r="T1397" s="9">
        <f t="shared" si="129"/>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438</v>
      </c>
      <c r="P1398" s="5">
        <f t="shared" si="127"/>
        <v>88.191780821917803</v>
      </c>
      <c r="Q1398" t="str">
        <f t="shared" si="130"/>
        <v>music</v>
      </c>
      <c r="R1398" t="str">
        <f t="shared" si="131"/>
        <v>rock</v>
      </c>
      <c r="S1398" s="9">
        <f t="shared" si="128"/>
        <v>42018.99863425926</v>
      </c>
      <c r="T1398" s="9">
        <f t="shared" si="129"/>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1385</v>
      </c>
      <c r="P1399" s="5">
        <f t="shared" si="127"/>
        <v>72.056962025316452</v>
      </c>
      <c r="Q1399" t="str">
        <f t="shared" si="130"/>
        <v>music</v>
      </c>
      <c r="R1399" t="str">
        <f t="shared" si="131"/>
        <v>rock</v>
      </c>
      <c r="S1399" s="9">
        <f t="shared" si="128"/>
        <v>42640.917939814812</v>
      </c>
      <c r="T1399" s="9">
        <f t="shared" si="129"/>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426</v>
      </c>
      <c r="P1400" s="5">
        <f t="shared" si="127"/>
        <v>74.246153846153845</v>
      </c>
      <c r="Q1400" t="str">
        <f t="shared" si="130"/>
        <v>music</v>
      </c>
      <c r="R1400" t="str">
        <f t="shared" si="131"/>
        <v>rock</v>
      </c>
      <c r="S1400" s="9">
        <f t="shared" si="128"/>
        <v>42526.874236111107</v>
      </c>
      <c r="T1400" s="9">
        <f t="shared" si="129"/>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2353</v>
      </c>
      <c r="P1401" s="5">
        <f t="shared" si="127"/>
        <v>61.701086956521742</v>
      </c>
      <c r="Q1401" t="str">
        <f t="shared" si="130"/>
        <v>music</v>
      </c>
      <c r="R1401" t="str">
        <f t="shared" si="131"/>
        <v>rock</v>
      </c>
      <c r="S1401" s="9">
        <f t="shared" si="128"/>
        <v>41889.004317129627</v>
      </c>
      <c r="T1401" s="9">
        <f t="shared" si="129"/>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236</v>
      </c>
      <c r="P1402" s="5">
        <f t="shared" si="127"/>
        <v>17.235294117647058</v>
      </c>
      <c r="Q1402" t="str">
        <f t="shared" si="130"/>
        <v>music</v>
      </c>
      <c r="R1402" t="str">
        <f t="shared" si="131"/>
        <v>rock</v>
      </c>
      <c r="S1402" s="9">
        <f t="shared" si="128"/>
        <v>42498.341122685189</v>
      </c>
      <c r="T1402" s="9">
        <f t="shared" si="129"/>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9913</v>
      </c>
      <c r="P1403" s="5">
        <f t="shared" si="127"/>
        <v>51.720833333333331</v>
      </c>
      <c r="Q1403" t="str">
        <f t="shared" si="130"/>
        <v>music</v>
      </c>
      <c r="R1403" t="str">
        <f t="shared" si="131"/>
        <v>rock</v>
      </c>
      <c r="S1403" s="9">
        <f t="shared" si="128"/>
        <v>41399.99622685185</v>
      </c>
      <c r="T1403" s="9">
        <f t="shared" si="129"/>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229</v>
      </c>
      <c r="P1404" s="5">
        <f t="shared" si="127"/>
        <v>24.150442477876105</v>
      </c>
      <c r="Q1404" t="str">
        <f t="shared" si="130"/>
        <v>music</v>
      </c>
      <c r="R1404" t="str">
        <f t="shared" si="131"/>
        <v>rock</v>
      </c>
      <c r="S1404" s="9">
        <f t="shared" si="128"/>
        <v>42065.053368055553</v>
      </c>
      <c r="T1404" s="9">
        <f t="shared" si="129"/>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s="5">
        <f t="shared" si="127"/>
        <v>62.166666666666664</v>
      </c>
      <c r="Q1405" t="str">
        <f t="shared" si="130"/>
        <v>music</v>
      </c>
      <c r="R1405" t="str">
        <f t="shared" si="131"/>
        <v>rock</v>
      </c>
      <c r="S1405" s="9">
        <f t="shared" si="128"/>
        <v>41451.062905092593</v>
      </c>
      <c r="T1405" s="9">
        <f t="shared" si="129"/>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-14259</v>
      </c>
      <c r="P1406" s="5">
        <f t="shared" si="127"/>
        <v>48.2</v>
      </c>
      <c r="Q1406" t="str">
        <f t="shared" si="130"/>
        <v>publishing</v>
      </c>
      <c r="R1406" t="str">
        <f t="shared" si="131"/>
        <v>translations</v>
      </c>
      <c r="S1406" s="9">
        <f t="shared" si="128"/>
        <v>42032.510243055556</v>
      </c>
      <c r="T1406" s="9">
        <f t="shared" si="129"/>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-24895</v>
      </c>
      <c r="P1407" s="5">
        <f t="shared" si="127"/>
        <v>6.1764705882352944</v>
      </c>
      <c r="Q1407" t="str">
        <f t="shared" si="130"/>
        <v>publishing</v>
      </c>
      <c r="R1407" t="str">
        <f t="shared" si="131"/>
        <v>translations</v>
      </c>
      <c r="S1407" s="9">
        <f t="shared" si="128"/>
        <v>41941.680567129632</v>
      </c>
      <c r="T1407" s="9">
        <f t="shared" si="129"/>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-11985</v>
      </c>
      <c r="P1408" s="5">
        <f t="shared" si="127"/>
        <v>5</v>
      </c>
      <c r="Q1408" t="str">
        <f t="shared" si="130"/>
        <v>publishing</v>
      </c>
      <c r="R1408" t="str">
        <f t="shared" si="131"/>
        <v>translations</v>
      </c>
      <c r="S1408" s="9">
        <f t="shared" si="128"/>
        <v>42297.432951388888</v>
      </c>
      <c r="T1408" s="9">
        <f t="shared" si="129"/>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-2985</v>
      </c>
      <c r="P1409" s="5">
        <f t="shared" si="127"/>
        <v>7.5</v>
      </c>
      <c r="Q1409" t="str">
        <f t="shared" si="130"/>
        <v>publishing</v>
      </c>
      <c r="R1409" t="str">
        <f t="shared" si="131"/>
        <v>translations</v>
      </c>
      <c r="S1409" s="9">
        <f t="shared" si="128"/>
        <v>41838.536782407406</v>
      </c>
      <c r="T1409" s="9">
        <f t="shared" si="129"/>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132">E1410-D1410</f>
        <v>-928</v>
      </c>
      <c r="P1410" s="5">
        <f t="shared" ref="P1410:P1473" si="133">(E1410/L1410)</f>
        <v>12</v>
      </c>
      <c r="Q1410" t="str">
        <f t="shared" si="130"/>
        <v>publishing</v>
      </c>
      <c r="R1410" t="str">
        <f t="shared" si="131"/>
        <v>translations</v>
      </c>
      <c r="S1410" s="9">
        <f t="shared" ref="S1410:S1473" si="134">(((J1410/60)/60)/24)+DATE(1970,1,1)</f>
        <v>42291.872175925921</v>
      </c>
      <c r="T1410" s="9">
        <f t="shared" ref="T1410:T1473" si="135">(((I1410/60)/60)/24)+DATE(1970,1,1)</f>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132"/>
        <v>-4000</v>
      </c>
      <c r="P1411" s="5" t="e">
        <f t="shared" si="133"/>
        <v>#DIV/0!</v>
      </c>
      <c r="Q1411" t="str">
        <f t="shared" ref="Q1411:Q1474" si="136">LEFT(N1411,SEARCH("/",N1411,1)-1)</f>
        <v>publishing</v>
      </c>
      <c r="R1411" t="str">
        <f t="shared" ref="R1411:R1474" si="137">RIGHT(N1411,LEN(N1411)-SEARCH("/",N1411))</f>
        <v>translations</v>
      </c>
      <c r="S1411" s="9">
        <f t="shared" si="134"/>
        <v>41945.133506944447</v>
      </c>
      <c r="T1411" s="9">
        <f t="shared" si="135"/>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-5999</v>
      </c>
      <c r="P1412" s="5">
        <f t="shared" si="133"/>
        <v>1</v>
      </c>
      <c r="Q1412" t="str">
        <f t="shared" si="136"/>
        <v>publishing</v>
      </c>
      <c r="R1412" t="str">
        <f t="shared" si="137"/>
        <v>translations</v>
      </c>
      <c r="S1412" s="9">
        <f t="shared" si="134"/>
        <v>42479.318518518514</v>
      </c>
      <c r="T1412" s="9">
        <f t="shared" si="135"/>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-2993</v>
      </c>
      <c r="P1413" s="5">
        <f t="shared" si="133"/>
        <v>2.3333333333333335</v>
      </c>
      <c r="Q1413" t="str">
        <f t="shared" si="136"/>
        <v>publishing</v>
      </c>
      <c r="R1413" t="str">
        <f t="shared" si="137"/>
        <v>translations</v>
      </c>
      <c r="S1413" s="9">
        <f t="shared" si="134"/>
        <v>42013.059027777781</v>
      </c>
      <c r="T1413" s="9">
        <f t="shared" si="135"/>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-6680</v>
      </c>
      <c r="P1414" s="5">
        <f t="shared" si="133"/>
        <v>24.615384615384617</v>
      </c>
      <c r="Q1414" t="str">
        <f t="shared" si="136"/>
        <v>publishing</v>
      </c>
      <c r="R1414" t="str">
        <f t="shared" si="137"/>
        <v>translations</v>
      </c>
      <c r="S1414" s="9">
        <f t="shared" si="134"/>
        <v>41947.063645833332</v>
      </c>
      <c r="T1414" s="9">
        <f t="shared" si="135"/>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-1900</v>
      </c>
      <c r="P1415" s="5">
        <f t="shared" si="133"/>
        <v>100</v>
      </c>
      <c r="Q1415" t="str">
        <f t="shared" si="136"/>
        <v>publishing</v>
      </c>
      <c r="R1415" t="str">
        <f t="shared" si="137"/>
        <v>translations</v>
      </c>
      <c r="S1415" s="9">
        <f t="shared" si="134"/>
        <v>42360.437152777777</v>
      </c>
      <c r="T1415" s="9">
        <f t="shared" si="135"/>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-499</v>
      </c>
      <c r="P1416" s="5">
        <f t="shared" si="133"/>
        <v>1</v>
      </c>
      <c r="Q1416" t="str">
        <f t="shared" si="136"/>
        <v>publishing</v>
      </c>
      <c r="R1416" t="str">
        <f t="shared" si="137"/>
        <v>translations</v>
      </c>
      <c r="S1416" s="9">
        <f t="shared" si="134"/>
        <v>42708.25309027778</v>
      </c>
      <c r="T1416" s="9">
        <f t="shared" si="135"/>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-3600</v>
      </c>
      <c r="P1417" s="5">
        <f t="shared" si="133"/>
        <v>88.888888888888886</v>
      </c>
      <c r="Q1417" t="str">
        <f t="shared" si="136"/>
        <v>publishing</v>
      </c>
      <c r="R1417" t="str">
        <f t="shared" si="137"/>
        <v>translations</v>
      </c>
      <c r="S1417" s="9">
        <f t="shared" si="134"/>
        <v>42192.675821759258</v>
      </c>
      <c r="T1417" s="9">
        <f t="shared" si="135"/>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-50000</v>
      </c>
      <c r="P1418" s="5" t="e">
        <f t="shared" si="133"/>
        <v>#DIV/0!</v>
      </c>
      <c r="Q1418" t="str">
        <f t="shared" si="136"/>
        <v>publishing</v>
      </c>
      <c r="R1418" t="str">
        <f t="shared" si="137"/>
        <v>translations</v>
      </c>
      <c r="S1418" s="9">
        <f t="shared" si="134"/>
        <v>42299.926145833335</v>
      </c>
      <c r="T1418" s="9">
        <f t="shared" si="135"/>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-4445</v>
      </c>
      <c r="P1419" s="5">
        <f t="shared" si="133"/>
        <v>27.5</v>
      </c>
      <c r="Q1419" t="str">
        <f t="shared" si="136"/>
        <v>publishing</v>
      </c>
      <c r="R1419" t="str">
        <f t="shared" si="137"/>
        <v>translations</v>
      </c>
      <c r="S1419" s="9">
        <f t="shared" si="134"/>
        <v>42232.15016203704</v>
      </c>
      <c r="T1419" s="9">
        <f t="shared" si="135"/>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-2994</v>
      </c>
      <c r="P1420" s="5">
        <f t="shared" si="133"/>
        <v>6</v>
      </c>
      <c r="Q1420" t="str">
        <f t="shared" si="136"/>
        <v>publishing</v>
      </c>
      <c r="R1420" t="str">
        <f t="shared" si="137"/>
        <v>translations</v>
      </c>
      <c r="S1420" s="9">
        <f t="shared" si="134"/>
        <v>42395.456412037034</v>
      </c>
      <c r="T1420" s="9">
        <f t="shared" si="135"/>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-5855</v>
      </c>
      <c r="P1421" s="5">
        <f t="shared" si="133"/>
        <v>44.5</v>
      </c>
      <c r="Q1421" t="str">
        <f t="shared" si="136"/>
        <v>publishing</v>
      </c>
      <c r="R1421" t="str">
        <f t="shared" si="137"/>
        <v>translations</v>
      </c>
      <c r="S1421" s="9">
        <f t="shared" si="134"/>
        <v>42622.456238425926</v>
      </c>
      <c r="T1421" s="9">
        <f t="shared" si="135"/>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-107</v>
      </c>
      <c r="P1422" s="5">
        <f t="shared" si="133"/>
        <v>1</v>
      </c>
      <c r="Q1422" t="str">
        <f t="shared" si="136"/>
        <v>publishing</v>
      </c>
      <c r="R1422" t="str">
        <f t="shared" si="137"/>
        <v>translations</v>
      </c>
      <c r="S1422" s="9">
        <f t="shared" si="134"/>
        <v>42524.667662037042</v>
      </c>
      <c r="T1422" s="9">
        <f t="shared" si="135"/>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-199800</v>
      </c>
      <c r="P1423" s="5">
        <f t="shared" si="133"/>
        <v>100</v>
      </c>
      <c r="Q1423" t="str">
        <f t="shared" si="136"/>
        <v>publishing</v>
      </c>
      <c r="R1423" t="str">
        <f t="shared" si="137"/>
        <v>translations</v>
      </c>
      <c r="S1423" s="9">
        <f t="shared" si="134"/>
        <v>42013.915613425925</v>
      </c>
      <c r="T1423" s="9">
        <f t="shared" si="135"/>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-24974</v>
      </c>
      <c r="P1424" s="5">
        <f t="shared" si="133"/>
        <v>13</v>
      </c>
      <c r="Q1424" t="str">
        <f t="shared" si="136"/>
        <v>publishing</v>
      </c>
      <c r="R1424" t="str">
        <f t="shared" si="137"/>
        <v>translations</v>
      </c>
      <c r="S1424" s="9">
        <f t="shared" si="134"/>
        <v>42604.239629629628</v>
      </c>
      <c r="T1424" s="9">
        <f t="shared" si="135"/>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-29900</v>
      </c>
      <c r="P1425" s="5">
        <f t="shared" si="133"/>
        <v>100</v>
      </c>
      <c r="Q1425" t="str">
        <f t="shared" si="136"/>
        <v>publishing</v>
      </c>
      <c r="R1425" t="str">
        <f t="shared" si="137"/>
        <v>translations</v>
      </c>
      <c r="S1425" s="9">
        <f t="shared" si="134"/>
        <v>42340.360312500001</v>
      </c>
      <c r="T1425" s="9">
        <f t="shared" si="135"/>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-5973</v>
      </c>
      <c r="P1426" s="5">
        <f t="shared" si="133"/>
        <v>109.07142857142857</v>
      </c>
      <c r="Q1426" t="str">
        <f t="shared" si="136"/>
        <v>publishing</v>
      </c>
      <c r="R1426" t="str">
        <f t="shared" si="137"/>
        <v>translations</v>
      </c>
      <c r="S1426" s="9">
        <f t="shared" si="134"/>
        <v>42676.717615740738</v>
      </c>
      <c r="T1426" s="9">
        <f t="shared" si="135"/>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-13000</v>
      </c>
      <c r="P1427" s="5" t="e">
        <f t="shared" si="133"/>
        <v>#DIV/0!</v>
      </c>
      <c r="Q1427" t="str">
        <f t="shared" si="136"/>
        <v>publishing</v>
      </c>
      <c r="R1427" t="str">
        <f t="shared" si="137"/>
        <v>translations</v>
      </c>
      <c r="S1427" s="9">
        <f t="shared" si="134"/>
        <v>42093.131469907406</v>
      </c>
      <c r="T1427" s="9">
        <f t="shared" si="135"/>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-1000</v>
      </c>
      <c r="P1428" s="5" t="e">
        <f t="shared" si="133"/>
        <v>#DIV/0!</v>
      </c>
      <c r="Q1428" t="str">
        <f t="shared" si="136"/>
        <v>publishing</v>
      </c>
      <c r="R1428" t="str">
        <f t="shared" si="137"/>
        <v>translations</v>
      </c>
      <c r="S1428" s="9">
        <f t="shared" si="134"/>
        <v>42180.390277777777</v>
      </c>
      <c r="T1428" s="9">
        <f t="shared" si="135"/>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-4581</v>
      </c>
      <c r="P1429" s="5">
        <f t="shared" si="133"/>
        <v>104.75</v>
      </c>
      <c r="Q1429" t="str">
        <f t="shared" si="136"/>
        <v>publishing</v>
      </c>
      <c r="R1429" t="str">
        <f t="shared" si="137"/>
        <v>translations</v>
      </c>
      <c r="S1429" s="9">
        <f t="shared" si="134"/>
        <v>42601.851678240739</v>
      </c>
      <c r="T1429" s="9">
        <f t="shared" si="135"/>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-955</v>
      </c>
      <c r="P1430" s="5">
        <f t="shared" si="133"/>
        <v>15</v>
      </c>
      <c r="Q1430" t="str">
        <f t="shared" si="136"/>
        <v>publishing</v>
      </c>
      <c r="R1430" t="str">
        <f t="shared" si="137"/>
        <v>translations</v>
      </c>
      <c r="S1430" s="9">
        <f t="shared" si="134"/>
        <v>42432.379826388889</v>
      </c>
      <c r="T1430" s="9">
        <f t="shared" si="135"/>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-10000</v>
      </c>
      <c r="P1431" s="5" t="e">
        <f t="shared" si="133"/>
        <v>#DIV/0!</v>
      </c>
      <c r="Q1431" t="str">
        <f t="shared" si="136"/>
        <v>publishing</v>
      </c>
      <c r="R1431" t="str">
        <f t="shared" si="137"/>
        <v>translations</v>
      </c>
      <c r="S1431" s="9">
        <f t="shared" si="134"/>
        <v>42074.060671296291</v>
      </c>
      <c r="T1431" s="9">
        <f t="shared" si="135"/>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-4597</v>
      </c>
      <c r="P1432" s="5">
        <f t="shared" si="133"/>
        <v>80.599999999999994</v>
      </c>
      <c r="Q1432" t="str">
        <f t="shared" si="136"/>
        <v>publishing</v>
      </c>
      <c r="R1432" t="str">
        <f t="shared" si="137"/>
        <v>translations</v>
      </c>
      <c r="S1432" s="9">
        <f t="shared" si="134"/>
        <v>41961.813518518517</v>
      </c>
      <c r="T1432" s="9">
        <f t="shared" si="135"/>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-11569</v>
      </c>
      <c r="P1433" s="5">
        <f t="shared" si="133"/>
        <v>115.55319148936171</v>
      </c>
      <c r="Q1433" t="str">
        <f t="shared" si="136"/>
        <v>publishing</v>
      </c>
      <c r="R1433" t="str">
        <f t="shared" si="137"/>
        <v>translations</v>
      </c>
      <c r="S1433" s="9">
        <f t="shared" si="134"/>
        <v>42304.210833333331</v>
      </c>
      <c r="T1433" s="9">
        <f t="shared" si="135"/>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-40000</v>
      </c>
      <c r="P1434" s="5" t="e">
        <f t="shared" si="133"/>
        <v>#DIV/0!</v>
      </c>
      <c r="Q1434" t="str">
        <f t="shared" si="136"/>
        <v>publishing</v>
      </c>
      <c r="R1434" t="str">
        <f t="shared" si="137"/>
        <v>translations</v>
      </c>
      <c r="S1434" s="9">
        <f t="shared" si="134"/>
        <v>42175.780416666668</v>
      </c>
      <c r="T1434" s="9">
        <f t="shared" si="135"/>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-11195</v>
      </c>
      <c r="P1435" s="5">
        <f t="shared" si="133"/>
        <v>80.5</v>
      </c>
      <c r="Q1435" t="str">
        <f t="shared" si="136"/>
        <v>publishing</v>
      </c>
      <c r="R1435" t="str">
        <f t="shared" si="137"/>
        <v>translations</v>
      </c>
      <c r="S1435" s="9">
        <f t="shared" si="134"/>
        <v>42673.625868055555</v>
      </c>
      <c r="T1435" s="9">
        <f t="shared" si="135"/>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-73810</v>
      </c>
      <c r="P1436" s="5">
        <f t="shared" si="133"/>
        <v>744.5454545454545</v>
      </c>
      <c r="Q1436" t="str">
        <f t="shared" si="136"/>
        <v>publishing</v>
      </c>
      <c r="R1436" t="str">
        <f t="shared" si="137"/>
        <v>translations</v>
      </c>
      <c r="S1436" s="9">
        <f t="shared" si="134"/>
        <v>42142.767106481479</v>
      </c>
      <c r="T1436" s="9">
        <f t="shared" si="135"/>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-14985</v>
      </c>
      <c r="P1437" s="5">
        <f t="shared" si="133"/>
        <v>7.5</v>
      </c>
      <c r="Q1437" t="str">
        <f t="shared" si="136"/>
        <v>publishing</v>
      </c>
      <c r="R1437" t="str">
        <f t="shared" si="137"/>
        <v>translations</v>
      </c>
      <c r="S1437" s="9">
        <f t="shared" si="134"/>
        <v>42258.780324074076</v>
      </c>
      <c r="T1437" s="9">
        <f t="shared" si="135"/>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-9923</v>
      </c>
      <c r="P1438" s="5">
        <f t="shared" si="133"/>
        <v>38.5</v>
      </c>
      <c r="Q1438" t="str">
        <f t="shared" si="136"/>
        <v>publishing</v>
      </c>
      <c r="R1438" t="str">
        <f t="shared" si="137"/>
        <v>translations</v>
      </c>
      <c r="S1438" s="9">
        <f t="shared" si="134"/>
        <v>42391.35019675926</v>
      </c>
      <c r="T1438" s="9">
        <f t="shared" si="135"/>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-2193</v>
      </c>
      <c r="P1439" s="5">
        <f t="shared" si="133"/>
        <v>36.68181818181818</v>
      </c>
      <c r="Q1439" t="str">
        <f t="shared" si="136"/>
        <v>publishing</v>
      </c>
      <c r="R1439" t="str">
        <f t="shared" si="137"/>
        <v>translations</v>
      </c>
      <c r="S1439" s="9">
        <f t="shared" si="134"/>
        <v>41796.531701388885</v>
      </c>
      <c r="T1439" s="9">
        <f t="shared" si="135"/>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-19400</v>
      </c>
      <c r="P1440" s="5">
        <f t="shared" si="133"/>
        <v>75</v>
      </c>
      <c r="Q1440" t="str">
        <f t="shared" si="136"/>
        <v>publishing</v>
      </c>
      <c r="R1440" t="str">
        <f t="shared" si="137"/>
        <v>translations</v>
      </c>
      <c r="S1440" s="9">
        <f t="shared" si="134"/>
        <v>42457.871516203704</v>
      </c>
      <c r="T1440" s="9">
        <f t="shared" si="135"/>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-2545</v>
      </c>
      <c r="P1441" s="5">
        <f t="shared" si="133"/>
        <v>30</v>
      </c>
      <c r="Q1441" t="str">
        <f t="shared" si="136"/>
        <v>publishing</v>
      </c>
      <c r="R1441" t="str">
        <f t="shared" si="137"/>
        <v>translations</v>
      </c>
      <c r="S1441" s="9">
        <f t="shared" si="134"/>
        <v>42040.829872685179</v>
      </c>
      <c r="T1441" s="9">
        <f t="shared" si="135"/>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-12999</v>
      </c>
      <c r="P1442" s="5">
        <f t="shared" si="133"/>
        <v>1</v>
      </c>
      <c r="Q1442" t="str">
        <f t="shared" si="136"/>
        <v>publishing</v>
      </c>
      <c r="R1442" t="str">
        <f t="shared" si="137"/>
        <v>translations</v>
      </c>
      <c r="S1442" s="9">
        <f t="shared" si="134"/>
        <v>42486.748414351852</v>
      </c>
      <c r="T1442" s="9">
        <f t="shared" si="135"/>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-177980</v>
      </c>
      <c r="P1443" s="5">
        <f t="shared" si="133"/>
        <v>673.33333333333337</v>
      </c>
      <c r="Q1443" t="str">
        <f t="shared" si="136"/>
        <v>publishing</v>
      </c>
      <c r="R1443" t="str">
        <f t="shared" si="137"/>
        <v>translations</v>
      </c>
      <c r="S1443" s="9">
        <f t="shared" si="134"/>
        <v>42198.765844907408</v>
      </c>
      <c r="T1443" s="9">
        <f t="shared" si="135"/>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-1500</v>
      </c>
      <c r="P1444" s="5" t="e">
        <f t="shared" si="133"/>
        <v>#DIV/0!</v>
      </c>
      <c r="Q1444" t="str">
        <f t="shared" si="136"/>
        <v>publishing</v>
      </c>
      <c r="R1444" t="str">
        <f t="shared" si="137"/>
        <v>translations</v>
      </c>
      <c r="S1444" s="9">
        <f t="shared" si="134"/>
        <v>42485.64534722222</v>
      </c>
      <c r="T1444" s="9">
        <f t="shared" si="135"/>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-13000</v>
      </c>
      <c r="P1445" s="5" t="e">
        <f t="shared" si="133"/>
        <v>#DIV/0!</v>
      </c>
      <c r="Q1445" t="str">
        <f t="shared" si="136"/>
        <v>publishing</v>
      </c>
      <c r="R1445" t="str">
        <f t="shared" si="137"/>
        <v>translations</v>
      </c>
      <c r="S1445" s="9">
        <f t="shared" si="134"/>
        <v>42707.926030092596</v>
      </c>
      <c r="T1445" s="9">
        <f t="shared" si="135"/>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-4950</v>
      </c>
      <c r="P1446" s="5" t="e">
        <f t="shared" si="133"/>
        <v>#DIV/0!</v>
      </c>
      <c r="Q1446" t="str">
        <f t="shared" si="136"/>
        <v>publishing</v>
      </c>
      <c r="R1446" t="str">
        <f t="shared" si="137"/>
        <v>translations</v>
      </c>
      <c r="S1446" s="9">
        <f t="shared" si="134"/>
        <v>42199.873402777783</v>
      </c>
      <c r="T1446" s="9">
        <f t="shared" si="135"/>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-130000</v>
      </c>
      <c r="P1447" s="5" t="e">
        <f t="shared" si="133"/>
        <v>#DIV/0!</v>
      </c>
      <c r="Q1447" t="str">
        <f t="shared" si="136"/>
        <v>publishing</v>
      </c>
      <c r="R1447" t="str">
        <f t="shared" si="137"/>
        <v>translations</v>
      </c>
      <c r="S1447" s="9">
        <f t="shared" si="134"/>
        <v>42139.542303240742</v>
      </c>
      <c r="T1447" s="9">
        <f t="shared" si="135"/>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-900</v>
      </c>
      <c r="P1448" s="5" t="e">
        <f t="shared" si="133"/>
        <v>#DIV/0!</v>
      </c>
      <c r="Q1448" t="str">
        <f t="shared" si="136"/>
        <v>publishing</v>
      </c>
      <c r="R1448" t="str">
        <f t="shared" si="137"/>
        <v>translations</v>
      </c>
      <c r="S1448" s="9">
        <f t="shared" si="134"/>
        <v>42461.447662037041</v>
      </c>
      <c r="T1448" s="9">
        <f t="shared" si="135"/>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-499925</v>
      </c>
      <c r="P1449" s="5">
        <f t="shared" si="133"/>
        <v>25</v>
      </c>
      <c r="Q1449" t="str">
        <f t="shared" si="136"/>
        <v>publishing</v>
      </c>
      <c r="R1449" t="str">
        <f t="shared" si="137"/>
        <v>translations</v>
      </c>
      <c r="S1449" s="9">
        <f t="shared" si="134"/>
        <v>42529.730717592596</v>
      </c>
      <c r="T1449" s="9">
        <f t="shared" si="135"/>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-200000</v>
      </c>
      <c r="P1450" s="5" t="e">
        <f t="shared" si="133"/>
        <v>#DIV/0!</v>
      </c>
      <c r="Q1450" t="str">
        <f t="shared" si="136"/>
        <v>publishing</v>
      </c>
      <c r="R1450" t="str">
        <f t="shared" si="137"/>
        <v>translations</v>
      </c>
      <c r="S1450" s="9">
        <f t="shared" si="134"/>
        <v>42115.936550925922</v>
      </c>
      <c r="T1450" s="9">
        <f t="shared" si="135"/>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-8888</v>
      </c>
      <c r="P1451" s="5" t="e">
        <f t="shared" si="133"/>
        <v>#DIV/0!</v>
      </c>
      <c r="Q1451" t="str">
        <f t="shared" si="136"/>
        <v>publishing</v>
      </c>
      <c r="R1451" t="str">
        <f t="shared" si="137"/>
        <v>translations</v>
      </c>
      <c r="S1451" s="9">
        <f t="shared" si="134"/>
        <v>42086.811400462961</v>
      </c>
      <c r="T1451" s="9">
        <f t="shared" si="135"/>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-99999</v>
      </c>
      <c r="P1452" s="5">
        <f t="shared" si="133"/>
        <v>1</v>
      </c>
      <c r="Q1452" t="str">
        <f t="shared" si="136"/>
        <v>publishing</v>
      </c>
      <c r="R1452" t="str">
        <f t="shared" si="137"/>
        <v>translations</v>
      </c>
      <c r="S1452" s="9">
        <f t="shared" si="134"/>
        <v>42390.171261574069</v>
      </c>
      <c r="T1452" s="9">
        <f t="shared" si="135"/>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-18948</v>
      </c>
      <c r="P1453" s="5">
        <f t="shared" si="133"/>
        <v>1</v>
      </c>
      <c r="Q1453" t="str">
        <f t="shared" si="136"/>
        <v>publishing</v>
      </c>
      <c r="R1453" t="str">
        <f t="shared" si="137"/>
        <v>translations</v>
      </c>
      <c r="S1453" s="9">
        <f t="shared" si="134"/>
        <v>41931.959016203706</v>
      </c>
      <c r="T1453" s="9">
        <f t="shared" si="135"/>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-14000</v>
      </c>
      <c r="P1454" s="5" t="e">
        <f t="shared" si="133"/>
        <v>#DIV/0!</v>
      </c>
      <c r="Q1454" t="str">
        <f t="shared" si="136"/>
        <v>publishing</v>
      </c>
      <c r="R1454" t="str">
        <f t="shared" si="137"/>
        <v>translations</v>
      </c>
      <c r="S1454" s="9">
        <f t="shared" si="134"/>
        <v>41818.703275462962</v>
      </c>
      <c r="T1454" s="9">
        <f t="shared" si="135"/>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-25000</v>
      </c>
      <c r="P1455" s="5" t="e">
        <f t="shared" si="133"/>
        <v>#DIV/0!</v>
      </c>
      <c r="Q1455" t="str">
        <f t="shared" si="136"/>
        <v>publishing</v>
      </c>
      <c r="R1455" t="str">
        <f t="shared" si="137"/>
        <v>translations</v>
      </c>
      <c r="S1455" s="9">
        <f t="shared" si="134"/>
        <v>42795.696145833332</v>
      </c>
      <c r="T1455" s="9">
        <f t="shared" si="135"/>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-1735</v>
      </c>
      <c r="P1456" s="5">
        <f t="shared" si="133"/>
        <v>15</v>
      </c>
      <c r="Q1456" t="str">
        <f t="shared" si="136"/>
        <v>publishing</v>
      </c>
      <c r="R1456" t="str">
        <f t="shared" si="137"/>
        <v>translations</v>
      </c>
      <c r="S1456" s="9">
        <f t="shared" si="134"/>
        <v>42463.866666666669</v>
      </c>
      <c r="T1456" s="9">
        <f t="shared" si="135"/>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-13425</v>
      </c>
      <c r="P1457" s="5">
        <f t="shared" si="133"/>
        <v>225</v>
      </c>
      <c r="Q1457" t="str">
        <f t="shared" si="136"/>
        <v>publishing</v>
      </c>
      <c r="R1457" t="str">
        <f t="shared" si="137"/>
        <v>translations</v>
      </c>
      <c r="S1457" s="9">
        <f t="shared" si="134"/>
        <v>41832.672685185185</v>
      </c>
      <c r="T1457" s="9">
        <f t="shared" si="135"/>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-4855</v>
      </c>
      <c r="P1458" s="5">
        <f t="shared" si="133"/>
        <v>48.333333333333336</v>
      </c>
      <c r="Q1458" t="str">
        <f t="shared" si="136"/>
        <v>publishing</v>
      </c>
      <c r="R1458" t="str">
        <f t="shared" si="137"/>
        <v>translations</v>
      </c>
      <c r="S1458" s="9">
        <f t="shared" si="134"/>
        <v>42708.668576388889</v>
      </c>
      <c r="T1458" s="9">
        <f t="shared" si="135"/>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-6000</v>
      </c>
      <c r="P1459" s="5" t="e">
        <f t="shared" si="133"/>
        <v>#DIV/0!</v>
      </c>
      <c r="Q1459" t="str">
        <f t="shared" si="136"/>
        <v>publishing</v>
      </c>
      <c r="R1459" t="str">
        <f t="shared" si="137"/>
        <v>translations</v>
      </c>
      <c r="S1459" s="9">
        <f t="shared" si="134"/>
        <v>42289.89634259259</v>
      </c>
      <c r="T1459" s="9">
        <f t="shared" si="135"/>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-5000</v>
      </c>
      <c r="P1460" s="5" t="e">
        <f t="shared" si="133"/>
        <v>#DIV/0!</v>
      </c>
      <c r="Q1460" t="str">
        <f t="shared" si="136"/>
        <v>publishing</v>
      </c>
      <c r="R1460" t="str">
        <f t="shared" si="137"/>
        <v>translations</v>
      </c>
      <c r="S1460" s="9">
        <f t="shared" si="134"/>
        <v>41831.705555555556</v>
      </c>
      <c r="T1460" s="9">
        <f t="shared" si="135"/>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-37000</v>
      </c>
      <c r="P1461" s="5" t="e">
        <f t="shared" si="133"/>
        <v>#DIV/0!</v>
      </c>
      <c r="Q1461" t="str">
        <f t="shared" si="136"/>
        <v>publishing</v>
      </c>
      <c r="R1461" t="str">
        <f t="shared" si="137"/>
        <v>translations</v>
      </c>
      <c r="S1461" s="9">
        <f t="shared" si="134"/>
        <v>42312.204814814817</v>
      </c>
      <c r="T1461" s="9">
        <f t="shared" si="135"/>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-25000000</v>
      </c>
      <c r="P1462" s="5" t="e">
        <f t="shared" si="133"/>
        <v>#DIV/0!</v>
      </c>
      <c r="Q1462" t="str">
        <f t="shared" si="136"/>
        <v>publishing</v>
      </c>
      <c r="R1462" t="str">
        <f t="shared" si="137"/>
        <v>translations</v>
      </c>
      <c r="S1462" s="9">
        <f t="shared" si="134"/>
        <v>41915.896967592591</v>
      </c>
      <c r="T1462" s="9">
        <f t="shared" si="135"/>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186.69000000000051</v>
      </c>
      <c r="P1463" s="5">
        <f t="shared" si="133"/>
        <v>44.66673529411765</v>
      </c>
      <c r="Q1463" t="str">
        <f t="shared" si="136"/>
        <v>publishing</v>
      </c>
      <c r="R1463" t="str">
        <f t="shared" si="137"/>
        <v>radio &amp; podcasts</v>
      </c>
      <c r="S1463" s="9">
        <f t="shared" si="134"/>
        <v>41899.645300925928</v>
      </c>
      <c r="T1463" s="9">
        <f t="shared" si="135"/>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340.69999999999982</v>
      </c>
      <c r="P1464" s="5">
        <f t="shared" si="133"/>
        <v>28.937999999999999</v>
      </c>
      <c r="Q1464" t="str">
        <f t="shared" si="136"/>
        <v>publishing</v>
      </c>
      <c r="R1464" t="str">
        <f t="shared" si="137"/>
        <v>radio &amp; podcasts</v>
      </c>
      <c r="S1464" s="9">
        <f t="shared" si="134"/>
        <v>41344.662858796299</v>
      </c>
      <c r="T1464" s="9">
        <f t="shared" si="135"/>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286</v>
      </c>
      <c r="P1465" s="5">
        <f t="shared" si="133"/>
        <v>35.44</v>
      </c>
      <c r="Q1465" t="str">
        <f t="shared" si="136"/>
        <v>publishing</v>
      </c>
      <c r="R1465" t="str">
        <f t="shared" si="137"/>
        <v>radio &amp; podcasts</v>
      </c>
      <c r="S1465" s="9">
        <f t="shared" si="134"/>
        <v>41326.911319444444</v>
      </c>
      <c r="T1465" s="9">
        <f t="shared" si="135"/>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3160</v>
      </c>
      <c r="P1466" s="5">
        <f t="shared" si="133"/>
        <v>34.871794871794869</v>
      </c>
      <c r="Q1466" t="str">
        <f t="shared" si="136"/>
        <v>publishing</v>
      </c>
      <c r="R1466" t="str">
        <f t="shared" si="137"/>
        <v>radio &amp; podcasts</v>
      </c>
      <c r="S1466" s="9">
        <f t="shared" si="134"/>
        <v>41291.661550925928</v>
      </c>
      <c r="T1466" s="9">
        <f t="shared" si="135"/>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106924.35</v>
      </c>
      <c r="P1467" s="5">
        <f t="shared" si="133"/>
        <v>52.622732513451197</v>
      </c>
      <c r="Q1467" t="str">
        <f t="shared" si="136"/>
        <v>publishing</v>
      </c>
      <c r="R1467" t="str">
        <f t="shared" si="137"/>
        <v>radio &amp; podcasts</v>
      </c>
      <c r="S1467" s="9">
        <f t="shared" si="134"/>
        <v>40959.734398148146</v>
      </c>
      <c r="T1467" s="9">
        <f t="shared" si="135"/>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1260.369999999999</v>
      </c>
      <c r="P1468" s="5">
        <f t="shared" si="133"/>
        <v>69.598266129032254</v>
      </c>
      <c r="Q1468" t="str">
        <f t="shared" si="136"/>
        <v>publishing</v>
      </c>
      <c r="R1468" t="str">
        <f t="shared" si="137"/>
        <v>radio &amp; podcasts</v>
      </c>
      <c r="S1468" s="9">
        <f t="shared" si="134"/>
        <v>42340.172060185185</v>
      </c>
      <c r="T1468" s="9">
        <f t="shared" si="135"/>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6032</v>
      </c>
      <c r="P1469" s="5">
        <f t="shared" si="133"/>
        <v>76.72</v>
      </c>
      <c r="Q1469" t="str">
        <f t="shared" si="136"/>
        <v>publishing</v>
      </c>
      <c r="R1469" t="str">
        <f t="shared" si="137"/>
        <v>radio &amp; podcasts</v>
      </c>
      <c r="S1469" s="9">
        <f t="shared" si="134"/>
        <v>40933.80190972222</v>
      </c>
      <c r="T1469" s="9">
        <f t="shared" si="135"/>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225</v>
      </c>
      <c r="P1470" s="5">
        <f t="shared" si="133"/>
        <v>33.191126279863482</v>
      </c>
      <c r="Q1470" t="str">
        <f t="shared" si="136"/>
        <v>publishing</v>
      </c>
      <c r="R1470" t="str">
        <f t="shared" si="137"/>
        <v>radio &amp; podcasts</v>
      </c>
      <c r="S1470" s="9">
        <f t="shared" si="134"/>
        <v>40646.014456018522</v>
      </c>
      <c r="T1470" s="9">
        <f t="shared" si="135"/>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3728</v>
      </c>
      <c r="P1471" s="5">
        <f t="shared" si="133"/>
        <v>149.46417445482865</v>
      </c>
      <c r="Q1471" t="str">
        <f t="shared" si="136"/>
        <v>publishing</v>
      </c>
      <c r="R1471" t="str">
        <f t="shared" si="137"/>
        <v>radio &amp; podcasts</v>
      </c>
      <c r="S1471" s="9">
        <f t="shared" si="134"/>
        <v>41290.598483796297</v>
      </c>
      <c r="T1471" s="9">
        <f t="shared" si="135"/>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377</v>
      </c>
      <c r="P1472" s="5">
        <f t="shared" si="133"/>
        <v>23.172839506172838</v>
      </c>
      <c r="Q1472" t="str">
        <f t="shared" si="136"/>
        <v>publishing</v>
      </c>
      <c r="R1472" t="str">
        <f t="shared" si="137"/>
        <v>radio &amp; podcasts</v>
      </c>
      <c r="S1472" s="9">
        <f t="shared" si="134"/>
        <v>41250.827118055553</v>
      </c>
      <c r="T1472" s="9">
        <f t="shared" si="135"/>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1229</v>
      </c>
      <c r="P1473" s="5">
        <f t="shared" si="133"/>
        <v>96.877551020408163</v>
      </c>
      <c r="Q1473" t="str">
        <f t="shared" si="136"/>
        <v>publishing</v>
      </c>
      <c r="R1473" t="str">
        <f t="shared" si="137"/>
        <v>radio &amp; podcasts</v>
      </c>
      <c r="S1473" s="9">
        <f t="shared" si="134"/>
        <v>42073.957569444443</v>
      </c>
      <c r="T1473" s="9">
        <f t="shared" si="135"/>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138">E1474-D1474</f>
        <v>9676</v>
      </c>
      <c r="P1474" s="5">
        <f t="shared" ref="P1474:P1537" si="139">(E1474/L1474)</f>
        <v>103.20238095238095</v>
      </c>
      <c r="Q1474" t="str">
        <f t="shared" si="136"/>
        <v>publishing</v>
      </c>
      <c r="R1474" t="str">
        <f t="shared" si="137"/>
        <v>radio &amp; podcasts</v>
      </c>
      <c r="S1474" s="9">
        <f t="shared" ref="S1474:S1537" si="140">(((J1474/60)/60)/24)+DATE(1970,1,1)</f>
        <v>41533.542858796296</v>
      </c>
      <c r="T1474" s="9">
        <f t="shared" ref="T1474:T1537" si="141">(((I1474/60)/60)/24)+DATE(1970,1,1)</f>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138"/>
        <v>307.74</v>
      </c>
      <c r="P1475" s="5">
        <f t="shared" si="139"/>
        <v>38.462553191489363</v>
      </c>
      <c r="Q1475" t="str">
        <f t="shared" ref="Q1475:Q1538" si="142">LEFT(N1475,SEARCH("/",N1475,1)-1)</f>
        <v>publishing</v>
      </c>
      <c r="R1475" t="str">
        <f t="shared" ref="R1475:R1538" si="143">RIGHT(N1475,LEN(N1475)-SEARCH("/",N1475))</f>
        <v>radio &amp; podcasts</v>
      </c>
      <c r="S1475" s="9">
        <f t="shared" si="140"/>
        <v>40939.979618055557</v>
      </c>
      <c r="T1475" s="9">
        <f t="shared" si="141"/>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368</v>
      </c>
      <c r="P1476" s="5">
        <f t="shared" si="139"/>
        <v>44.315789473684212</v>
      </c>
      <c r="Q1476" t="str">
        <f t="shared" si="142"/>
        <v>publishing</v>
      </c>
      <c r="R1476" t="str">
        <f t="shared" si="143"/>
        <v>radio &amp; podcasts</v>
      </c>
      <c r="S1476" s="9">
        <f t="shared" si="140"/>
        <v>41500.727916666663</v>
      </c>
      <c r="T1476" s="9">
        <f t="shared" si="141"/>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13300.45</v>
      </c>
      <c r="P1477" s="5">
        <f t="shared" si="139"/>
        <v>64.173356009070289</v>
      </c>
      <c r="Q1477" t="str">
        <f t="shared" si="142"/>
        <v>publishing</v>
      </c>
      <c r="R1477" t="str">
        <f t="shared" si="143"/>
        <v>radio &amp; podcasts</v>
      </c>
      <c r="S1477" s="9">
        <f t="shared" si="140"/>
        <v>41960.722951388889</v>
      </c>
      <c r="T1477" s="9">
        <f t="shared" si="141"/>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33693.279999999999</v>
      </c>
      <c r="P1478" s="5">
        <f t="shared" si="139"/>
        <v>43.333275109170302</v>
      </c>
      <c r="Q1478" t="str">
        <f t="shared" si="142"/>
        <v>publishing</v>
      </c>
      <c r="R1478" t="str">
        <f t="shared" si="143"/>
        <v>radio &amp; podcasts</v>
      </c>
      <c r="S1478" s="9">
        <f t="shared" si="140"/>
        <v>40766.041921296295</v>
      </c>
      <c r="T1478" s="9">
        <f t="shared" si="141"/>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3393</v>
      </c>
      <c r="P1479" s="5">
        <f t="shared" si="139"/>
        <v>90.495934959349597</v>
      </c>
      <c r="Q1479" t="str">
        <f t="shared" si="142"/>
        <v>publishing</v>
      </c>
      <c r="R1479" t="str">
        <f t="shared" si="143"/>
        <v>radio &amp; podcasts</v>
      </c>
      <c r="S1479" s="9">
        <f t="shared" si="140"/>
        <v>40840.615787037037</v>
      </c>
      <c r="T1479" s="9">
        <f t="shared" si="141"/>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540807.11</v>
      </c>
      <c r="P1480" s="5">
        <f t="shared" si="139"/>
        <v>29.187190495010373</v>
      </c>
      <c r="Q1480" t="str">
        <f t="shared" si="142"/>
        <v>publishing</v>
      </c>
      <c r="R1480" t="str">
        <f t="shared" si="143"/>
        <v>radio &amp; podcasts</v>
      </c>
      <c r="S1480" s="9">
        <f t="shared" si="140"/>
        <v>41394.871678240743</v>
      </c>
      <c r="T1480" s="9">
        <f t="shared" si="141"/>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598</v>
      </c>
      <c r="P1481" s="5">
        <f t="shared" si="139"/>
        <v>30.95774647887324</v>
      </c>
      <c r="Q1481" t="str">
        <f t="shared" si="142"/>
        <v>publishing</v>
      </c>
      <c r="R1481" t="str">
        <f t="shared" si="143"/>
        <v>radio &amp; podcasts</v>
      </c>
      <c r="S1481" s="9">
        <f t="shared" si="140"/>
        <v>41754.745243055557</v>
      </c>
      <c r="T1481" s="9">
        <f t="shared" si="141"/>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8520.1999999999971</v>
      </c>
      <c r="P1482" s="5">
        <f t="shared" si="139"/>
        <v>92.157795275590544</v>
      </c>
      <c r="Q1482" t="str">
        <f t="shared" si="142"/>
        <v>publishing</v>
      </c>
      <c r="R1482" t="str">
        <f t="shared" si="143"/>
        <v>radio &amp; podcasts</v>
      </c>
      <c r="S1482" s="9">
        <f t="shared" si="140"/>
        <v>41464.934016203704</v>
      </c>
      <c r="T1482" s="9">
        <f t="shared" si="141"/>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-4895</v>
      </c>
      <c r="P1483" s="5">
        <f t="shared" si="139"/>
        <v>17.5</v>
      </c>
      <c r="Q1483" t="str">
        <f t="shared" si="142"/>
        <v>publishing</v>
      </c>
      <c r="R1483" t="str">
        <f t="shared" si="143"/>
        <v>fiction</v>
      </c>
      <c r="S1483" s="9">
        <f t="shared" si="140"/>
        <v>41550.922974537039</v>
      </c>
      <c r="T1483" s="9">
        <f t="shared" si="141"/>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-4995</v>
      </c>
      <c r="P1484" s="5">
        <f t="shared" si="139"/>
        <v>5</v>
      </c>
      <c r="Q1484" t="str">
        <f t="shared" si="142"/>
        <v>publishing</v>
      </c>
      <c r="R1484" t="str">
        <f t="shared" si="143"/>
        <v>fiction</v>
      </c>
      <c r="S1484" s="9">
        <f t="shared" si="140"/>
        <v>41136.85805555556</v>
      </c>
      <c r="T1484" s="9">
        <f t="shared" si="141"/>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-6950</v>
      </c>
      <c r="P1485" s="5">
        <f t="shared" si="139"/>
        <v>25</v>
      </c>
      <c r="Q1485" t="str">
        <f t="shared" si="142"/>
        <v>publishing</v>
      </c>
      <c r="R1485" t="str">
        <f t="shared" si="143"/>
        <v>fiction</v>
      </c>
      <c r="S1485" s="9">
        <f t="shared" si="140"/>
        <v>42548.192997685182</v>
      </c>
      <c r="T1485" s="9">
        <f t="shared" si="141"/>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-2000</v>
      </c>
      <c r="P1486" s="5" t="e">
        <f t="shared" si="139"/>
        <v>#DIV/0!</v>
      </c>
      <c r="Q1486" t="str">
        <f t="shared" si="142"/>
        <v>publishing</v>
      </c>
      <c r="R1486" t="str">
        <f t="shared" si="143"/>
        <v>fiction</v>
      </c>
      <c r="S1486" s="9">
        <f t="shared" si="140"/>
        <v>41053.200960648144</v>
      </c>
      <c r="T1486" s="9">
        <f t="shared" si="141"/>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-6550</v>
      </c>
      <c r="P1487" s="5">
        <f t="shared" si="139"/>
        <v>50</v>
      </c>
      <c r="Q1487" t="str">
        <f t="shared" si="142"/>
        <v>publishing</v>
      </c>
      <c r="R1487" t="str">
        <f t="shared" si="143"/>
        <v>fiction</v>
      </c>
      <c r="S1487" s="9">
        <f t="shared" si="140"/>
        <v>42130.795983796299</v>
      </c>
      <c r="T1487" s="9">
        <f t="shared" si="141"/>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-19952</v>
      </c>
      <c r="P1488" s="5">
        <f t="shared" si="139"/>
        <v>16</v>
      </c>
      <c r="Q1488" t="str">
        <f t="shared" si="142"/>
        <v>publishing</v>
      </c>
      <c r="R1488" t="str">
        <f t="shared" si="143"/>
        <v>fiction</v>
      </c>
      <c r="S1488" s="9">
        <f t="shared" si="140"/>
        <v>42032.168530092589</v>
      </c>
      <c r="T1488" s="9">
        <f t="shared" si="141"/>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-10000</v>
      </c>
      <c r="P1489" s="5" t="e">
        <f t="shared" si="139"/>
        <v>#DIV/0!</v>
      </c>
      <c r="Q1489" t="str">
        <f t="shared" si="142"/>
        <v>publishing</v>
      </c>
      <c r="R1489" t="str">
        <f t="shared" si="143"/>
        <v>fiction</v>
      </c>
      <c r="S1489" s="9">
        <f t="shared" si="140"/>
        <v>42554.917488425926</v>
      </c>
      <c r="T1489" s="9">
        <f t="shared" si="141"/>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-14640</v>
      </c>
      <c r="P1490" s="5">
        <f t="shared" si="139"/>
        <v>60</v>
      </c>
      <c r="Q1490" t="str">
        <f t="shared" si="142"/>
        <v>publishing</v>
      </c>
      <c r="R1490" t="str">
        <f t="shared" si="143"/>
        <v>fiction</v>
      </c>
      <c r="S1490" s="9">
        <f t="shared" si="140"/>
        <v>41614.563194444447</v>
      </c>
      <c r="T1490" s="9">
        <f t="shared" si="141"/>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-5000</v>
      </c>
      <c r="P1491" s="5" t="e">
        <f t="shared" si="139"/>
        <v>#DIV/0!</v>
      </c>
      <c r="Q1491" t="str">
        <f t="shared" si="142"/>
        <v>publishing</v>
      </c>
      <c r="R1491" t="str">
        <f t="shared" si="143"/>
        <v>fiction</v>
      </c>
      <c r="S1491" s="9">
        <f t="shared" si="140"/>
        <v>41198.611712962964</v>
      </c>
      <c r="T1491" s="9">
        <f t="shared" si="141"/>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-2005</v>
      </c>
      <c r="P1492" s="5">
        <f t="shared" si="139"/>
        <v>47.10526315789474</v>
      </c>
      <c r="Q1492" t="str">
        <f t="shared" si="142"/>
        <v>publishing</v>
      </c>
      <c r="R1492" t="str">
        <f t="shared" si="143"/>
        <v>fiction</v>
      </c>
      <c r="S1492" s="9">
        <f t="shared" si="140"/>
        <v>41520.561041666668</v>
      </c>
      <c r="T1492" s="9">
        <f t="shared" si="141"/>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-1100</v>
      </c>
      <c r="P1493" s="5">
        <f t="shared" si="139"/>
        <v>100</v>
      </c>
      <c r="Q1493" t="str">
        <f t="shared" si="142"/>
        <v>publishing</v>
      </c>
      <c r="R1493" t="str">
        <f t="shared" si="143"/>
        <v>fiction</v>
      </c>
      <c r="S1493" s="9">
        <f t="shared" si="140"/>
        <v>41991.713460648149</v>
      </c>
      <c r="T1493" s="9">
        <f t="shared" si="141"/>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-3970</v>
      </c>
      <c r="P1494" s="5">
        <f t="shared" si="139"/>
        <v>15</v>
      </c>
      <c r="Q1494" t="str">
        <f t="shared" si="142"/>
        <v>publishing</v>
      </c>
      <c r="R1494" t="str">
        <f t="shared" si="143"/>
        <v>fiction</v>
      </c>
      <c r="S1494" s="9">
        <f t="shared" si="140"/>
        <v>40682.884791666671</v>
      </c>
      <c r="T1494" s="9">
        <f t="shared" si="141"/>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-2400</v>
      </c>
      <c r="P1495" s="5" t="e">
        <f t="shared" si="139"/>
        <v>#DIV/0!</v>
      </c>
      <c r="Q1495" t="str">
        <f t="shared" si="142"/>
        <v>publishing</v>
      </c>
      <c r="R1495" t="str">
        <f t="shared" si="143"/>
        <v>fiction</v>
      </c>
      <c r="S1495" s="9">
        <f t="shared" si="140"/>
        <v>41411.866608796299</v>
      </c>
      <c r="T1495" s="9">
        <f t="shared" si="141"/>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-4555</v>
      </c>
      <c r="P1496" s="5">
        <f t="shared" si="139"/>
        <v>40.454545454545453</v>
      </c>
      <c r="Q1496" t="str">
        <f t="shared" si="142"/>
        <v>publishing</v>
      </c>
      <c r="R1496" t="str">
        <f t="shared" si="143"/>
        <v>fiction</v>
      </c>
      <c r="S1496" s="9">
        <f t="shared" si="140"/>
        <v>42067.722372685181</v>
      </c>
      <c r="T1496" s="9">
        <f t="shared" si="141"/>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-2000</v>
      </c>
      <c r="P1497" s="5" t="e">
        <f t="shared" si="139"/>
        <v>#DIV/0!</v>
      </c>
      <c r="Q1497" t="str">
        <f t="shared" si="142"/>
        <v>publishing</v>
      </c>
      <c r="R1497" t="str">
        <f t="shared" si="143"/>
        <v>fiction</v>
      </c>
      <c r="S1497" s="9">
        <f t="shared" si="140"/>
        <v>40752.789710648147</v>
      </c>
      <c r="T1497" s="9">
        <f t="shared" si="141"/>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-1500</v>
      </c>
      <c r="P1498" s="5" t="e">
        <f t="shared" si="139"/>
        <v>#DIV/0!</v>
      </c>
      <c r="Q1498" t="str">
        <f t="shared" si="142"/>
        <v>publishing</v>
      </c>
      <c r="R1498" t="str">
        <f t="shared" si="143"/>
        <v>fiction</v>
      </c>
      <c r="S1498" s="9">
        <f t="shared" si="140"/>
        <v>41838.475219907406</v>
      </c>
      <c r="T1498" s="9">
        <f t="shared" si="141"/>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-14999</v>
      </c>
      <c r="P1499" s="5">
        <f t="shared" si="139"/>
        <v>1</v>
      </c>
      <c r="Q1499" t="str">
        <f t="shared" si="142"/>
        <v>publishing</v>
      </c>
      <c r="R1499" t="str">
        <f t="shared" si="143"/>
        <v>fiction</v>
      </c>
      <c r="S1499" s="9">
        <f t="shared" si="140"/>
        <v>41444.64261574074</v>
      </c>
      <c r="T1499" s="9">
        <f t="shared" si="141"/>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-2943</v>
      </c>
      <c r="P1500" s="5">
        <f t="shared" si="139"/>
        <v>19</v>
      </c>
      <c r="Q1500" t="str">
        <f t="shared" si="142"/>
        <v>publishing</v>
      </c>
      <c r="R1500" t="str">
        <f t="shared" si="143"/>
        <v>fiction</v>
      </c>
      <c r="S1500" s="9">
        <f t="shared" si="140"/>
        <v>41840.983541666668</v>
      </c>
      <c r="T1500" s="9">
        <f t="shared" si="141"/>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-1995</v>
      </c>
      <c r="P1501" s="5">
        <f t="shared" si="139"/>
        <v>5</v>
      </c>
      <c r="Q1501" t="str">
        <f t="shared" si="142"/>
        <v>publishing</v>
      </c>
      <c r="R1501" t="str">
        <f t="shared" si="143"/>
        <v>fiction</v>
      </c>
      <c r="S1501" s="9">
        <f t="shared" si="140"/>
        <v>42527.007326388892</v>
      </c>
      <c r="T1501" s="9">
        <f t="shared" si="141"/>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-2099</v>
      </c>
      <c r="P1502" s="5">
        <f t="shared" si="139"/>
        <v>46.733333333333334</v>
      </c>
      <c r="Q1502" t="str">
        <f t="shared" si="142"/>
        <v>publishing</v>
      </c>
      <c r="R1502" t="str">
        <f t="shared" si="143"/>
        <v>fiction</v>
      </c>
      <c r="S1502" s="9">
        <f t="shared" si="140"/>
        <v>41365.904594907406</v>
      </c>
      <c r="T1502" s="9">
        <f t="shared" si="141"/>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34492</v>
      </c>
      <c r="P1503" s="5">
        <f t="shared" si="139"/>
        <v>97.731073446327684</v>
      </c>
      <c r="Q1503" t="str">
        <f t="shared" si="142"/>
        <v>photography</v>
      </c>
      <c r="R1503" t="str">
        <f t="shared" si="143"/>
        <v>photobooks</v>
      </c>
      <c r="S1503" s="9">
        <f t="shared" si="140"/>
        <v>42163.583599537036</v>
      </c>
      <c r="T1503" s="9">
        <f t="shared" si="141"/>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318</v>
      </c>
      <c r="P1504" s="5">
        <f t="shared" si="139"/>
        <v>67.835866261398181</v>
      </c>
      <c r="Q1504" t="str">
        <f t="shared" si="142"/>
        <v>photography</v>
      </c>
      <c r="R1504" t="str">
        <f t="shared" si="143"/>
        <v>photobooks</v>
      </c>
      <c r="S1504" s="9">
        <f t="shared" si="140"/>
        <v>42426.542592592596</v>
      </c>
      <c r="T1504" s="9">
        <f t="shared" si="141"/>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295.92999999999984</v>
      </c>
      <c r="P1505" s="5">
        <f t="shared" si="139"/>
        <v>56.98492957746479</v>
      </c>
      <c r="Q1505" t="str">
        <f t="shared" si="142"/>
        <v>photography</v>
      </c>
      <c r="R1505" t="str">
        <f t="shared" si="143"/>
        <v>photobooks</v>
      </c>
      <c r="S1505" s="9">
        <f t="shared" si="140"/>
        <v>42606.347233796296</v>
      </c>
      <c r="T1505" s="9">
        <f t="shared" si="141"/>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11566</v>
      </c>
      <c r="P1506" s="5">
        <f t="shared" si="139"/>
        <v>67.159851301115239</v>
      </c>
      <c r="Q1506" t="str">
        <f t="shared" si="142"/>
        <v>photography</v>
      </c>
      <c r="R1506" t="str">
        <f t="shared" si="143"/>
        <v>photobooks</v>
      </c>
      <c r="S1506" s="9">
        <f t="shared" si="140"/>
        <v>41772.657685185186</v>
      </c>
      <c r="T1506" s="9">
        <f t="shared" si="141"/>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573</v>
      </c>
      <c r="P1507" s="5">
        <f t="shared" si="139"/>
        <v>48.037681159420288</v>
      </c>
      <c r="Q1507" t="str">
        <f t="shared" si="142"/>
        <v>photography</v>
      </c>
      <c r="R1507" t="str">
        <f t="shared" si="143"/>
        <v>photobooks</v>
      </c>
      <c r="S1507" s="9">
        <f t="shared" si="140"/>
        <v>42414.44332175926</v>
      </c>
      <c r="T1507" s="9">
        <f t="shared" si="141"/>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171</v>
      </c>
      <c r="P1508" s="5">
        <f t="shared" si="139"/>
        <v>38.860465116279073</v>
      </c>
      <c r="Q1508" t="str">
        <f t="shared" si="142"/>
        <v>photography</v>
      </c>
      <c r="R1508" t="str">
        <f t="shared" si="143"/>
        <v>photobooks</v>
      </c>
      <c r="S1508" s="9">
        <f t="shared" si="140"/>
        <v>41814.785925925928</v>
      </c>
      <c r="T1508" s="9">
        <f t="shared" si="141"/>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1380</v>
      </c>
      <c r="P1509" s="5">
        <f t="shared" si="139"/>
        <v>78.181818181818187</v>
      </c>
      <c r="Q1509" t="str">
        <f t="shared" si="142"/>
        <v>photography</v>
      </c>
      <c r="R1509" t="str">
        <f t="shared" si="143"/>
        <v>photobooks</v>
      </c>
      <c r="S1509" s="9">
        <f t="shared" si="140"/>
        <v>40254.450335648151</v>
      </c>
      <c r="T1509" s="9">
        <f t="shared" si="141"/>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1991</v>
      </c>
      <c r="P1510" s="5">
        <f t="shared" si="139"/>
        <v>97.113744075829388</v>
      </c>
      <c r="Q1510" t="str">
        <f t="shared" si="142"/>
        <v>photography</v>
      </c>
      <c r="R1510" t="str">
        <f t="shared" si="143"/>
        <v>photobooks</v>
      </c>
      <c r="S1510" s="9">
        <f t="shared" si="140"/>
        <v>41786.614363425928</v>
      </c>
      <c r="T1510" s="9">
        <f t="shared" si="141"/>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4137.2200000000012</v>
      </c>
      <c r="P1511" s="5">
        <f t="shared" si="139"/>
        <v>110.39397959183674</v>
      </c>
      <c r="Q1511" t="str">
        <f t="shared" si="142"/>
        <v>photography</v>
      </c>
      <c r="R1511" t="str">
        <f t="shared" si="143"/>
        <v>photobooks</v>
      </c>
      <c r="S1511" s="9">
        <f t="shared" si="140"/>
        <v>42751.533391203702</v>
      </c>
      <c r="T1511" s="9">
        <f t="shared" si="141"/>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165.60000000000036</v>
      </c>
      <c r="P1512" s="5">
        <f t="shared" si="139"/>
        <v>39.91506172839506</v>
      </c>
      <c r="Q1512" t="str">
        <f t="shared" si="142"/>
        <v>photography</v>
      </c>
      <c r="R1512" t="str">
        <f t="shared" si="143"/>
        <v>photobooks</v>
      </c>
      <c r="S1512" s="9">
        <f t="shared" si="140"/>
        <v>41809.385162037033</v>
      </c>
      <c r="T1512" s="9">
        <f t="shared" si="141"/>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1651</v>
      </c>
      <c r="P1513" s="5">
        <f t="shared" si="139"/>
        <v>75.975728155339809</v>
      </c>
      <c r="Q1513" t="str">
        <f t="shared" si="142"/>
        <v>photography</v>
      </c>
      <c r="R1513" t="str">
        <f t="shared" si="143"/>
        <v>photobooks</v>
      </c>
      <c r="S1513" s="9">
        <f t="shared" si="140"/>
        <v>42296.583379629628</v>
      </c>
      <c r="T1513" s="9">
        <f t="shared" si="141"/>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16057</v>
      </c>
      <c r="P1514" s="5">
        <f t="shared" si="139"/>
        <v>58.379104477611939</v>
      </c>
      <c r="Q1514" t="str">
        <f t="shared" si="142"/>
        <v>photography</v>
      </c>
      <c r="R1514" t="str">
        <f t="shared" si="143"/>
        <v>photobooks</v>
      </c>
      <c r="S1514" s="9">
        <f t="shared" si="140"/>
        <v>42741.684479166666</v>
      </c>
      <c r="T1514" s="9">
        <f t="shared" si="141"/>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4001.5</v>
      </c>
      <c r="P1515" s="5">
        <f t="shared" si="139"/>
        <v>55.82093023255814</v>
      </c>
      <c r="Q1515" t="str">
        <f t="shared" si="142"/>
        <v>photography</v>
      </c>
      <c r="R1515" t="str">
        <f t="shared" si="143"/>
        <v>photobooks</v>
      </c>
      <c r="S1515" s="9">
        <f t="shared" si="140"/>
        <v>41806.637337962966</v>
      </c>
      <c r="T1515" s="9">
        <f t="shared" si="141"/>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1619</v>
      </c>
      <c r="P1516" s="5">
        <f t="shared" si="139"/>
        <v>151.24431818181819</v>
      </c>
      <c r="Q1516" t="str">
        <f t="shared" si="142"/>
        <v>photography</v>
      </c>
      <c r="R1516" t="str">
        <f t="shared" si="143"/>
        <v>photobooks</v>
      </c>
      <c r="S1516" s="9">
        <f t="shared" si="140"/>
        <v>42234.597685185188</v>
      </c>
      <c r="T1516" s="9">
        <f t="shared" si="141"/>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171567</v>
      </c>
      <c r="P1517" s="5">
        <f t="shared" si="139"/>
        <v>849.67027027027029</v>
      </c>
      <c r="Q1517" t="str">
        <f t="shared" si="142"/>
        <v>photography</v>
      </c>
      <c r="R1517" t="str">
        <f t="shared" si="143"/>
        <v>photobooks</v>
      </c>
      <c r="S1517" s="9">
        <f t="shared" si="140"/>
        <v>42415.253437499996</v>
      </c>
      <c r="T1517" s="9">
        <f t="shared" si="141"/>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1472</v>
      </c>
      <c r="P1518" s="5">
        <f t="shared" si="139"/>
        <v>159.24137931034483</v>
      </c>
      <c r="Q1518" t="str">
        <f t="shared" si="142"/>
        <v>photography</v>
      </c>
      <c r="R1518" t="str">
        <f t="shared" si="143"/>
        <v>photobooks</v>
      </c>
      <c r="S1518" s="9">
        <f t="shared" si="140"/>
        <v>42619.466342592597</v>
      </c>
      <c r="T1518" s="9">
        <f t="shared" si="141"/>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9297</v>
      </c>
      <c r="P1519" s="5">
        <f t="shared" si="139"/>
        <v>39.507317073170732</v>
      </c>
      <c r="Q1519" t="str">
        <f t="shared" si="142"/>
        <v>photography</v>
      </c>
      <c r="R1519" t="str">
        <f t="shared" si="143"/>
        <v>photobooks</v>
      </c>
      <c r="S1519" s="9">
        <f t="shared" si="140"/>
        <v>41948.56658564815</v>
      </c>
      <c r="T1519" s="9">
        <f t="shared" si="141"/>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15805</v>
      </c>
      <c r="P1520" s="5">
        <f t="shared" si="139"/>
        <v>130.52966101694915</v>
      </c>
      <c r="Q1520" t="str">
        <f t="shared" si="142"/>
        <v>photography</v>
      </c>
      <c r="R1520" t="str">
        <f t="shared" si="143"/>
        <v>photobooks</v>
      </c>
      <c r="S1520" s="9">
        <f t="shared" si="140"/>
        <v>41760.8200462963</v>
      </c>
      <c r="T1520" s="9">
        <f t="shared" si="141"/>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302.75</v>
      </c>
      <c r="P1521" s="5">
        <f t="shared" si="139"/>
        <v>64.156896551724131</v>
      </c>
      <c r="Q1521" t="str">
        <f t="shared" si="142"/>
        <v>photography</v>
      </c>
      <c r="R1521" t="str">
        <f t="shared" si="143"/>
        <v>photobooks</v>
      </c>
      <c r="S1521" s="9">
        <f t="shared" si="140"/>
        <v>41782.741701388892</v>
      </c>
      <c r="T1521" s="9">
        <f t="shared" si="141"/>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625</v>
      </c>
      <c r="P1522" s="5">
        <f t="shared" si="139"/>
        <v>111.52694610778443</v>
      </c>
      <c r="Q1522" t="str">
        <f t="shared" si="142"/>
        <v>photography</v>
      </c>
      <c r="R1522" t="str">
        <f t="shared" si="143"/>
        <v>photobooks</v>
      </c>
      <c r="S1522" s="9">
        <f t="shared" si="140"/>
        <v>41955.857789351852</v>
      </c>
      <c r="T1522" s="9">
        <f t="shared" si="141"/>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2555</v>
      </c>
      <c r="P1523" s="5">
        <f t="shared" si="139"/>
        <v>170.44680851063831</v>
      </c>
      <c r="Q1523" t="str">
        <f t="shared" si="142"/>
        <v>photography</v>
      </c>
      <c r="R1523" t="str">
        <f t="shared" si="143"/>
        <v>photobooks</v>
      </c>
      <c r="S1523" s="9">
        <f t="shared" si="140"/>
        <v>42493.167719907404</v>
      </c>
      <c r="T1523" s="9">
        <f t="shared" si="141"/>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16950.099999999999</v>
      </c>
      <c r="P1524" s="5">
        <f t="shared" si="139"/>
        <v>133.7391592920354</v>
      </c>
      <c r="Q1524" t="str">
        <f t="shared" si="142"/>
        <v>photography</v>
      </c>
      <c r="R1524" t="str">
        <f t="shared" si="143"/>
        <v>photobooks</v>
      </c>
      <c r="S1524" s="9">
        <f t="shared" si="140"/>
        <v>41899.830312500002</v>
      </c>
      <c r="T1524" s="9">
        <f t="shared" si="141"/>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4596</v>
      </c>
      <c r="P1525" s="5">
        <f t="shared" si="139"/>
        <v>95.834024896265561</v>
      </c>
      <c r="Q1525" t="str">
        <f t="shared" si="142"/>
        <v>photography</v>
      </c>
      <c r="R1525" t="str">
        <f t="shared" si="143"/>
        <v>photobooks</v>
      </c>
      <c r="S1525" s="9">
        <f t="shared" si="140"/>
        <v>41964.751342592594</v>
      </c>
      <c r="T1525" s="9">
        <f t="shared" si="141"/>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3210</v>
      </c>
      <c r="P1526" s="5">
        <f t="shared" si="139"/>
        <v>221.78571428571428</v>
      </c>
      <c r="Q1526" t="str">
        <f t="shared" si="142"/>
        <v>photography</v>
      </c>
      <c r="R1526" t="str">
        <f t="shared" si="143"/>
        <v>photobooks</v>
      </c>
      <c r="S1526" s="9">
        <f t="shared" si="140"/>
        <v>42756.501041666663</v>
      </c>
      <c r="T1526" s="9">
        <f t="shared" si="141"/>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1924.1499999999996</v>
      </c>
      <c r="P1527" s="5">
        <f t="shared" si="139"/>
        <v>32.315357142857138</v>
      </c>
      <c r="Q1527" t="str">
        <f t="shared" si="142"/>
        <v>photography</v>
      </c>
      <c r="R1527" t="str">
        <f t="shared" si="143"/>
        <v>photobooks</v>
      </c>
      <c r="S1527" s="9">
        <f t="shared" si="140"/>
        <v>42570.702986111108</v>
      </c>
      <c r="T1527" s="9">
        <f t="shared" si="141"/>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4675</v>
      </c>
      <c r="P1528" s="5">
        <f t="shared" si="139"/>
        <v>98.839285714285708</v>
      </c>
      <c r="Q1528" t="str">
        <f t="shared" si="142"/>
        <v>photography</v>
      </c>
      <c r="R1528" t="str">
        <f t="shared" si="143"/>
        <v>photobooks</v>
      </c>
      <c r="S1528" s="9">
        <f t="shared" si="140"/>
        <v>42339.276006944448</v>
      </c>
      <c r="T1528" s="9">
        <f t="shared" si="141"/>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365.55000000000018</v>
      </c>
      <c r="P1529" s="5">
        <f t="shared" si="139"/>
        <v>55.222142857142863</v>
      </c>
      <c r="Q1529" t="str">
        <f t="shared" si="142"/>
        <v>photography</v>
      </c>
      <c r="R1529" t="str">
        <f t="shared" si="143"/>
        <v>photobooks</v>
      </c>
      <c r="S1529" s="9">
        <f t="shared" si="140"/>
        <v>42780.600532407407</v>
      </c>
      <c r="T1529" s="9">
        <f t="shared" si="141"/>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5447</v>
      </c>
      <c r="P1530" s="5">
        <f t="shared" si="139"/>
        <v>52.793750000000003</v>
      </c>
      <c r="Q1530" t="str">
        <f t="shared" si="142"/>
        <v>photography</v>
      </c>
      <c r="R1530" t="str">
        <f t="shared" si="143"/>
        <v>photobooks</v>
      </c>
      <c r="S1530" s="9">
        <f t="shared" si="140"/>
        <v>42736.732893518521</v>
      </c>
      <c r="T1530" s="9">
        <f t="shared" si="141"/>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129</v>
      </c>
      <c r="P1531" s="5">
        <f t="shared" si="139"/>
        <v>135.66666666666666</v>
      </c>
      <c r="Q1531" t="str">
        <f t="shared" si="142"/>
        <v>photography</v>
      </c>
      <c r="R1531" t="str">
        <f t="shared" si="143"/>
        <v>photobooks</v>
      </c>
      <c r="S1531" s="9">
        <f t="shared" si="140"/>
        <v>42052.628703703704</v>
      </c>
      <c r="T1531" s="9">
        <f t="shared" si="141"/>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12189</v>
      </c>
      <c r="P1532" s="5">
        <f t="shared" si="139"/>
        <v>53.991990846681922</v>
      </c>
      <c r="Q1532" t="str">
        <f t="shared" si="142"/>
        <v>photography</v>
      </c>
      <c r="R1532" t="str">
        <f t="shared" si="143"/>
        <v>photobooks</v>
      </c>
      <c r="S1532" s="9">
        <f t="shared" si="140"/>
        <v>42275.767303240747</v>
      </c>
      <c r="T1532" s="9">
        <f t="shared" si="141"/>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1785</v>
      </c>
      <c r="P1533" s="5">
        <f t="shared" si="139"/>
        <v>56.643835616438359</v>
      </c>
      <c r="Q1533" t="str">
        <f t="shared" si="142"/>
        <v>photography</v>
      </c>
      <c r="R1533" t="str">
        <f t="shared" si="143"/>
        <v>photobooks</v>
      </c>
      <c r="S1533" s="9">
        <f t="shared" si="140"/>
        <v>41941.802384259259</v>
      </c>
      <c r="T1533" s="9">
        <f t="shared" si="141"/>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19201</v>
      </c>
      <c r="P1534" s="5">
        <f t="shared" si="139"/>
        <v>82.316326530612244</v>
      </c>
      <c r="Q1534" t="str">
        <f t="shared" si="142"/>
        <v>photography</v>
      </c>
      <c r="R1534" t="str">
        <f t="shared" si="143"/>
        <v>photobooks</v>
      </c>
      <c r="S1534" s="9">
        <f t="shared" si="140"/>
        <v>42391.475289351853</v>
      </c>
      <c r="T1534" s="9">
        <f t="shared" si="141"/>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20313</v>
      </c>
      <c r="P1535" s="5">
        <f t="shared" si="139"/>
        <v>88.26081081081081</v>
      </c>
      <c r="Q1535" t="str">
        <f t="shared" si="142"/>
        <v>photography</v>
      </c>
      <c r="R1535" t="str">
        <f t="shared" si="143"/>
        <v>photobooks</v>
      </c>
      <c r="S1535" s="9">
        <f t="shared" si="140"/>
        <v>42443.00204861111</v>
      </c>
      <c r="T1535" s="9">
        <f t="shared" si="141"/>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23830</v>
      </c>
      <c r="P1536" s="5">
        <f t="shared" si="139"/>
        <v>84.905149051490511</v>
      </c>
      <c r="Q1536" t="str">
        <f t="shared" si="142"/>
        <v>photography</v>
      </c>
      <c r="R1536" t="str">
        <f t="shared" si="143"/>
        <v>photobooks</v>
      </c>
      <c r="S1536" s="9">
        <f t="shared" si="140"/>
        <v>42221.67432870371</v>
      </c>
      <c r="T1536" s="9">
        <f t="shared" si="141"/>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1297</v>
      </c>
      <c r="P1537" s="5">
        <f t="shared" si="139"/>
        <v>48.154545454545456</v>
      </c>
      <c r="Q1537" t="str">
        <f t="shared" si="142"/>
        <v>photography</v>
      </c>
      <c r="R1537" t="str">
        <f t="shared" si="143"/>
        <v>photobooks</v>
      </c>
      <c r="S1537" s="9">
        <f t="shared" si="140"/>
        <v>42484.829062500001</v>
      </c>
      <c r="T1537" s="9">
        <f t="shared" si="141"/>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144">E1538-D1538</f>
        <v>18037.009999999998</v>
      </c>
      <c r="P1538" s="5">
        <f t="shared" ref="P1538:P1601" si="145">(E1538/L1538)</f>
        <v>66.015406593406595</v>
      </c>
      <c r="Q1538" t="str">
        <f t="shared" si="142"/>
        <v>photography</v>
      </c>
      <c r="R1538" t="str">
        <f t="shared" si="143"/>
        <v>photobooks</v>
      </c>
      <c r="S1538" s="9">
        <f t="shared" ref="S1538:S1601" si="146">(((J1538/60)/60)/24)+DATE(1970,1,1)</f>
        <v>42213.802199074074</v>
      </c>
      <c r="T1538" s="9">
        <f t="shared" ref="T1538:T1601" si="147">(((I1538/60)/60)/24)+DATE(1970,1,1)</f>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144"/>
        <v>9588</v>
      </c>
      <c r="P1539" s="5">
        <f t="shared" si="145"/>
        <v>96.375</v>
      </c>
      <c r="Q1539" t="str">
        <f t="shared" ref="Q1539:Q1602" si="148">LEFT(N1539,SEARCH("/",N1539,1)-1)</f>
        <v>photography</v>
      </c>
      <c r="R1539" t="str">
        <f t="shared" ref="R1539:R1602" si="149">RIGHT(N1539,LEN(N1539)-SEARCH("/",N1539))</f>
        <v>photobooks</v>
      </c>
      <c r="S1539" s="9">
        <f t="shared" si="146"/>
        <v>42552.315127314811</v>
      </c>
      <c r="T1539" s="9">
        <f t="shared" si="147"/>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184</v>
      </c>
      <c r="P1540" s="5">
        <f t="shared" si="145"/>
        <v>156.17391304347825</v>
      </c>
      <c r="Q1540" t="str">
        <f t="shared" si="148"/>
        <v>photography</v>
      </c>
      <c r="R1540" t="str">
        <f t="shared" si="149"/>
        <v>photobooks</v>
      </c>
      <c r="S1540" s="9">
        <f t="shared" si="146"/>
        <v>41981.782060185185</v>
      </c>
      <c r="T1540" s="9">
        <f t="shared" si="147"/>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7197.2200000000012</v>
      </c>
      <c r="P1541" s="5">
        <f t="shared" si="145"/>
        <v>95.764859154929582</v>
      </c>
      <c r="Q1541" t="str">
        <f t="shared" si="148"/>
        <v>photography</v>
      </c>
      <c r="R1541" t="str">
        <f t="shared" si="149"/>
        <v>photobooks</v>
      </c>
      <c r="S1541" s="9">
        <f t="shared" si="146"/>
        <v>42705.919201388882</v>
      </c>
      <c r="T1541" s="9">
        <f t="shared" si="147"/>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2680</v>
      </c>
      <c r="P1542" s="5">
        <f t="shared" si="145"/>
        <v>180.40816326530611</v>
      </c>
      <c r="Q1542" t="str">
        <f t="shared" si="148"/>
        <v>photography</v>
      </c>
      <c r="R1542" t="str">
        <f t="shared" si="149"/>
        <v>photobooks</v>
      </c>
      <c r="S1542" s="9">
        <f t="shared" si="146"/>
        <v>41939.00712962963</v>
      </c>
      <c r="T1542" s="9">
        <f t="shared" si="147"/>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-17994</v>
      </c>
      <c r="P1543" s="5">
        <f t="shared" si="145"/>
        <v>3</v>
      </c>
      <c r="Q1543" t="str">
        <f t="shared" si="148"/>
        <v>photography</v>
      </c>
      <c r="R1543" t="str">
        <f t="shared" si="149"/>
        <v>nature</v>
      </c>
      <c r="S1543" s="9">
        <f t="shared" si="146"/>
        <v>41974.712245370371</v>
      </c>
      <c r="T1543" s="9">
        <f t="shared" si="147"/>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-480</v>
      </c>
      <c r="P1544" s="5">
        <f t="shared" si="145"/>
        <v>20</v>
      </c>
      <c r="Q1544" t="str">
        <f t="shared" si="148"/>
        <v>photography</v>
      </c>
      <c r="R1544" t="str">
        <f t="shared" si="149"/>
        <v>nature</v>
      </c>
      <c r="S1544" s="9">
        <f t="shared" si="146"/>
        <v>42170.996527777781</v>
      </c>
      <c r="T1544" s="9">
        <f t="shared" si="147"/>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-2240</v>
      </c>
      <c r="P1545" s="5">
        <f t="shared" si="145"/>
        <v>10</v>
      </c>
      <c r="Q1545" t="str">
        <f t="shared" si="148"/>
        <v>photography</v>
      </c>
      <c r="R1545" t="str">
        <f t="shared" si="149"/>
        <v>nature</v>
      </c>
      <c r="S1545" s="9">
        <f t="shared" si="146"/>
        <v>41935.509652777779</v>
      </c>
      <c r="T1545" s="9">
        <f t="shared" si="147"/>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-1000</v>
      </c>
      <c r="P1546" s="5" t="e">
        <f t="shared" si="145"/>
        <v>#DIV/0!</v>
      </c>
      <c r="Q1546" t="str">
        <f t="shared" si="148"/>
        <v>photography</v>
      </c>
      <c r="R1546" t="str">
        <f t="shared" si="149"/>
        <v>nature</v>
      </c>
      <c r="S1546" s="9">
        <f t="shared" si="146"/>
        <v>42053.051203703704</v>
      </c>
      <c r="T1546" s="9">
        <f t="shared" si="147"/>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-2999</v>
      </c>
      <c r="P1547" s="5">
        <f t="shared" si="145"/>
        <v>1</v>
      </c>
      <c r="Q1547" t="str">
        <f t="shared" si="148"/>
        <v>photography</v>
      </c>
      <c r="R1547" t="str">
        <f t="shared" si="149"/>
        <v>nature</v>
      </c>
      <c r="S1547" s="9">
        <f t="shared" si="146"/>
        <v>42031.884652777779</v>
      </c>
      <c r="T1547" s="9">
        <f t="shared" si="147"/>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-711</v>
      </c>
      <c r="P1548" s="5">
        <f t="shared" si="145"/>
        <v>26.272727272727273</v>
      </c>
      <c r="Q1548" t="str">
        <f t="shared" si="148"/>
        <v>photography</v>
      </c>
      <c r="R1548" t="str">
        <f t="shared" si="149"/>
        <v>nature</v>
      </c>
      <c r="S1548" s="9">
        <f t="shared" si="146"/>
        <v>41839.212951388887</v>
      </c>
      <c r="T1548" s="9">
        <f t="shared" si="147"/>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-20</v>
      </c>
      <c r="P1549" s="5" t="e">
        <f t="shared" si="145"/>
        <v>#DIV/0!</v>
      </c>
      <c r="Q1549" t="str">
        <f t="shared" si="148"/>
        <v>photography</v>
      </c>
      <c r="R1549" t="str">
        <f t="shared" si="149"/>
        <v>nature</v>
      </c>
      <c r="S1549" s="9">
        <f t="shared" si="146"/>
        <v>42782.426875000005</v>
      </c>
      <c r="T1549" s="9">
        <f t="shared" si="147"/>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-640</v>
      </c>
      <c r="P1550" s="5">
        <f t="shared" si="145"/>
        <v>60</v>
      </c>
      <c r="Q1550" t="str">
        <f t="shared" si="148"/>
        <v>photography</v>
      </c>
      <c r="R1550" t="str">
        <f t="shared" si="149"/>
        <v>nature</v>
      </c>
      <c r="S1550" s="9">
        <f t="shared" si="146"/>
        <v>42286.88217592593</v>
      </c>
      <c r="T1550" s="9">
        <f t="shared" si="147"/>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-330</v>
      </c>
      <c r="P1551" s="5">
        <f t="shared" si="145"/>
        <v>28.333333333333332</v>
      </c>
      <c r="Q1551" t="str">
        <f t="shared" si="148"/>
        <v>photography</v>
      </c>
      <c r="R1551" t="str">
        <f t="shared" si="149"/>
        <v>nature</v>
      </c>
      <c r="S1551" s="9">
        <f t="shared" si="146"/>
        <v>42281.136099537034</v>
      </c>
      <c r="T1551" s="9">
        <f t="shared" si="147"/>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-649</v>
      </c>
      <c r="P1552" s="5">
        <f t="shared" si="145"/>
        <v>14.428571428571429</v>
      </c>
      <c r="Q1552" t="str">
        <f t="shared" si="148"/>
        <v>photography</v>
      </c>
      <c r="R1552" t="str">
        <f t="shared" si="149"/>
        <v>nature</v>
      </c>
      <c r="S1552" s="9">
        <f t="shared" si="146"/>
        <v>42472.449467592596</v>
      </c>
      <c r="T1552" s="9">
        <f t="shared" si="147"/>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-3500</v>
      </c>
      <c r="P1553" s="5" t="e">
        <f t="shared" si="145"/>
        <v>#DIV/0!</v>
      </c>
      <c r="Q1553" t="str">
        <f t="shared" si="148"/>
        <v>photography</v>
      </c>
      <c r="R1553" t="str">
        <f t="shared" si="149"/>
        <v>nature</v>
      </c>
      <c r="S1553" s="9">
        <f t="shared" si="146"/>
        <v>42121.824525462958</v>
      </c>
      <c r="T1553" s="9">
        <f t="shared" si="147"/>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-2185</v>
      </c>
      <c r="P1554" s="5">
        <f t="shared" si="145"/>
        <v>132.1875</v>
      </c>
      <c r="Q1554" t="str">
        <f t="shared" si="148"/>
        <v>photography</v>
      </c>
      <c r="R1554" t="str">
        <f t="shared" si="149"/>
        <v>nature</v>
      </c>
      <c r="S1554" s="9">
        <f t="shared" si="146"/>
        <v>41892.688750000001</v>
      </c>
      <c r="T1554" s="9">
        <f t="shared" si="147"/>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-6000</v>
      </c>
      <c r="P1555" s="5" t="e">
        <f t="shared" si="145"/>
        <v>#DIV/0!</v>
      </c>
      <c r="Q1555" t="str">
        <f t="shared" si="148"/>
        <v>photography</v>
      </c>
      <c r="R1555" t="str">
        <f t="shared" si="149"/>
        <v>nature</v>
      </c>
      <c r="S1555" s="9">
        <f t="shared" si="146"/>
        <v>42219.282951388886</v>
      </c>
      <c r="T1555" s="9">
        <f t="shared" si="147"/>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-20000</v>
      </c>
      <c r="P1556" s="5" t="e">
        <f t="shared" si="145"/>
        <v>#DIV/0!</v>
      </c>
      <c r="Q1556" t="str">
        <f t="shared" si="148"/>
        <v>photography</v>
      </c>
      <c r="R1556" t="str">
        <f t="shared" si="149"/>
        <v>nature</v>
      </c>
      <c r="S1556" s="9">
        <f t="shared" si="146"/>
        <v>42188.252199074079</v>
      </c>
      <c r="T1556" s="9">
        <f t="shared" si="147"/>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-750</v>
      </c>
      <c r="P1557" s="5" t="e">
        <f t="shared" si="145"/>
        <v>#DIV/0!</v>
      </c>
      <c r="Q1557" t="str">
        <f t="shared" si="148"/>
        <v>photography</v>
      </c>
      <c r="R1557" t="str">
        <f t="shared" si="149"/>
        <v>nature</v>
      </c>
      <c r="S1557" s="9">
        <f t="shared" si="146"/>
        <v>42241.613796296297</v>
      </c>
      <c r="T1557" s="9">
        <f t="shared" si="147"/>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-823</v>
      </c>
      <c r="P1558" s="5">
        <f t="shared" si="145"/>
        <v>56.416666666666664</v>
      </c>
      <c r="Q1558" t="str">
        <f t="shared" si="148"/>
        <v>photography</v>
      </c>
      <c r="R1558" t="str">
        <f t="shared" si="149"/>
        <v>nature</v>
      </c>
      <c r="S1558" s="9">
        <f t="shared" si="146"/>
        <v>42525.153055555551</v>
      </c>
      <c r="T1558" s="9">
        <f t="shared" si="147"/>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-2400</v>
      </c>
      <c r="P1559" s="5">
        <f t="shared" si="145"/>
        <v>100</v>
      </c>
      <c r="Q1559" t="str">
        <f t="shared" si="148"/>
        <v>photography</v>
      </c>
      <c r="R1559" t="str">
        <f t="shared" si="149"/>
        <v>nature</v>
      </c>
      <c r="S1559" s="9">
        <f t="shared" si="146"/>
        <v>41871.65315972222</v>
      </c>
      <c r="T1559" s="9">
        <f t="shared" si="147"/>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-715</v>
      </c>
      <c r="P1560" s="5">
        <f t="shared" si="145"/>
        <v>11.666666666666666</v>
      </c>
      <c r="Q1560" t="str">
        <f t="shared" si="148"/>
        <v>photography</v>
      </c>
      <c r="R1560" t="str">
        <f t="shared" si="149"/>
        <v>nature</v>
      </c>
      <c r="S1560" s="9">
        <f t="shared" si="146"/>
        <v>42185.397673611107</v>
      </c>
      <c r="T1560" s="9">
        <f t="shared" si="147"/>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-14950</v>
      </c>
      <c r="P1561" s="5">
        <f t="shared" si="145"/>
        <v>50</v>
      </c>
      <c r="Q1561" t="str">
        <f t="shared" si="148"/>
        <v>photography</v>
      </c>
      <c r="R1561" t="str">
        <f t="shared" si="149"/>
        <v>nature</v>
      </c>
      <c r="S1561" s="9">
        <f t="shared" si="146"/>
        <v>42108.05322916666</v>
      </c>
      <c r="T1561" s="9">
        <f t="shared" si="147"/>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-2406</v>
      </c>
      <c r="P1562" s="5">
        <f t="shared" si="145"/>
        <v>23.5</v>
      </c>
      <c r="Q1562" t="str">
        <f t="shared" si="148"/>
        <v>photography</v>
      </c>
      <c r="R1562" t="str">
        <f t="shared" si="149"/>
        <v>nature</v>
      </c>
      <c r="S1562" s="9">
        <f t="shared" si="146"/>
        <v>41936.020752314813</v>
      </c>
      <c r="T1562" s="9">
        <f t="shared" si="147"/>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-9933</v>
      </c>
      <c r="P1563" s="5">
        <f t="shared" si="145"/>
        <v>67</v>
      </c>
      <c r="Q1563" t="str">
        <f t="shared" si="148"/>
        <v>publishing</v>
      </c>
      <c r="R1563" t="str">
        <f t="shared" si="149"/>
        <v>art books</v>
      </c>
      <c r="S1563" s="9">
        <f t="shared" si="146"/>
        <v>41555.041701388887</v>
      </c>
      <c r="T1563" s="9">
        <f t="shared" si="147"/>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-4000</v>
      </c>
      <c r="P1564" s="5" t="e">
        <f t="shared" si="145"/>
        <v>#DIV/0!</v>
      </c>
      <c r="Q1564" t="str">
        <f t="shared" si="148"/>
        <v>publishing</v>
      </c>
      <c r="R1564" t="str">
        <f t="shared" si="149"/>
        <v>art books</v>
      </c>
      <c r="S1564" s="9">
        <f t="shared" si="146"/>
        <v>40079.566157407404</v>
      </c>
      <c r="T1564" s="9">
        <f t="shared" si="147"/>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-5915</v>
      </c>
      <c r="P1565" s="5">
        <f t="shared" si="145"/>
        <v>42.5</v>
      </c>
      <c r="Q1565" t="str">
        <f t="shared" si="148"/>
        <v>publishing</v>
      </c>
      <c r="R1565" t="str">
        <f t="shared" si="149"/>
        <v>art books</v>
      </c>
      <c r="S1565" s="9">
        <f t="shared" si="146"/>
        <v>41652.742488425924</v>
      </c>
      <c r="T1565" s="9">
        <f t="shared" si="147"/>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-9990</v>
      </c>
      <c r="P1566" s="5">
        <f t="shared" si="145"/>
        <v>10</v>
      </c>
      <c r="Q1566" t="str">
        <f t="shared" si="148"/>
        <v>publishing</v>
      </c>
      <c r="R1566" t="str">
        <f t="shared" si="149"/>
        <v>art books</v>
      </c>
      <c r="S1566" s="9">
        <f t="shared" si="146"/>
        <v>42121.367002314815</v>
      </c>
      <c r="T1566" s="9">
        <f t="shared" si="147"/>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-3900</v>
      </c>
      <c r="P1567" s="5">
        <f t="shared" si="145"/>
        <v>100</v>
      </c>
      <c r="Q1567" t="str">
        <f t="shared" si="148"/>
        <v>publishing</v>
      </c>
      <c r="R1567" t="str">
        <f t="shared" si="149"/>
        <v>art books</v>
      </c>
      <c r="S1567" s="9">
        <f t="shared" si="146"/>
        <v>40672.729872685188</v>
      </c>
      <c r="T1567" s="9">
        <f t="shared" si="147"/>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-23625</v>
      </c>
      <c r="P1568" s="5">
        <f t="shared" si="145"/>
        <v>108.05084745762711</v>
      </c>
      <c r="Q1568" t="str">
        <f t="shared" si="148"/>
        <v>publishing</v>
      </c>
      <c r="R1568" t="str">
        <f t="shared" si="149"/>
        <v>art books</v>
      </c>
      <c r="S1568" s="9">
        <f t="shared" si="146"/>
        <v>42549.916712962964</v>
      </c>
      <c r="T1568" s="9">
        <f t="shared" si="147"/>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-8150</v>
      </c>
      <c r="P1569" s="5">
        <f t="shared" si="145"/>
        <v>26.923076923076923</v>
      </c>
      <c r="Q1569" t="str">
        <f t="shared" si="148"/>
        <v>publishing</v>
      </c>
      <c r="R1569" t="str">
        <f t="shared" si="149"/>
        <v>art books</v>
      </c>
      <c r="S1569" s="9">
        <f t="shared" si="146"/>
        <v>41671.936863425923</v>
      </c>
      <c r="T1569" s="9">
        <f t="shared" si="147"/>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-21590</v>
      </c>
      <c r="P1570" s="5">
        <f t="shared" si="145"/>
        <v>155</v>
      </c>
      <c r="Q1570" t="str">
        <f t="shared" si="148"/>
        <v>publishing</v>
      </c>
      <c r="R1570" t="str">
        <f t="shared" si="149"/>
        <v>art books</v>
      </c>
      <c r="S1570" s="9">
        <f t="shared" si="146"/>
        <v>41962.062326388885</v>
      </c>
      <c r="T1570" s="9">
        <f t="shared" si="147"/>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-30000</v>
      </c>
      <c r="P1571" s="5" t="e">
        <f t="shared" si="145"/>
        <v>#DIV/0!</v>
      </c>
      <c r="Q1571" t="str">
        <f t="shared" si="148"/>
        <v>publishing</v>
      </c>
      <c r="R1571" t="str">
        <f t="shared" si="149"/>
        <v>art books</v>
      </c>
      <c r="S1571" s="9">
        <f t="shared" si="146"/>
        <v>41389.679560185185</v>
      </c>
      <c r="T1571" s="9">
        <f t="shared" si="147"/>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-3516</v>
      </c>
      <c r="P1572" s="5">
        <f t="shared" si="145"/>
        <v>47.769230769230766</v>
      </c>
      <c r="Q1572" t="str">
        <f t="shared" si="148"/>
        <v>publishing</v>
      </c>
      <c r="R1572" t="str">
        <f t="shared" si="149"/>
        <v>art books</v>
      </c>
      <c r="S1572" s="9">
        <f t="shared" si="146"/>
        <v>42438.813449074078</v>
      </c>
      <c r="T1572" s="9">
        <f t="shared" si="147"/>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-12020</v>
      </c>
      <c r="P1573" s="5">
        <f t="shared" si="145"/>
        <v>20</v>
      </c>
      <c r="Q1573" t="str">
        <f t="shared" si="148"/>
        <v>publishing</v>
      </c>
      <c r="R1573" t="str">
        <f t="shared" si="149"/>
        <v>art books</v>
      </c>
      <c r="S1573" s="9">
        <f t="shared" si="146"/>
        <v>42144.769479166673</v>
      </c>
      <c r="T1573" s="9">
        <f t="shared" si="147"/>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-2375</v>
      </c>
      <c r="P1574" s="5">
        <f t="shared" si="145"/>
        <v>41.666666666666664</v>
      </c>
      <c r="Q1574" t="str">
        <f t="shared" si="148"/>
        <v>publishing</v>
      </c>
      <c r="R1574" t="str">
        <f t="shared" si="149"/>
        <v>art books</v>
      </c>
      <c r="S1574" s="9">
        <f t="shared" si="146"/>
        <v>42404.033090277779</v>
      </c>
      <c r="T1574" s="9">
        <f t="shared" si="147"/>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-8777</v>
      </c>
      <c r="P1575" s="5">
        <f t="shared" si="145"/>
        <v>74.333333333333329</v>
      </c>
      <c r="Q1575" t="str">
        <f t="shared" si="148"/>
        <v>publishing</v>
      </c>
      <c r="R1575" t="str">
        <f t="shared" si="149"/>
        <v>art books</v>
      </c>
      <c r="S1575" s="9">
        <f t="shared" si="146"/>
        <v>42786.000023148154</v>
      </c>
      <c r="T1575" s="9">
        <f t="shared" si="147"/>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-9494</v>
      </c>
      <c r="P1576" s="5">
        <f t="shared" si="145"/>
        <v>84.333333333333329</v>
      </c>
      <c r="Q1576" t="str">
        <f t="shared" si="148"/>
        <v>publishing</v>
      </c>
      <c r="R1576" t="str">
        <f t="shared" si="149"/>
        <v>art books</v>
      </c>
      <c r="S1576" s="9">
        <f t="shared" si="146"/>
        <v>42017.927418981482</v>
      </c>
      <c r="T1576" s="9">
        <f t="shared" si="147"/>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-7709</v>
      </c>
      <c r="P1577" s="5">
        <f t="shared" si="145"/>
        <v>65.457142857142856</v>
      </c>
      <c r="Q1577" t="str">
        <f t="shared" si="148"/>
        <v>publishing</v>
      </c>
      <c r="R1577" t="str">
        <f t="shared" si="149"/>
        <v>art books</v>
      </c>
      <c r="S1577" s="9">
        <f t="shared" si="146"/>
        <v>41799.524259259262</v>
      </c>
      <c r="T1577" s="9">
        <f t="shared" si="147"/>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-4350</v>
      </c>
      <c r="P1578" s="5">
        <f t="shared" si="145"/>
        <v>65</v>
      </c>
      <c r="Q1578" t="str">
        <f t="shared" si="148"/>
        <v>publishing</v>
      </c>
      <c r="R1578" t="str">
        <f t="shared" si="149"/>
        <v>art books</v>
      </c>
      <c r="S1578" s="9">
        <f t="shared" si="146"/>
        <v>42140.879259259258</v>
      </c>
      <c r="T1578" s="9">
        <f t="shared" si="147"/>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-9945</v>
      </c>
      <c r="P1579" s="5">
        <f t="shared" si="145"/>
        <v>27.5</v>
      </c>
      <c r="Q1579" t="str">
        <f t="shared" si="148"/>
        <v>publishing</v>
      </c>
      <c r="R1579" t="str">
        <f t="shared" si="149"/>
        <v>art books</v>
      </c>
      <c r="S1579" s="9">
        <f t="shared" si="146"/>
        <v>41054.847777777781</v>
      </c>
      <c r="T1579" s="9">
        <f t="shared" si="147"/>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-1692</v>
      </c>
      <c r="P1580" s="5">
        <f t="shared" si="145"/>
        <v>51.25</v>
      </c>
      <c r="Q1580" t="str">
        <f t="shared" si="148"/>
        <v>publishing</v>
      </c>
      <c r="R1580" t="str">
        <f t="shared" si="149"/>
        <v>art books</v>
      </c>
      <c r="S1580" s="9">
        <f t="shared" si="146"/>
        <v>40399.065868055557</v>
      </c>
      <c r="T1580" s="9">
        <f t="shared" si="147"/>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-3305</v>
      </c>
      <c r="P1581" s="5">
        <f t="shared" si="145"/>
        <v>14</v>
      </c>
      <c r="Q1581" t="str">
        <f t="shared" si="148"/>
        <v>publishing</v>
      </c>
      <c r="R1581" t="str">
        <f t="shared" si="149"/>
        <v>art books</v>
      </c>
      <c r="S1581" s="9">
        <f t="shared" si="146"/>
        <v>41481.996423611112</v>
      </c>
      <c r="T1581" s="9">
        <f t="shared" si="147"/>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-1750</v>
      </c>
      <c r="P1582" s="5" t="e">
        <f t="shared" si="145"/>
        <v>#DIV/0!</v>
      </c>
      <c r="Q1582" t="str">
        <f t="shared" si="148"/>
        <v>publishing</v>
      </c>
      <c r="R1582" t="str">
        <f t="shared" si="149"/>
        <v>art books</v>
      </c>
      <c r="S1582" s="9">
        <f t="shared" si="146"/>
        <v>40990.050069444449</v>
      </c>
      <c r="T1582" s="9">
        <f t="shared" si="147"/>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-995</v>
      </c>
      <c r="P1583" s="5">
        <f t="shared" si="145"/>
        <v>5</v>
      </c>
      <c r="Q1583" t="str">
        <f t="shared" si="148"/>
        <v>photography</v>
      </c>
      <c r="R1583" t="str">
        <f t="shared" si="149"/>
        <v>places</v>
      </c>
      <c r="S1583" s="9">
        <f t="shared" si="146"/>
        <v>42325.448958333334</v>
      </c>
      <c r="T1583" s="9">
        <f t="shared" si="147"/>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-907</v>
      </c>
      <c r="P1584" s="5">
        <f t="shared" si="145"/>
        <v>31</v>
      </c>
      <c r="Q1584" t="str">
        <f t="shared" si="148"/>
        <v>photography</v>
      </c>
      <c r="R1584" t="str">
        <f t="shared" si="149"/>
        <v>places</v>
      </c>
      <c r="S1584" s="9">
        <f t="shared" si="146"/>
        <v>42246.789965277778</v>
      </c>
      <c r="T1584" s="9">
        <f t="shared" si="147"/>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-19985</v>
      </c>
      <c r="P1585" s="5">
        <f t="shared" si="145"/>
        <v>15</v>
      </c>
      <c r="Q1585" t="str">
        <f t="shared" si="148"/>
        <v>photography</v>
      </c>
      <c r="R1585" t="str">
        <f t="shared" si="149"/>
        <v>places</v>
      </c>
      <c r="S1585" s="9">
        <f t="shared" si="146"/>
        <v>41877.904988425929</v>
      </c>
      <c r="T1585" s="9">
        <f t="shared" si="147"/>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-1200</v>
      </c>
      <c r="P1586" s="5" t="e">
        <f t="shared" si="145"/>
        <v>#DIV/0!</v>
      </c>
      <c r="Q1586" t="str">
        <f t="shared" si="148"/>
        <v>photography</v>
      </c>
      <c r="R1586" t="str">
        <f t="shared" si="149"/>
        <v>places</v>
      </c>
      <c r="S1586" s="9">
        <f t="shared" si="146"/>
        <v>41779.649317129632</v>
      </c>
      <c r="T1586" s="9">
        <f t="shared" si="147"/>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-420</v>
      </c>
      <c r="P1587" s="5">
        <f t="shared" si="145"/>
        <v>131.66666666666666</v>
      </c>
      <c r="Q1587" t="str">
        <f t="shared" si="148"/>
        <v>photography</v>
      </c>
      <c r="R1587" t="str">
        <f t="shared" si="149"/>
        <v>places</v>
      </c>
      <c r="S1587" s="9">
        <f t="shared" si="146"/>
        <v>42707.895462962959</v>
      </c>
      <c r="T1587" s="9">
        <f t="shared" si="147"/>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-1500</v>
      </c>
      <c r="P1588" s="5" t="e">
        <f t="shared" si="145"/>
        <v>#DIV/0!</v>
      </c>
      <c r="Q1588" t="str">
        <f t="shared" si="148"/>
        <v>photography</v>
      </c>
      <c r="R1588" t="str">
        <f t="shared" si="149"/>
        <v>places</v>
      </c>
      <c r="S1588" s="9">
        <f t="shared" si="146"/>
        <v>42069.104421296302</v>
      </c>
      <c r="T1588" s="9">
        <f t="shared" si="147"/>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-7499</v>
      </c>
      <c r="P1589" s="5">
        <f t="shared" si="145"/>
        <v>1</v>
      </c>
      <c r="Q1589" t="str">
        <f t="shared" si="148"/>
        <v>photography</v>
      </c>
      <c r="R1589" t="str">
        <f t="shared" si="149"/>
        <v>places</v>
      </c>
      <c r="S1589" s="9">
        <f t="shared" si="146"/>
        <v>41956.950983796298</v>
      </c>
      <c r="T1589" s="9">
        <f t="shared" si="147"/>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-516</v>
      </c>
      <c r="P1590" s="5" t="e">
        <f t="shared" si="145"/>
        <v>#DIV/0!</v>
      </c>
      <c r="Q1590" t="str">
        <f t="shared" si="148"/>
        <v>photography</v>
      </c>
      <c r="R1590" t="str">
        <f t="shared" si="149"/>
        <v>places</v>
      </c>
      <c r="S1590" s="9">
        <f t="shared" si="146"/>
        <v>42005.24998842593</v>
      </c>
      <c r="T1590" s="9">
        <f t="shared" si="147"/>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-1200</v>
      </c>
      <c r="P1591" s="5" t="e">
        <f t="shared" si="145"/>
        <v>#DIV/0!</v>
      </c>
      <c r="Q1591" t="str">
        <f t="shared" si="148"/>
        <v>photography</v>
      </c>
      <c r="R1591" t="str">
        <f t="shared" si="149"/>
        <v>places</v>
      </c>
      <c r="S1591" s="9">
        <f t="shared" si="146"/>
        <v>42256.984791666662</v>
      </c>
      <c r="T1591" s="9">
        <f t="shared" si="147"/>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-58980</v>
      </c>
      <c r="P1592" s="5">
        <f t="shared" si="145"/>
        <v>510</v>
      </c>
      <c r="Q1592" t="str">
        <f t="shared" si="148"/>
        <v>photography</v>
      </c>
      <c r="R1592" t="str">
        <f t="shared" si="149"/>
        <v>places</v>
      </c>
      <c r="S1592" s="9">
        <f t="shared" si="146"/>
        <v>42240.857222222221</v>
      </c>
      <c r="T1592" s="9">
        <f t="shared" si="147"/>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-9908</v>
      </c>
      <c r="P1593" s="5">
        <f t="shared" si="145"/>
        <v>44.478260869565219</v>
      </c>
      <c r="Q1593" t="str">
        <f t="shared" si="148"/>
        <v>photography</v>
      </c>
      <c r="R1593" t="str">
        <f t="shared" si="149"/>
        <v>places</v>
      </c>
      <c r="S1593" s="9">
        <f t="shared" si="146"/>
        <v>42433.726168981477</v>
      </c>
      <c r="T1593" s="9">
        <f t="shared" si="147"/>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-25</v>
      </c>
      <c r="P1594" s="5" t="e">
        <f t="shared" si="145"/>
        <v>#DIV/0!</v>
      </c>
      <c r="Q1594" t="str">
        <f t="shared" si="148"/>
        <v>photography</v>
      </c>
      <c r="R1594" t="str">
        <f t="shared" si="149"/>
        <v>places</v>
      </c>
      <c r="S1594" s="9">
        <f t="shared" si="146"/>
        <v>42046.072743055556</v>
      </c>
      <c r="T1594" s="9">
        <f t="shared" si="147"/>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-21997</v>
      </c>
      <c r="P1595" s="5">
        <f t="shared" si="145"/>
        <v>1</v>
      </c>
      <c r="Q1595" t="str">
        <f t="shared" si="148"/>
        <v>photography</v>
      </c>
      <c r="R1595" t="str">
        <f t="shared" si="149"/>
        <v>places</v>
      </c>
      <c r="S1595" s="9">
        <f t="shared" si="146"/>
        <v>42033.845543981486</v>
      </c>
      <c r="T1595" s="9">
        <f t="shared" si="147"/>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-795</v>
      </c>
      <c r="P1596" s="5">
        <f t="shared" si="145"/>
        <v>20.5</v>
      </c>
      <c r="Q1596" t="str">
        <f t="shared" si="148"/>
        <v>photography</v>
      </c>
      <c r="R1596" t="str">
        <f t="shared" si="149"/>
        <v>places</v>
      </c>
      <c r="S1596" s="9">
        <f t="shared" si="146"/>
        <v>42445.712754629625</v>
      </c>
      <c r="T1596" s="9">
        <f t="shared" si="147"/>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-99720</v>
      </c>
      <c r="P1597" s="5">
        <f t="shared" si="145"/>
        <v>40</v>
      </c>
      <c r="Q1597" t="str">
        <f t="shared" si="148"/>
        <v>photography</v>
      </c>
      <c r="R1597" t="str">
        <f t="shared" si="149"/>
        <v>places</v>
      </c>
      <c r="S1597" s="9">
        <f t="shared" si="146"/>
        <v>41780.050092592595</v>
      </c>
      <c r="T1597" s="9">
        <f t="shared" si="147"/>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-3175</v>
      </c>
      <c r="P1598" s="5">
        <f t="shared" si="145"/>
        <v>25</v>
      </c>
      <c r="Q1598" t="str">
        <f t="shared" si="148"/>
        <v>photography</v>
      </c>
      <c r="R1598" t="str">
        <f t="shared" si="149"/>
        <v>places</v>
      </c>
      <c r="S1598" s="9">
        <f t="shared" si="146"/>
        <v>41941.430196759262</v>
      </c>
      <c r="T1598" s="9">
        <f t="shared" si="147"/>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-15000</v>
      </c>
      <c r="P1599" s="5" t="e">
        <f t="shared" si="145"/>
        <v>#DIV/0!</v>
      </c>
      <c r="Q1599" t="str">
        <f t="shared" si="148"/>
        <v>photography</v>
      </c>
      <c r="R1599" t="str">
        <f t="shared" si="149"/>
        <v>places</v>
      </c>
      <c r="S1599" s="9">
        <f t="shared" si="146"/>
        <v>42603.354131944448</v>
      </c>
      <c r="T1599" s="9">
        <f t="shared" si="147"/>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-799</v>
      </c>
      <c r="P1600" s="5">
        <f t="shared" si="145"/>
        <v>1</v>
      </c>
      <c r="Q1600" t="str">
        <f t="shared" si="148"/>
        <v>photography</v>
      </c>
      <c r="R1600" t="str">
        <f t="shared" si="149"/>
        <v>places</v>
      </c>
      <c r="S1600" s="9">
        <f t="shared" si="146"/>
        <v>42151.667337962965</v>
      </c>
      <c r="T1600" s="9">
        <f t="shared" si="147"/>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-500</v>
      </c>
      <c r="P1601" s="5" t="e">
        <f t="shared" si="145"/>
        <v>#DIV/0!</v>
      </c>
      <c r="Q1601" t="str">
        <f t="shared" si="148"/>
        <v>photography</v>
      </c>
      <c r="R1601" t="str">
        <f t="shared" si="149"/>
        <v>places</v>
      </c>
      <c r="S1601" s="9">
        <f t="shared" si="146"/>
        <v>42438.53907407407</v>
      </c>
      <c r="T1601" s="9">
        <f t="shared" si="147"/>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50">E1602-D1602</f>
        <v>-4633</v>
      </c>
      <c r="P1602" s="5">
        <f t="shared" ref="P1602:P1665" si="151">(E1602/L1602)</f>
        <v>40.777777777777779</v>
      </c>
      <c r="Q1602" t="str">
        <f t="shared" si="148"/>
        <v>photography</v>
      </c>
      <c r="R1602" t="str">
        <f t="shared" si="149"/>
        <v>places</v>
      </c>
      <c r="S1602" s="9">
        <f t="shared" ref="S1602:S1665" si="152">(((J1602/60)/60)/24)+DATE(1970,1,1)</f>
        <v>41791.057314814818</v>
      </c>
      <c r="T1602" s="9">
        <f t="shared" ref="T1602:T1665" si="153">(((I1602/60)/60)/24)+DATE(1970,1,1)</f>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50"/>
        <v>206.23000000000002</v>
      </c>
      <c r="P1603" s="5">
        <f t="shared" si="151"/>
        <v>48.325535714285714</v>
      </c>
      <c r="Q1603" t="str">
        <f t="shared" ref="Q1603:Q1666" si="154">LEFT(N1603,SEARCH("/",N1603,1)-1)</f>
        <v>music</v>
      </c>
      <c r="R1603" t="str">
        <f t="shared" ref="R1603:R1666" si="155">RIGHT(N1603,LEN(N1603)-SEARCH("/",N1603))</f>
        <v>rock</v>
      </c>
      <c r="S1603" s="9">
        <f t="shared" si="152"/>
        <v>40638.092974537038</v>
      </c>
      <c r="T1603" s="9">
        <f t="shared" si="153"/>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2.5</v>
      </c>
      <c r="P1604" s="5">
        <f t="shared" si="151"/>
        <v>46.953125</v>
      </c>
      <c r="Q1604" t="str">
        <f t="shared" si="154"/>
        <v>music</v>
      </c>
      <c r="R1604" t="str">
        <f t="shared" si="155"/>
        <v>rock</v>
      </c>
      <c r="S1604" s="9">
        <f t="shared" si="152"/>
        <v>40788.297650462962</v>
      </c>
      <c r="T1604" s="9">
        <f t="shared" si="15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0.66000000000008185</v>
      </c>
      <c r="P1605" s="5">
        <f t="shared" si="151"/>
        <v>66.688666666666663</v>
      </c>
      <c r="Q1605" t="str">
        <f t="shared" si="154"/>
        <v>music</v>
      </c>
      <c r="R1605" t="str">
        <f t="shared" si="155"/>
        <v>rock</v>
      </c>
      <c r="S1605" s="9">
        <f t="shared" si="152"/>
        <v>40876.169664351852</v>
      </c>
      <c r="T1605" s="9">
        <f t="shared" si="15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619</v>
      </c>
      <c r="P1606" s="5">
        <f t="shared" si="151"/>
        <v>48.842857142857142</v>
      </c>
      <c r="Q1606" t="str">
        <f t="shared" si="154"/>
        <v>music</v>
      </c>
      <c r="R1606" t="str">
        <f t="shared" si="155"/>
        <v>rock</v>
      </c>
      <c r="S1606" s="9">
        <f t="shared" si="152"/>
        <v>40945.845312500001</v>
      </c>
      <c r="T1606" s="9">
        <f t="shared" si="15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41.600000000000364</v>
      </c>
      <c r="P1607" s="5">
        <f t="shared" si="151"/>
        <v>137.30909090909091</v>
      </c>
      <c r="Q1607" t="str">
        <f t="shared" si="154"/>
        <v>music</v>
      </c>
      <c r="R1607" t="str">
        <f t="shared" si="155"/>
        <v>rock</v>
      </c>
      <c r="S1607" s="9">
        <f t="shared" si="152"/>
        <v>40747.012881944444</v>
      </c>
      <c r="T1607" s="9">
        <f t="shared" si="15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80.329999999999927</v>
      </c>
      <c r="P1608" s="5">
        <f t="shared" si="151"/>
        <v>87.829673913043479</v>
      </c>
      <c r="Q1608" t="str">
        <f t="shared" si="154"/>
        <v>music</v>
      </c>
      <c r="R1608" t="str">
        <f t="shared" si="155"/>
        <v>rock</v>
      </c>
      <c r="S1608" s="9">
        <f t="shared" si="152"/>
        <v>40536.111550925925</v>
      </c>
      <c r="T1608" s="9">
        <f t="shared" si="15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4511</v>
      </c>
      <c r="P1609" s="5">
        <f t="shared" si="151"/>
        <v>70.785365853658533</v>
      </c>
      <c r="Q1609" t="str">
        <f t="shared" si="154"/>
        <v>music</v>
      </c>
      <c r="R1609" t="str">
        <f t="shared" si="155"/>
        <v>rock</v>
      </c>
      <c r="S1609" s="9">
        <f t="shared" si="152"/>
        <v>41053.80846064815</v>
      </c>
      <c r="T1609" s="9">
        <f t="shared" si="15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15</v>
      </c>
      <c r="P1610" s="5">
        <f t="shared" si="151"/>
        <v>52.826086956521742</v>
      </c>
      <c r="Q1610" t="str">
        <f t="shared" si="154"/>
        <v>music</v>
      </c>
      <c r="R1610" t="str">
        <f t="shared" si="155"/>
        <v>rock</v>
      </c>
      <c r="S1610" s="9">
        <f t="shared" si="152"/>
        <v>41607.83085648148</v>
      </c>
      <c r="T1610" s="9">
        <f t="shared" si="15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275</v>
      </c>
      <c r="P1611" s="5">
        <f t="shared" si="151"/>
        <v>443.75</v>
      </c>
      <c r="Q1611" t="str">
        <f t="shared" si="154"/>
        <v>music</v>
      </c>
      <c r="R1611" t="str">
        <f t="shared" si="155"/>
        <v>rock</v>
      </c>
      <c r="S1611" s="9">
        <f t="shared" si="152"/>
        <v>40796.001261574071</v>
      </c>
      <c r="T1611" s="9">
        <f t="shared" si="15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3437</v>
      </c>
      <c r="P1612" s="5">
        <f t="shared" si="151"/>
        <v>48.544642857142854</v>
      </c>
      <c r="Q1612" t="str">
        <f t="shared" si="154"/>
        <v>music</v>
      </c>
      <c r="R1612" t="str">
        <f t="shared" si="155"/>
        <v>rock</v>
      </c>
      <c r="S1612" s="9">
        <f t="shared" si="152"/>
        <v>41228.924884259257</v>
      </c>
      <c r="T1612" s="9">
        <f t="shared" si="15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201</v>
      </c>
      <c r="P1613" s="5">
        <f t="shared" si="151"/>
        <v>37.074074074074076</v>
      </c>
      <c r="Q1613" t="str">
        <f t="shared" si="154"/>
        <v>music</v>
      </c>
      <c r="R1613" t="str">
        <f t="shared" si="155"/>
        <v>rock</v>
      </c>
      <c r="S1613" s="9">
        <f t="shared" si="152"/>
        <v>41409.00037037037</v>
      </c>
      <c r="T1613" s="9">
        <f t="shared" si="15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50</v>
      </c>
      <c r="P1614" s="5">
        <f t="shared" si="151"/>
        <v>50</v>
      </c>
      <c r="Q1614" t="str">
        <f t="shared" si="154"/>
        <v>music</v>
      </c>
      <c r="R1614" t="str">
        <f t="shared" si="155"/>
        <v>rock</v>
      </c>
      <c r="S1614" s="9">
        <f t="shared" si="152"/>
        <v>41246.874814814815</v>
      </c>
      <c r="T1614" s="9">
        <f t="shared" si="15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15</v>
      </c>
      <c r="P1615" s="5">
        <f t="shared" si="151"/>
        <v>39.03846153846154</v>
      </c>
      <c r="Q1615" t="str">
        <f t="shared" si="154"/>
        <v>music</v>
      </c>
      <c r="R1615" t="str">
        <f t="shared" si="155"/>
        <v>rock</v>
      </c>
      <c r="S1615" s="9">
        <f t="shared" si="152"/>
        <v>41082.069467592592</v>
      </c>
      <c r="T1615" s="9">
        <f t="shared" si="15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135</v>
      </c>
      <c r="P1616" s="5">
        <f t="shared" si="151"/>
        <v>66.688311688311686</v>
      </c>
      <c r="Q1616" t="str">
        <f t="shared" si="154"/>
        <v>music</v>
      </c>
      <c r="R1616" t="str">
        <f t="shared" si="155"/>
        <v>rock</v>
      </c>
      <c r="S1616" s="9">
        <f t="shared" si="152"/>
        <v>41794.981122685182</v>
      </c>
      <c r="T1616" s="9">
        <f t="shared" si="15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1130</v>
      </c>
      <c r="P1617" s="5">
        <f t="shared" si="151"/>
        <v>67.132352941176464</v>
      </c>
      <c r="Q1617" t="str">
        <f t="shared" si="154"/>
        <v>music</v>
      </c>
      <c r="R1617" t="str">
        <f t="shared" si="155"/>
        <v>rock</v>
      </c>
      <c r="S1617" s="9">
        <f t="shared" si="152"/>
        <v>40845.050879629627</v>
      </c>
      <c r="T1617" s="9">
        <f t="shared" si="15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420</v>
      </c>
      <c r="P1618" s="5">
        <f t="shared" si="151"/>
        <v>66.369426751592357</v>
      </c>
      <c r="Q1618" t="str">
        <f t="shared" si="154"/>
        <v>music</v>
      </c>
      <c r="R1618" t="str">
        <f t="shared" si="155"/>
        <v>rock</v>
      </c>
      <c r="S1618" s="9">
        <f t="shared" si="152"/>
        <v>41194.715520833335</v>
      </c>
      <c r="T1618" s="9">
        <f t="shared" si="15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3210</v>
      </c>
      <c r="P1619" s="5">
        <f t="shared" si="151"/>
        <v>64.620253164556956</v>
      </c>
      <c r="Q1619" t="str">
        <f t="shared" si="154"/>
        <v>music</v>
      </c>
      <c r="R1619" t="str">
        <f t="shared" si="155"/>
        <v>rock</v>
      </c>
      <c r="S1619" s="9">
        <f t="shared" si="152"/>
        <v>41546.664212962962</v>
      </c>
      <c r="T1619" s="9">
        <f t="shared" si="15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76</v>
      </c>
      <c r="P1620" s="5">
        <f t="shared" si="151"/>
        <v>58.370370370370374</v>
      </c>
      <c r="Q1620" t="str">
        <f t="shared" si="154"/>
        <v>music</v>
      </c>
      <c r="R1620" t="str">
        <f t="shared" si="155"/>
        <v>rock</v>
      </c>
      <c r="S1620" s="9">
        <f t="shared" si="152"/>
        <v>41301.654340277775</v>
      </c>
      <c r="T1620" s="9">
        <f t="shared" si="15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500</v>
      </c>
      <c r="P1621" s="5">
        <f t="shared" si="151"/>
        <v>86.956521739130437</v>
      </c>
      <c r="Q1621" t="str">
        <f t="shared" si="154"/>
        <v>music</v>
      </c>
      <c r="R1621" t="str">
        <f t="shared" si="155"/>
        <v>rock</v>
      </c>
      <c r="S1621" s="9">
        <f t="shared" si="152"/>
        <v>41876.18618055556</v>
      </c>
      <c r="T1621" s="9">
        <f t="shared" si="15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130</v>
      </c>
      <c r="P1622" s="5">
        <f t="shared" si="151"/>
        <v>66.470588235294116</v>
      </c>
      <c r="Q1622" t="str">
        <f t="shared" si="154"/>
        <v>music</v>
      </c>
      <c r="R1622" t="str">
        <f t="shared" si="155"/>
        <v>rock</v>
      </c>
      <c r="S1622" s="9">
        <f t="shared" si="152"/>
        <v>41321.339583333334</v>
      </c>
      <c r="T1622" s="9">
        <f t="shared" si="15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1060</v>
      </c>
      <c r="P1623" s="5">
        <f t="shared" si="151"/>
        <v>163.78378378378378</v>
      </c>
      <c r="Q1623" t="str">
        <f t="shared" si="154"/>
        <v>music</v>
      </c>
      <c r="R1623" t="str">
        <f t="shared" si="155"/>
        <v>rock</v>
      </c>
      <c r="S1623" s="9">
        <f t="shared" si="152"/>
        <v>41003.60665509259</v>
      </c>
      <c r="T1623" s="9">
        <f t="shared" si="15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119</v>
      </c>
      <c r="P1624" s="5">
        <f t="shared" si="151"/>
        <v>107.98461538461538</v>
      </c>
      <c r="Q1624" t="str">
        <f t="shared" si="154"/>
        <v>music</v>
      </c>
      <c r="R1624" t="str">
        <f t="shared" si="155"/>
        <v>rock</v>
      </c>
      <c r="S1624" s="9">
        <f t="shared" si="152"/>
        <v>41950.29483796296</v>
      </c>
      <c r="T1624" s="9">
        <f t="shared" si="15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8</v>
      </c>
      <c r="P1625" s="5">
        <f t="shared" si="151"/>
        <v>42.111111111111114</v>
      </c>
      <c r="Q1625" t="str">
        <f t="shared" si="154"/>
        <v>music</v>
      </c>
      <c r="R1625" t="str">
        <f t="shared" si="155"/>
        <v>rock</v>
      </c>
      <c r="S1625" s="9">
        <f t="shared" si="152"/>
        <v>41453.688530092593</v>
      </c>
      <c r="T1625" s="9">
        <f t="shared" si="15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180</v>
      </c>
      <c r="P1626" s="5">
        <f t="shared" si="151"/>
        <v>47.2</v>
      </c>
      <c r="Q1626" t="str">
        <f t="shared" si="154"/>
        <v>music</v>
      </c>
      <c r="R1626" t="str">
        <f t="shared" si="155"/>
        <v>rock</v>
      </c>
      <c r="S1626" s="9">
        <f t="shared" si="152"/>
        <v>41243.367303240739</v>
      </c>
      <c r="T1626" s="9">
        <f t="shared" si="15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4150</v>
      </c>
      <c r="P1627" s="5">
        <f t="shared" si="151"/>
        <v>112.01923076923077</v>
      </c>
      <c r="Q1627" t="str">
        <f t="shared" si="154"/>
        <v>music</v>
      </c>
      <c r="R1627" t="str">
        <f t="shared" si="155"/>
        <v>rock</v>
      </c>
      <c r="S1627" s="9">
        <f t="shared" si="152"/>
        <v>41135.699687500004</v>
      </c>
      <c r="T1627" s="9">
        <f t="shared" si="15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95</v>
      </c>
      <c r="P1628" s="5">
        <f t="shared" si="151"/>
        <v>74.953703703703709</v>
      </c>
      <c r="Q1628" t="str">
        <f t="shared" si="154"/>
        <v>music</v>
      </c>
      <c r="R1628" t="str">
        <f t="shared" si="155"/>
        <v>rock</v>
      </c>
      <c r="S1628" s="9">
        <f t="shared" si="152"/>
        <v>41579.847997685189</v>
      </c>
      <c r="T1628" s="9">
        <f t="shared" si="15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340</v>
      </c>
      <c r="P1629" s="5">
        <f t="shared" si="151"/>
        <v>61.578947368421055</v>
      </c>
      <c r="Q1629" t="str">
        <f t="shared" si="154"/>
        <v>music</v>
      </c>
      <c r="R1629" t="str">
        <f t="shared" si="155"/>
        <v>rock</v>
      </c>
      <c r="S1629" s="9">
        <f t="shared" si="152"/>
        <v>41205.707048611112</v>
      </c>
      <c r="T1629" s="9">
        <f t="shared" si="15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37</v>
      </c>
      <c r="P1630" s="5">
        <f t="shared" si="151"/>
        <v>45.875</v>
      </c>
      <c r="Q1630" t="str">
        <f t="shared" si="154"/>
        <v>music</v>
      </c>
      <c r="R1630" t="str">
        <f t="shared" si="155"/>
        <v>rock</v>
      </c>
      <c r="S1630" s="9">
        <f t="shared" si="152"/>
        <v>41774.737060185187</v>
      </c>
      <c r="T1630" s="9">
        <f t="shared" si="15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220</v>
      </c>
      <c r="P1631" s="5">
        <f t="shared" si="151"/>
        <v>75.853658536585371</v>
      </c>
      <c r="Q1631" t="str">
        <f t="shared" si="154"/>
        <v>music</v>
      </c>
      <c r="R1631" t="str">
        <f t="shared" si="155"/>
        <v>rock</v>
      </c>
      <c r="S1631" s="9">
        <f t="shared" si="152"/>
        <v>41645.867280092592</v>
      </c>
      <c r="T1631" s="9">
        <f t="shared" si="15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6610</v>
      </c>
      <c r="P1632" s="5">
        <f t="shared" si="151"/>
        <v>84.206349206349202</v>
      </c>
      <c r="Q1632" t="str">
        <f t="shared" si="154"/>
        <v>music</v>
      </c>
      <c r="R1632" t="str">
        <f t="shared" si="155"/>
        <v>rock</v>
      </c>
      <c r="S1632" s="9">
        <f t="shared" si="152"/>
        <v>40939.837673611109</v>
      </c>
      <c r="T1632" s="9">
        <f t="shared" si="15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5591</v>
      </c>
      <c r="P1633" s="5">
        <f t="shared" si="151"/>
        <v>117.22556390977444</v>
      </c>
      <c r="Q1633" t="str">
        <f t="shared" si="154"/>
        <v>music</v>
      </c>
      <c r="R1633" t="str">
        <f t="shared" si="155"/>
        <v>rock</v>
      </c>
      <c r="S1633" s="9">
        <f t="shared" si="152"/>
        <v>41164.859502314815</v>
      </c>
      <c r="T1633" s="9">
        <f t="shared" si="15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65</v>
      </c>
      <c r="P1634" s="5">
        <f t="shared" si="151"/>
        <v>86.489361702127653</v>
      </c>
      <c r="Q1634" t="str">
        <f t="shared" si="154"/>
        <v>music</v>
      </c>
      <c r="R1634" t="str">
        <f t="shared" si="155"/>
        <v>rock</v>
      </c>
      <c r="S1634" s="9">
        <f t="shared" si="152"/>
        <v>40750.340902777774</v>
      </c>
      <c r="T1634" s="9">
        <f t="shared" si="15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0</v>
      </c>
      <c r="P1635" s="5">
        <f t="shared" si="151"/>
        <v>172.41379310344828</v>
      </c>
      <c r="Q1635" t="str">
        <f t="shared" si="154"/>
        <v>music</v>
      </c>
      <c r="R1635" t="str">
        <f t="shared" si="155"/>
        <v>rock</v>
      </c>
      <c r="S1635" s="9">
        <f t="shared" si="152"/>
        <v>40896.883750000001</v>
      </c>
      <c r="T1635" s="9">
        <f t="shared" si="15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v>
      </c>
      <c r="P1636" s="5">
        <f t="shared" si="151"/>
        <v>62.8125</v>
      </c>
      <c r="Q1636" t="str">
        <f t="shared" si="154"/>
        <v>music</v>
      </c>
      <c r="R1636" t="str">
        <f t="shared" si="155"/>
        <v>rock</v>
      </c>
      <c r="S1636" s="9">
        <f t="shared" si="152"/>
        <v>40658.189826388887</v>
      </c>
      <c r="T1636" s="9">
        <f t="shared" si="15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506</v>
      </c>
      <c r="P1637" s="5">
        <f t="shared" si="151"/>
        <v>67.729729729729726</v>
      </c>
      <c r="Q1637" t="str">
        <f t="shared" si="154"/>
        <v>music</v>
      </c>
      <c r="R1637" t="str">
        <f t="shared" si="155"/>
        <v>rock</v>
      </c>
      <c r="S1637" s="9">
        <f t="shared" si="152"/>
        <v>42502.868761574078</v>
      </c>
      <c r="T1637" s="9">
        <f t="shared" si="15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160</v>
      </c>
      <c r="P1638" s="5">
        <f t="shared" si="151"/>
        <v>53.5632183908046</v>
      </c>
      <c r="Q1638" t="str">
        <f t="shared" si="154"/>
        <v>music</v>
      </c>
      <c r="R1638" t="str">
        <f t="shared" si="155"/>
        <v>rock</v>
      </c>
      <c r="S1638" s="9">
        <f t="shared" si="152"/>
        <v>40663.08666666667</v>
      </c>
      <c r="T1638" s="9">
        <f t="shared" si="15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19</v>
      </c>
      <c r="P1639" s="5">
        <f t="shared" si="151"/>
        <v>34.6</v>
      </c>
      <c r="Q1639" t="str">
        <f t="shared" si="154"/>
        <v>music</v>
      </c>
      <c r="R1639" t="str">
        <f t="shared" si="155"/>
        <v>rock</v>
      </c>
      <c r="S1639" s="9">
        <f t="shared" si="152"/>
        <v>40122.751620370371</v>
      </c>
      <c r="T1639" s="9">
        <f t="shared" si="15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50</v>
      </c>
      <c r="P1640" s="5">
        <f t="shared" si="151"/>
        <v>38.888888888888886</v>
      </c>
      <c r="Q1640" t="str">
        <f t="shared" si="154"/>
        <v>music</v>
      </c>
      <c r="R1640" t="str">
        <f t="shared" si="155"/>
        <v>rock</v>
      </c>
      <c r="S1640" s="9">
        <f t="shared" si="152"/>
        <v>41288.68712962963</v>
      </c>
      <c r="T1640" s="9">
        <f t="shared" si="15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0</v>
      </c>
      <c r="P1641" s="5">
        <f t="shared" si="151"/>
        <v>94.736842105263165</v>
      </c>
      <c r="Q1641" t="str">
        <f t="shared" si="154"/>
        <v>music</v>
      </c>
      <c r="R1641" t="str">
        <f t="shared" si="155"/>
        <v>rock</v>
      </c>
      <c r="S1641" s="9">
        <f t="shared" si="152"/>
        <v>40941.652372685188</v>
      </c>
      <c r="T1641" s="9">
        <f t="shared" si="15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279.44000000000005</v>
      </c>
      <c r="P1642" s="5">
        <f t="shared" si="151"/>
        <v>39.967058823529413</v>
      </c>
      <c r="Q1642" t="str">
        <f t="shared" si="154"/>
        <v>music</v>
      </c>
      <c r="R1642" t="str">
        <f t="shared" si="155"/>
        <v>rock</v>
      </c>
      <c r="S1642" s="9">
        <f t="shared" si="152"/>
        <v>40379.23096064815</v>
      </c>
      <c r="T1642" s="9">
        <f t="shared" si="15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35</v>
      </c>
      <c r="P1643" s="5">
        <f t="shared" si="151"/>
        <v>97.5</v>
      </c>
      <c r="Q1643" t="str">
        <f t="shared" si="154"/>
        <v>music</v>
      </c>
      <c r="R1643" t="str">
        <f t="shared" si="155"/>
        <v>pop</v>
      </c>
      <c r="S1643" s="9">
        <f t="shared" si="152"/>
        <v>41962.596574074079</v>
      </c>
      <c r="T1643" s="9">
        <f t="shared" si="15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0</v>
      </c>
      <c r="P1644" s="5">
        <f t="shared" si="151"/>
        <v>42.857142857142854</v>
      </c>
      <c r="Q1644" t="str">
        <f t="shared" si="154"/>
        <v>music</v>
      </c>
      <c r="R1644" t="str">
        <f t="shared" si="155"/>
        <v>pop</v>
      </c>
      <c r="S1644" s="9">
        <f t="shared" si="152"/>
        <v>40688.024618055555</v>
      </c>
      <c r="T1644" s="9">
        <f t="shared" si="15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1235</v>
      </c>
      <c r="P1645" s="5">
        <f t="shared" si="151"/>
        <v>168.51351351351352</v>
      </c>
      <c r="Q1645" t="str">
        <f t="shared" si="154"/>
        <v>music</v>
      </c>
      <c r="R1645" t="str">
        <f t="shared" si="155"/>
        <v>pop</v>
      </c>
      <c r="S1645" s="9">
        <f t="shared" si="152"/>
        <v>41146.824212962965</v>
      </c>
      <c r="T1645" s="9">
        <f t="shared" si="15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950</v>
      </c>
      <c r="P1646" s="5">
        <f t="shared" si="151"/>
        <v>85.546875</v>
      </c>
      <c r="Q1646" t="str">
        <f t="shared" si="154"/>
        <v>music</v>
      </c>
      <c r="R1646" t="str">
        <f t="shared" si="155"/>
        <v>pop</v>
      </c>
      <c r="S1646" s="9">
        <f t="shared" si="152"/>
        <v>41175.05972222222</v>
      </c>
      <c r="T1646" s="9">
        <f t="shared" si="15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540</v>
      </c>
      <c r="P1647" s="5">
        <f t="shared" si="151"/>
        <v>554</v>
      </c>
      <c r="Q1647" t="str">
        <f t="shared" si="154"/>
        <v>music</v>
      </c>
      <c r="R1647" t="str">
        <f t="shared" si="155"/>
        <v>pop</v>
      </c>
      <c r="S1647" s="9">
        <f t="shared" si="152"/>
        <v>41521.617361111108</v>
      </c>
      <c r="T1647" s="9">
        <f t="shared" si="15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204</v>
      </c>
      <c r="P1648" s="5">
        <f t="shared" si="151"/>
        <v>26.554216867469879</v>
      </c>
      <c r="Q1648" t="str">
        <f t="shared" si="154"/>
        <v>music</v>
      </c>
      <c r="R1648" t="str">
        <f t="shared" si="155"/>
        <v>pop</v>
      </c>
      <c r="S1648" s="9">
        <f t="shared" si="152"/>
        <v>41833.450266203705</v>
      </c>
      <c r="T1648" s="9">
        <f t="shared" si="15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236</v>
      </c>
      <c r="P1649" s="5">
        <f t="shared" si="151"/>
        <v>113.82608695652173</v>
      </c>
      <c r="Q1649" t="str">
        <f t="shared" si="154"/>
        <v>music</v>
      </c>
      <c r="R1649" t="str">
        <f t="shared" si="155"/>
        <v>pop</v>
      </c>
      <c r="S1649" s="9">
        <f t="shared" si="152"/>
        <v>41039.409456018519</v>
      </c>
      <c r="T1649" s="9">
        <f t="shared" si="15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581</v>
      </c>
      <c r="P1650" s="5">
        <f t="shared" si="151"/>
        <v>32.011111111111113</v>
      </c>
      <c r="Q1650" t="str">
        <f t="shared" si="154"/>
        <v>music</v>
      </c>
      <c r="R1650" t="str">
        <f t="shared" si="155"/>
        <v>pop</v>
      </c>
      <c r="S1650" s="9">
        <f t="shared" si="152"/>
        <v>40592.704652777778</v>
      </c>
      <c r="T1650" s="9">
        <f t="shared" si="15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22.329999999999927</v>
      </c>
      <c r="P1651" s="5">
        <f t="shared" si="151"/>
        <v>47.189259259259259</v>
      </c>
      <c r="Q1651" t="str">
        <f t="shared" si="154"/>
        <v>music</v>
      </c>
      <c r="R1651" t="str">
        <f t="shared" si="155"/>
        <v>pop</v>
      </c>
      <c r="S1651" s="9">
        <f t="shared" si="152"/>
        <v>41737.684664351851</v>
      </c>
      <c r="T1651" s="9">
        <f t="shared" si="15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831</v>
      </c>
      <c r="P1652" s="5">
        <f t="shared" si="151"/>
        <v>88.46875</v>
      </c>
      <c r="Q1652" t="str">
        <f t="shared" si="154"/>
        <v>music</v>
      </c>
      <c r="R1652" t="str">
        <f t="shared" si="155"/>
        <v>pop</v>
      </c>
      <c r="S1652" s="9">
        <f t="shared" si="152"/>
        <v>41526.435613425929</v>
      </c>
      <c r="T1652" s="9">
        <f t="shared" si="15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15</v>
      </c>
      <c r="P1653" s="5">
        <f t="shared" si="151"/>
        <v>100.75</v>
      </c>
      <c r="Q1653" t="str">
        <f t="shared" si="154"/>
        <v>music</v>
      </c>
      <c r="R1653" t="str">
        <f t="shared" si="155"/>
        <v>pop</v>
      </c>
      <c r="S1653" s="9">
        <f t="shared" si="152"/>
        <v>40625.900694444441</v>
      </c>
      <c r="T1653" s="9">
        <f t="shared" si="15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30</v>
      </c>
      <c r="P1654" s="5">
        <f t="shared" si="151"/>
        <v>64.714285714285708</v>
      </c>
      <c r="Q1654" t="str">
        <f t="shared" si="154"/>
        <v>music</v>
      </c>
      <c r="R1654" t="str">
        <f t="shared" si="155"/>
        <v>pop</v>
      </c>
      <c r="S1654" s="9">
        <f t="shared" si="152"/>
        <v>41572.492974537039</v>
      </c>
      <c r="T1654" s="9">
        <f t="shared" si="15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3711.5200000000004</v>
      </c>
      <c r="P1655" s="5">
        <f t="shared" si="151"/>
        <v>51.854285714285716</v>
      </c>
      <c r="Q1655" t="str">
        <f t="shared" si="154"/>
        <v>music</v>
      </c>
      <c r="R1655" t="str">
        <f t="shared" si="155"/>
        <v>pop</v>
      </c>
      <c r="S1655" s="9">
        <f t="shared" si="152"/>
        <v>40626.834444444445</v>
      </c>
      <c r="T1655" s="9">
        <f t="shared" si="15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219</v>
      </c>
      <c r="P1656" s="5">
        <f t="shared" si="151"/>
        <v>38.794117647058826</v>
      </c>
      <c r="Q1656" t="str">
        <f t="shared" si="154"/>
        <v>music</v>
      </c>
      <c r="R1656" t="str">
        <f t="shared" si="155"/>
        <v>pop</v>
      </c>
      <c r="S1656" s="9">
        <f t="shared" si="152"/>
        <v>40987.890740740739</v>
      </c>
      <c r="T1656" s="9">
        <f t="shared" si="15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643</v>
      </c>
      <c r="P1657" s="5">
        <f t="shared" si="151"/>
        <v>44.645833333333336</v>
      </c>
      <c r="Q1657" t="str">
        <f t="shared" si="154"/>
        <v>music</v>
      </c>
      <c r="R1657" t="str">
        <f t="shared" si="155"/>
        <v>pop</v>
      </c>
      <c r="S1657" s="9">
        <f t="shared" si="152"/>
        <v>40974.791898148149</v>
      </c>
      <c r="T1657" s="9">
        <f t="shared" si="15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25.119999999999891</v>
      </c>
      <c r="P1658" s="5">
        <f t="shared" si="151"/>
        <v>156.77333333333334</v>
      </c>
      <c r="Q1658" t="str">
        <f t="shared" si="154"/>
        <v>music</v>
      </c>
      <c r="R1658" t="str">
        <f t="shared" si="155"/>
        <v>pop</v>
      </c>
      <c r="S1658" s="9">
        <f t="shared" si="152"/>
        <v>41226.928842592592</v>
      </c>
      <c r="T1658" s="9">
        <f t="shared" si="15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1233.4500000000007</v>
      </c>
      <c r="P1659" s="5">
        <f t="shared" si="151"/>
        <v>118.70339366515837</v>
      </c>
      <c r="Q1659" t="str">
        <f t="shared" si="154"/>
        <v>music</v>
      </c>
      <c r="R1659" t="str">
        <f t="shared" si="155"/>
        <v>pop</v>
      </c>
      <c r="S1659" s="9">
        <f t="shared" si="152"/>
        <v>41023.782037037039</v>
      </c>
      <c r="T1659" s="9">
        <f t="shared" si="15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1934</v>
      </c>
      <c r="P1660" s="5">
        <f t="shared" si="151"/>
        <v>74.149532710280369</v>
      </c>
      <c r="Q1660" t="str">
        <f t="shared" si="154"/>
        <v>music</v>
      </c>
      <c r="R1660" t="str">
        <f t="shared" si="155"/>
        <v>pop</v>
      </c>
      <c r="S1660" s="9">
        <f t="shared" si="152"/>
        <v>41223.22184027778</v>
      </c>
      <c r="T1660" s="9">
        <f t="shared" si="15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64</v>
      </c>
      <c r="P1661" s="5">
        <f t="shared" si="151"/>
        <v>12.533333333333333</v>
      </c>
      <c r="Q1661" t="str">
        <f t="shared" si="154"/>
        <v>music</v>
      </c>
      <c r="R1661" t="str">
        <f t="shared" si="155"/>
        <v>pop</v>
      </c>
      <c r="S1661" s="9">
        <f t="shared" si="152"/>
        <v>41596.913437499999</v>
      </c>
      <c r="T1661" s="9">
        <f t="shared" si="15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923</v>
      </c>
      <c r="P1662" s="5">
        <f t="shared" si="151"/>
        <v>27.861111111111111</v>
      </c>
      <c r="Q1662" t="str">
        <f t="shared" si="154"/>
        <v>music</v>
      </c>
      <c r="R1662" t="str">
        <f t="shared" si="155"/>
        <v>pop</v>
      </c>
      <c r="S1662" s="9">
        <f t="shared" si="152"/>
        <v>42459.693865740745</v>
      </c>
      <c r="T1662" s="9">
        <f t="shared" si="15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198</v>
      </c>
      <c r="P1663" s="5">
        <f t="shared" si="151"/>
        <v>80.178217821782184</v>
      </c>
      <c r="Q1663" t="str">
        <f t="shared" si="154"/>
        <v>music</v>
      </c>
      <c r="R1663" t="str">
        <f t="shared" si="155"/>
        <v>pop</v>
      </c>
      <c r="S1663" s="9">
        <f t="shared" si="152"/>
        <v>42343.998043981483</v>
      </c>
      <c r="T1663" s="9">
        <f t="shared" si="15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211</v>
      </c>
      <c r="P1664" s="5">
        <f t="shared" si="151"/>
        <v>132.43548387096774</v>
      </c>
      <c r="Q1664" t="str">
        <f t="shared" si="154"/>
        <v>music</v>
      </c>
      <c r="R1664" t="str">
        <f t="shared" si="155"/>
        <v>pop</v>
      </c>
      <c r="S1664" s="9">
        <f t="shared" si="152"/>
        <v>40848.198333333334</v>
      </c>
      <c r="T1664" s="9">
        <f t="shared" si="15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80</v>
      </c>
      <c r="P1665" s="5">
        <f t="shared" si="151"/>
        <v>33.75</v>
      </c>
      <c r="Q1665" t="str">
        <f t="shared" si="154"/>
        <v>music</v>
      </c>
      <c r="R1665" t="str">
        <f t="shared" si="155"/>
        <v>pop</v>
      </c>
      <c r="S1665" s="9">
        <f t="shared" si="152"/>
        <v>42006.02207175926</v>
      </c>
      <c r="T1665" s="9">
        <f t="shared" si="15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56">E1666-D1666</f>
        <v>560.2199999999998</v>
      </c>
      <c r="P1666" s="5">
        <f t="shared" ref="P1666:P1729" si="157">(E1666/L1666)</f>
        <v>34.384494382022467</v>
      </c>
      <c r="Q1666" t="str">
        <f t="shared" si="154"/>
        <v>music</v>
      </c>
      <c r="R1666" t="str">
        <f t="shared" si="155"/>
        <v>pop</v>
      </c>
      <c r="S1666" s="9">
        <f t="shared" ref="S1666:S1729" si="158">(((J1666/60)/60)/24)+DATE(1970,1,1)</f>
        <v>40939.761782407404</v>
      </c>
      <c r="T1666" s="9">
        <f t="shared" ref="T1666:T1729" si="159">(((I1666/60)/60)/24)+DATE(1970,1,1)</f>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56"/>
        <v>681</v>
      </c>
      <c r="P1667" s="5">
        <f t="shared" si="157"/>
        <v>44.956989247311824</v>
      </c>
      <c r="Q1667" t="str">
        <f t="shared" ref="Q1667:Q1730" si="160">LEFT(N1667,SEARCH("/",N1667,1)-1)</f>
        <v>music</v>
      </c>
      <c r="R1667" t="str">
        <f t="shared" ref="R1667:R1730" si="161">RIGHT(N1667,LEN(N1667)-SEARCH("/",N1667))</f>
        <v>pop</v>
      </c>
      <c r="S1667" s="9">
        <f t="shared" si="158"/>
        <v>40564.649456018517</v>
      </c>
      <c r="T1667" s="9">
        <f t="shared" si="159"/>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1522</v>
      </c>
      <c r="P1668" s="5">
        <f t="shared" si="157"/>
        <v>41.04081632653061</v>
      </c>
      <c r="Q1668" t="str">
        <f t="shared" si="160"/>
        <v>music</v>
      </c>
      <c r="R1668" t="str">
        <f t="shared" si="161"/>
        <v>pop</v>
      </c>
      <c r="S1668" s="9">
        <f t="shared" si="158"/>
        <v>41331.253159722226</v>
      </c>
      <c r="T1668" s="9">
        <f t="shared" si="159"/>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913</v>
      </c>
      <c r="P1669" s="5">
        <f t="shared" si="157"/>
        <v>52.597560975609753</v>
      </c>
      <c r="Q1669" t="str">
        <f t="shared" si="160"/>
        <v>music</v>
      </c>
      <c r="R1669" t="str">
        <f t="shared" si="161"/>
        <v>pop</v>
      </c>
      <c r="S1669" s="9">
        <f t="shared" si="158"/>
        <v>41682.0705787037</v>
      </c>
      <c r="T1669" s="9">
        <f t="shared" si="159"/>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211</v>
      </c>
      <c r="P1670" s="5">
        <f t="shared" si="157"/>
        <v>70.784482758620683</v>
      </c>
      <c r="Q1670" t="str">
        <f t="shared" si="160"/>
        <v>music</v>
      </c>
      <c r="R1670" t="str">
        <f t="shared" si="161"/>
        <v>pop</v>
      </c>
      <c r="S1670" s="9">
        <f t="shared" si="158"/>
        <v>40845.14975694444</v>
      </c>
      <c r="T1670" s="9">
        <f t="shared" si="159"/>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795</v>
      </c>
      <c r="P1671" s="5">
        <f t="shared" si="157"/>
        <v>53.75</v>
      </c>
      <c r="Q1671" t="str">
        <f t="shared" si="160"/>
        <v>music</v>
      </c>
      <c r="R1671" t="str">
        <f t="shared" si="161"/>
        <v>pop</v>
      </c>
      <c r="S1671" s="9">
        <f t="shared" si="158"/>
        <v>42461.885138888887</v>
      </c>
      <c r="T1671" s="9">
        <f t="shared" si="159"/>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26</v>
      </c>
      <c r="P1672" s="5">
        <f t="shared" si="157"/>
        <v>44.608695652173914</v>
      </c>
      <c r="Q1672" t="str">
        <f t="shared" si="160"/>
        <v>music</v>
      </c>
      <c r="R1672" t="str">
        <f t="shared" si="161"/>
        <v>pop</v>
      </c>
      <c r="S1672" s="9">
        <f t="shared" si="158"/>
        <v>40313.930543981485</v>
      </c>
      <c r="T1672" s="9">
        <f t="shared" si="159"/>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13.470000000000027</v>
      </c>
      <c r="P1673" s="5">
        <f t="shared" si="157"/>
        <v>26.148961038961041</v>
      </c>
      <c r="Q1673" t="str">
        <f t="shared" si="160"/>
        <v>music</v>
      </c>
      <c r="R1673" t="str">
        <f t="shared" si="161"/>
        <v>pop</v>
      </c>
      <c r="S1673" s="9">
        <f t="shared" si="158"/>
        <v>42553.54414351852</v>
      </c>
      <c r="T1673" s="9">
        <f t="shared" si="159"/>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220</v>
      </c>
      <c r="P1674" s="5">
        <f t="shared" si="157"/>
        <v>39.183673469387756</v>
      </c>
      <c r="Q1674" t="str">
        <f t="shared" si="160"/>
        <v>music</v>
      </c>
      <c r="R1674" t="str">
        <f t="shared" si="161"/>
        <v>pop</v>
      </c>
      <c r="S1674" s="9">
        <f t="shared" si="158"/>
        <v>41034.656597222223</v>
      </c>
      <c r="T1674" s="9">
        <f t="shared" si="159"/>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590</v>
      </c>
      <c r="P1675" s="5">
        <f t="shared" si="157"/>
        <v>45.593220338983052</v>
      </c>
      <c r="Q1675" t="str">
        <f t="shared" si="160"/>
        <v>music</v>
      </c>
      <c r="R1675" t="str">
        <f t="shared" si="161"/>
        <v>pop</v>
      </c>
      <c r="S1675" s="9">
        <f t="shared" si="158"/>
        <v>42039.878379629634</v>
      </c>
      <c r="T1675" s="9">
        <f t="shared" si="159"/>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5085</v>
      </c>
      <c r="P1676" s="5">
        <f t="shared" si="157"/>
        <v>89.247787610619469</v>
      </c>
      <c r="Q1676" t="str">
        <f t="shared" si="160"/>
        <v>music</v>
      </c>
      <c r="R1676" t="str">
        <f t="shared" si="161"/>
        <v>pop</v>
      </c>
      <c r="S1676" s="9">
        <f t="shared" si="158"/>
        <v>42569.605393518519</v>
      </c>
      <c r="T1676" s="9">
        <f t="shared" si="159"/>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374.16000000000008</v>
      </c>
      <c r="P1677" s="5">
        <f t="shared" si="157"/>
        <v>40.416470588235299</v>
      </c>
      <c r="Q1677" t="str">
        <f t="shared" si="160"/>
        <v>music</v>
      </c>
      <c r="R1677" t="str">
        <f t="shared" si="161"/>
        <v>pop</v>
      </c>
      <c r="S1677" s="9">
        <f t="shared" si="158"/>
        <v>40802.733101851853</v>
      </c>
      <c r="T1677" s="9">
        <f t="shared" si="159"/>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460</v>
      </c>
      <c r="P1678" s="5">
        <f t="shared" si="157"/>
        <v>82.38095238095238</v>
      </c>
      <c r="Q1678" t="str">
        <f t="shared" si="160"/>
        <v>music</v>
      </c>
      <c r="R1678" t="str">
        <f t="shared" si="161"/>
        <v>pop</v>
      </c>
      <c r="S1678" s="9">
        <f t="shared" si="158"/>
        <v>40973.72623842593</v>
      </c>
      <c r="T1678" s="9">
        <f t="shared" si="159"/>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700</v>
      </c>
      <c r="P1679" s="5">
        <f t="shared" si="157"/>
        <v>159.52380952380952</v>
      </c>
      <c r="Q1679" t="str">
        <f t="shared" si="160"/>
        <v>music</v>
      </c>
      <c r="R1679" t="str">
        <f t="shared" si="161"/>
        <v>pop</v>
      </c>
      <c r="S1679" s="9">
        <f t="shared" si="158"/>
        <v>42416.407129629632</v>
      </c>
      <c r="T1679" s="9">
        <f t="shared" si="159"/>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276</v>
      </c>
      <c r="P1680" s="5">
        <f t="shared" si="157"/>
        <v>36.244897959183675</v>
      </c>
      <c r="Q1680" t="str">
        <f t="shared" si="160"/>
        <v>music</v>
      </c>
      <c r="R1680" t="str">
        <f t="shared" si="161"/>
        <v>pop</v>
      </c>
      <c r="S1680" s="9">
        <f t="shared" si="158"/>
        <v>41662.854988425926</v>
      </c>
      <c r="T1680" s="9">
        <f t="shared" si="159"/>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1500</v>
      </c>
      <c r="P1681" s="5">
        <f t="shared" si="157"/>
        <v>62.5</v>
      </c>
      <c r="Q1681" t="str">
        <f t="shared" si="160"/>
        <v>music</v>
      </c>
      <c r="R1681" t="str">
        <f t="shared" si="161"/>
        <v>pop</v>
      </c>
      <c r="S1681" s="9">
        <f t="shared" si="158"/>
        <v>40723.068807870368</v>
      </c>
      <c r="T1681" s="9">
        <f t="shared" si="159"/>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175</v>
      </c>
      <c r="P1682" s="5">
        <f t="shared" si="157"/>
        <v>47</v>
      </c>
      <c r="Q1682" t="str">
        <f t="shared" si="160"/>
        <v>music</v>
      </c>
      <c r="R1682" t="str">
        <f t="shared" si="161"/>
        <v>pop</v>
      </c>
      <c r="S1682" s="9">
        <f t="shared" si="158"/>
        <v>41802.757719907408</v>
      </c>
      <c r="T1682" s="9">
        <f t="shared" si="159"/>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924.38000000000466</v>
      </c>
      <c r="P1683" s="5">
        <f t="shared" si="157"/>
        <v>74.575090497737563</v>
      </c>
      <c r="Q1683" t="str">
        <f t="shared" si="160"/>
        <v>music</v>
      </c>
      <c r="R1683" t="str">
        <f t="shared" si="161"/>
        <v>faith</v>
      </c>
      <c r="S1683" s="9">
        <f t="shared" si="158"/>
        <v>42774.121342592596</v>
      </c>
      <c r="T1683" s="9">
        <f t="shared" si="159"/>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-6000</v>
      </c>
      <c r="P1684" s="5" t="e">
        <f t="shared" si="157"/>
        <v>#DIV/0!</v>
      </c>
      <c r="Q1684" t="str">
        <f t="shared" si="160"/>
        <v>music</v>
      </c>
      <c r="R1684" t="str">
        <f t="shared" si="161"/>
        <v>faith</v>
      </c>
      <c r="S1684" s="9">
        <f t="shared" si="158"/>
        <v>42779.21365740741</v>
      </c>
      <c r="T1684" s="9">
        <f t="shared" si="159"/>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-2740</v>
      </c>
      <c r="P1685" s="5">
        <f t="shared" si="157"/>
        <v>76</v>
      </c>
      <c r="Q1685" t="str">
        <f t="shared" si="160"/>
        <v>music</v>
      </c>
      <c r="R1685" t="str">
        <f t="shared" si="161"/>
        <v>faith</v>
      </c>
      <c r="S1685" s="9">
        <f t="shared" si="158"/>
        <v>42808.781689814816</v>
      </c>
      <c r="T1685" s="9">
        <f t="shared" si="159"/>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730</v>
      </c>
      <c r="P1686" s="5">
        <f t="shared" si="157"/>
        <v>86.43564356435644</v>
      </c>
      <c r="Q1686" t="str">
        <f t="shared" si="160"/>
        <v>music</v>
      </c>
      <c r="R1686" t="str">
        <f t="shared" si="161"/>
        <v>faith</v>
      </c>
      <c r="S1686" s="9">
        <f t="shared" si="158"/>
        <v>42783.815289351856</v>
      </c>
      <c r="T1686" s="9">
        <f t="shared" si="159"/>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v>
      </c>
      <c r="P1687" s="5">
        <f t="shared" si="157"/>
        <v>24</v>
      </c>
      <c r="Q1687" t="str">
        <f t="shared" si="160"/>
        <v>music</v>
      </c>
      <c r="R1687" t="str">
        <f t="shared" si="161"/>
        <v>faith</v>
      </c>
      <c r="S1687" s="9">
        <f t="shared" si="158"/>
        <v>42788.2502662037</v>
      </c>
      <c r="T1687" s="9">
        <f t="shared" si="159"/>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-4982</v>
      </c>
      <c r="P1688" s="5">
        <f t="shared" si="157"/>
        <v>18</v>
      </c>
      <c r="Q1688" t="str">
        <f t="shared" si="160"/>
        <v>music</v>
      </c>
      <c r="R1688" t="str">
        <f t="shared" si="161"/>
        <v>faith</v>
      </c>
      <c r="S1688" s="9">
        <f t="shared" si="158"/>
        <v>42792.843969907408</v>
      </c>
      <c r="T1688" s="9">
        <f t="shared" si="159"/>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-6875</v>
      </c>
      <c r="P1689" s="5">
        <f t="shared" si="157"/>
        <v>80.128205128205124</v>
      </c>
      <c r="Q1689" t="str">
        <f t="shared" si="160"/>
        <v>music</v>
      </c>
      <c r="R1689" t="str">
        <f t="shared" si="161"/>
        <v>faith</v>
      </c>
      <c r="S1689" s="9">
        <f t="shared" si="158"/>
        <v>42802.046817129631</v>
      </c>
      <c r="T1689" s="9">
        <f t="shared" si="159"/>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-2228</v>
      </c>
      <c r="P1690" s="5">
        <f t="shared" si="157"/>
        <v>253.14285714285714</v>
      </c>
      <c r="Q1690" t="str">
        <f t="shared" si="160"/>
        <v>music</v>
      </c>
      <c r="R1690" t="str">
        <f t="shared" si="161"/>
        <v>faith</v>
      </c>
      <c r="S1690" s="9">
        <f t="shared" si="158"/>
        <v>42804.534652777773</v>
      </c>
      <c r="T1690" s="9">
        <f t="shared" si="159"/>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0</v>
      </c>
      <c r="P1691" s="5">
        <f t="shared" si="157"/>
        <v>171.42857142857142</v>
      </c>
      <c r="Q1691" t="str">
        <f t="shared" si="160"/>
        <v>music</v>
      </c>
      <c r="R1691" t="str">
        <f t="shared" si="161"/>
        <v>faith</v>
      </c>
      <c r="S1691" s="9">
        <f t="shared" si="158"/>
        <v>42780.942476851851</v>
      </c>
      <c r="T1691" s="9">
        <f t="shared" si="159"/>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-1865</v>
      </c>
      <c r="P1692" s="5">
        <f t="shared" si="157"/>
        <v>57.727272727272727</v>
      </c>
      <c r="Q1692" t="str">
        <f t="shared" si="160"/>
        <v>music</v>
      </c>
      <c r="R1692" t="str">
        <f t="shared" si="161"/>
        <v>faith</v>
      </c>
      <c r="S1692" s="9">
        <f t="shared" si="158"/>
        <v>42801.43104166667</v>
      </c>
      <c r="T1692" s="9">
        <f t="shared" si="159"/>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-19958</v>
      </c>
      <c r="P1693" s="5">
        <f t="shared" si="157"/>
        <v>264.26315789473682</v>
      </c>
      <c r="Q1693" t="str">
        <f t="shared" si="160"/>
        <v>music</v>
      </c>
      <c r="R1693" t="str">
        <f t="shared" si="161"/>
        <v>faith</v>
      </c>
      <c r="S1693" s="9">
        <f t="shared" si="158"/>
        <v>42795.701481481476</v>
      </c>
      <c r="T1693" s="9">
        <f t="shared" si="159"/>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-2610</v>
      </c>
      <c r="P1694" s="5">
        <f t="shared" si="157"/>
        <v>159.33333333333334</v>
      </c>
      <c r="Q1694" t="str">
        <f t="shared" si="160"/>
        <v>music</v>
      </c>
      <c r="R1694" t="str">
        <f t="shared" si="161"/>
        <v>faith</v>
      </c>
      <c r="S1694" s="9">
        <f t="shared" si="158"/>
        <v>42788.151238425926</v>
      </c>
      <c r="T1694" s="9">
        <f t="shared" si="159"/>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-2720</v>
      </c>
      <c r="P1695" s="5">
        <f t="shared" si="157"/>
        <v>35</v>
      </c>
      <c r="Q1695" t="str">
        <f t="shared" si="160"/>
        <v>music</v>
      </c>
      <c r="R1695" t="str">
        <f t="shared" si="161"/>
        <v>faith</v>
      </c>
      <c r="S1695" s="9">
        <f t="shared" si="158"/>
        <v>42803.920277777783</v>
      </c>
      <c r="T1695" s="9">
        <f t="shared" si="159"/>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-9995</v>
      </c>
      <c r="P1696" s="5">
        <f t="shared" si="157"/>
        <v>5</v>
      </c>
      <c r="Q1696" t="str">
        <f t="shared" si="160"/>
        <v>music</v>
      </c>
      <c r="R1696" t="str">
        <f t="shared" si="161"/>
        <v>faith</v>
      </c>
      <c r="S1696" s="9">
        <f t="shared" si="158"/>
        <v>42791.669837962967</v>
      </c>
      <c r="T1696" s="9">
        <f t="shared" si="159"/>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-10595</v>
      </c>
      <c r="P1697" s="5">
        <f t="shared" si="157"/>
        <v>61.086956521739133</v>
      </c>
      <c r="Q1697" t="str">
        <f t="shared" si="160"/>
        <v>music</v>
      </c>
      <c r="R1697" t="str">
        <f t="shared" si="161"/>
        <v>faith</v>
      </c>
      <c r="S1697" s="9">
        <f t="shared" si="158"/>
        <v>42801.031412037039</v>
      </c>
      <c r="T1697" s="9">
        <f t="shared" si="159"/>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-300000</v>
      </c>
      <c r="P1698" s="5" t="e">
        <f t="shared" si="157"/>
        <v>#DIV/0!</v>
      </c>
      <c r="Q1698" t="str">
        <f t="shared" si="160"/>
        <v>music</v>
      </c>
      <c r="R1698" t="str">
        <f t="shared" si="161"/>
        <v>faith</v>
      </c>
      <c r="S1698" s="9">
        <f t="shared" si="158"/>
        <v>42796.069571759261</v>
      </c>
      <c r="T1698" s="9">
        <f t="shared" si="159"/>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-9974</v>
      </c>
      <c r="P1699" s="5">
        <f t="shared" si="157"/>
        <v>114.81818181818181</v>
      </c>
      <c r="Q1699" t="str">
        <f t="shared" si="160"/>
        <v>music</v>
      </c>
      <c r="R1699" t="str">
        <f t="shared" si="161"/>
        <v>faith</v>
      </c>
      <c r="S1699" s="9">
        <f t="shared" si="158"/>
        <v>42805.032962962956</v>
      </c>
      <c r="T1699" s="9">
        <f t="shared" si="159"/>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-125000</v>
      </c>
      <c r="P1700" s="5" t="e">
        <f t="shared" si="157"/>
        <v>#DIV/0!</v>
      </c>
      <c r="Q1700" t="str">
        <f t="shared" si="160"/>
        <v>music</v>
      </c>
      <c r="R1700" t="str">
        <f t="shared" si="161"/>
        <v>faith</v>
      </c>
      <c r="S1700" s="9">
        <f t="shared" si="158"/>
        <v>42796.207870370374</v>
      </c>
      <c r="T1700" s="9">
        <f t="shared" si="159"/>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-4889</v>
      </c>
      <c r="P1701" s="5">
        <f t="shared" si="157"/>
        <v>54</v>
      </c>
      <c r="Q1701" t="str">
        <f t="shared" si="160"/>
        <v>music</v>
      </c>
      <c r="R1701" t="str">
        <f t="shared" si="161"/>
        <v>faith</v>
      </c>
      <c r="S1701" s="9">
        <f t="shared" si="158"/>
        <v>42806.863946759258</v>
      </c>
      <c r="T1701" s="9">
        <f t="shared" si="159"/>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-14788</v>
      </c>
      <c r="P1702" s="5">
        <f t="shared" si="157"/>
        <v>65.974683544303801</v>
      </c>
      <c r="Q1702" t="str">
        <f t="shared" si="160"/>
        <v>music</v>
      </c>
      <c r="R1702" t="str">
        <f t="shared" si="161"/>
        <v>faith</v>
      </c>
      <c r="S1702" s="9">
        <f t="shared" si="158"/>
        <v>42796.071643518517</v>
      </c>
      <c r="T1702" s="9">
        <f t="shared" si="159"/>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-5040</v>
      </c>
      <c r="P1703" s="5">
        <f t="shared" si="157"/>
        <v>5</v>
      </c>
      <c r="Q1703" t="str">
        <f t="shared" si="160"/>
        <v>music</v>
      </c>
      <c r="R1703" t="str">
        <f t="shared" si="161"/>
        <v>faith</v>
      </c>
      <c r="S1703" s="9">
        <f t="shared" si="158"/>
        <v>41989.664409722223</v>
      </c>
      <c r="T1703" s="9">
        <f t="shared" si="159"/>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-16499</v>
      </c>
      <c r="P1704" s="5">
        <f t="shared" si="157"/>
        <v>1</v>
      </c>
      <c r="Q1704" t="str">
        <f t="shared" si="160"/>
        <v>music</v>
      </c>
      <c r="R1704" t="str">
        <f t="shared" si="161"/>
        <v>faith</v>
      </c>
      <c r="S1704" s="9">
        <f t="shared" si="158"/>
        <v>42063.869791666672</v>
      </c>
      <c r="T1704" s="9">
        <f t="shared" si="159"/>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-4949</v>
      </c>
      <c r="P1705" s="5">
        <f t="shared" si="157"/>
        <v>25.5</v>
      </c>
      <c r="Q1705" t="str">
        <f t="shared" si="160"/>
        <v>music</v>
      </c>
      <c r="R1705" t="str">
        <f t="shared" si="161"/>
        <v>faith</v>
      </c>
      <c r="S1705" s="9">
        <f t="shared" si="158"/>
        <v>42187.281678240746</v>
      </c>
      <c r="T1705" s="9">
        <f t="shared" si="159"/>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-698</v>
      </c>
      <c r="P1706" s="5">
        <f t="shared" si="157"/>
        <v>118.36363636363636</v>
      </c>
      <c r="Q1706" t="str">
        <f t="shared" si="160"/>
        <v>music</v>
      </c>
      <c r="R1706" t="str">
        <f t="shared" si="161"/>
        <v>faith</v>
      </c>
      <c r="S1706" s="9">
        <f t="shared" si="158"/>
        <v>42021.139733796299</v>
      </c>
      <c r="T1706" s="9">
        <f t="shared" si="159"/>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-2000</v>
      </c>
      <c r="P1707" s="5" t="e">
        <f t="shared" si="157"/>
        <v>#DIV/0!</v>
      </c>
      <c r="Q1707" t="str">
        <f t="shared" si="160"/>
        <v>music</v>
      </c>
      <c r="R1707" t="str">
        <f t="shared" si="161"/>
        <v>faith</v>
      </c>
      <c r="S1707" s="9">
        <f t="shared" si="158"/>
        <v>42245.016736111109</v>
      </c>
      <c r="T1707" s="9">
        <f t="shared" si="159"/>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-5500</v>
      </c>
      <c r="P1708" s="5" t="e">
        <f t="shared" si="157"/>
        <v>#DIV/0!</v>
      </c>
      <c r="Q1708" t="str">
        <f t="shared" si="160"/>
        <v>music</v>
      </c>
      <c r="R1708" t="str">
        <f t="shared" si="161"/>
        <v>faith</v>
      </c>
      <c r="S1708" s="9">
        <f t="shared" si="158"/>
        <v>42179.306388888886</v>
      </c>
      <c r="T1708" s="9">
        <f t="shared" si="159"/>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-4513</v>
      </c>
      <c r="P1709" s="5">
        <f t="shared" si="157"/>
        <v>54.111111111111114</v>
      </c>
      <c r="Q1709" t="str">
        <f t="shared" si="160"/>
        <v>music</v>
      </c>
      <c r="R1709" t="str">
        <f t="shared" si="161"/>
        <v>faith</v>
      </c>
      <c r="S1709" s="9">
        <f t="shared" si="158"/>
        <v>42427.721006944441</v>
      </c>
      <c r="T1709" s="9">
        <f t="shared" si="159"/>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-7000</v>
      </c>
      <c r="P1710" s="5" t="e">
        <f t="shared" si="157"/>
        <v>#DIV/0!</v>
      </c>
      <c r="Q1710" t="str">
        <f t="shared" si="160"/>
        <v>music</v>
      </c>
      <c r="R1710" t="str">
        <f t="shared" si="161"/>
        <v>faith</v>
      </c>
      <c r="S1710" s="9">
        <f t="shared" si="158"/>
        <v>42451.866967592592</v>
      </c>
      <c r="T1710" s="9">
        <f t="shared" si="159"/>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-1665</v>
      </c>
      <c r="P1711" s="5">
        <f t="shared" si="157"/>
        <v>21.25</v>
      </c>
      <c r="Q1711" t="str">
        <f t="shared" si="160"/>
        <v>music</v>
      </c>
      <c r="R1711" t="str">
        <f t="shared" si="161"/>
        <v>faith</v>
      </c>
      <c r="S1711" s="9">
        <f t="shared" si="158"/>
        <v>41841.56381944444</v>
      </c>
      <c r="T1711" s="9">
        <f t="shared" si="159"/>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-4966</v>
      </c>
      <c r="P1712" s="5">
        <f t="shared" si="157"/>
        <v>34</v>
      </c>
      <c r="Q1712" t="str">
        <f t="shared" si="160"/>
        <v>music</v>
      </c>
      <c r="R1712" t="str">
        <f t="shared" si="161"/>
        <v>faith</v>
      </c>
      <c r="S1712" s="9">
        <f t="shared" si="158"/>
        <v>42341.59129629629</v>
      </c>
      <c r="T1712" s="9">
        <f t="shared" si="159"/>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-8950</v>
      </c>
      <c r="P1713" s="5">
        <f t="shared" si="157"/>
        <v>525</v>
      </c>
      <c r="Q1713" t="str">
        <f t="shared" si="160"/>
        <v>music</v>
      </c>
      <c r="R1713" t="str">
        <f t="shared" si="161"/>
        <v>faith</v>
      </c>
      <c r="S1713" s="9">
        <f t="shared" si="158"/>
        <v>41852.646226851852</v>
      </c>
      <c r="T1713" s="9">
        <f t="shared" si="159"/>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-5000</v>
      </c>
      <c r="P1714" s="5" t="e">
        <f t="shared" si="157"/>
        <v>#DIV/0!</v>
      </c>
      <c r="Q1714" t="str">
        <f t="shared" si="160"/>
        <v>music</v>
      </c>
      <c r="R1714" t="str">
        <f t="shared" si="161"/>
        <v>faith</v>
      </c>
      <c r="S1714" s="9">
        <f t="shared" si="158"/>
        <v>42125.913807870369</v>
      </c>
      <c r="T1714" s="9">
        <f t="shared" si="159"/>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-2950</v>
      </c>
      <c r="P1715" s="5">
        <f t="shared" si="157"/>
        <v>50</v>
      </c>
      <c r="Q1715" t="str">
        <f t="shared" si="160"/>
        <v>music</v>
      </c>
      <c r="R1715" t="str">
        <f t="shared" si="161"/>
        <v>faith</v>
      </c>
      <c r="S1715" s="9">
        <f t="shared" si="158"/>
        <v>41887.801064814819</v>
      </c>
      <c r="T1715" s="9">
        <f t="shared" si="159"/>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-23033</v>
      </c>
      <c r="P1716" s="5">
        <f t="shared" si="157"/>
        <v>115.70588235294117</v>
      </c>
      <c r="Q1716" t="str">
        <f t="shared" si="160"/>
        <v>music</v>
      </c>
      <c r="R1716" t="str">
        <f t="shared" si="161"/>
        <v>faith</v>
      </c>
      <c r="S1716" s="9">
        <f t="shared" si="158"/>
        <v>42095.918530092589</v>
      </c>
      <c r="T1716" s="9">
        <f t="shared" si="159"/>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-4989</v>
      </c>
      <c r="P1717" s="5">
        <f t="shared" si="157"/>
        <v>5.5</v>
      </c>
      <c r="Q1717" t="str">
        <f t="shared" si="160"/>
        <v>music</v>
      </c>
      <c r="R1717" t="str">
        <f t="shared" si="161"/>
        <v>faith</v>
      </c>
      <c r="S1717" s="9">
        <f t="shared" si="158"/>
        <v>42064.217418981483</v>
      </c>
      <c r="T1717" s="9">
        <f t="shared" si="159"/>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-1850</v>
      </c>
      <c r="P1718" s="5">
        <f t="shared" si="157"/>
        <v>50</v>
      </c>
      <c r="Q1718" t="str">
        <f t="shared" si="160"/>
        <v>music</v>
      </c>
      <c r="R1718" t="str">
        <f t="shared" si="161"/>
        <v>faith</v>
      </c>
      <c r="S1718" s="9">
        <f t="shared" si="158"/>
        <v>42673.577534722222</v>
      </c>
      <c r="T1718" s="9">
        <f t="shared" si="159"/>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-1870</v>
      </c>
      <c r="P1719" s="5">
        <f t="shared" si="157"/>
        <v>34.024390243902438</v>
      </c>
      <c r="Q1719" t="str">
        <f t="shared" si="160"/>
        <v>music</v>
      </c>
      <c r="R1719" t="str">
        <f t="shared" si="161"/>
        <v>faith</v>
      </c>
      <c r="S1719" s="9">
        <f t="shared" si="158"/>
        <v>42460.98192129629</v>
      </c>
      <c r="T1719" s="9">
        <f t="shared" si="159"/>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-34925</v>
      </c>
      <c r="P1720" s="5">
        <f t="shared" si="157"/>
        <v>37.5</v>
      </c>
      <c r="Q1720" t="str">
        <f t="shared" si="160"/>
        <v>music</v>
      </c>
      <c r="R1720" t="str">
        <f t="shared" si="161"/>
        <v>faith</v>
      </c>
      <c r="S1720" s="9">
        <f t="shared" si="158"/>
        <v>42460.610520833332</v>
      </c>
      <c r="T1720" s="9">
        <f t="shared" si="159"/>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-3965</v>
      </c>
      <c r="P1721" s="5">
        <f t="shared" si="157"/>
        <v>11.666666666666666</v>
      </c>
      <c r="Q1721" t="str">
        <f t="shared" si="160"/>
        <v>music</v>
      </c>
      <c r="R1721" t="str">
        <f t="shared" si="161"/>
        <v>faith</v>
      </c>
      <c r="S1721" s="9">
        <f t="shared" si="158"/>
        <v>41869.534618055557</v>
      </c>
      <c r="T1721" s="9">
        <f t="shared" si="159"/>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-3775</v>
      </c>
      <c r="P1722" s="5">
        <f t="shared" si="157"/>
        <v>28.125</v>
      </c>
      <c r="Q1722" t="str">
        <f t="shared" si="160"/>
        <v>music</v>
      </c>
      <c r="R1722" t="str">
        <f t="shared" si="161"/>
        <v>faith</v>
      </c>
      <c r="S1722" s="9">
        <f t="shared" si="158"/>
        <v>41922.783229166671</v>
      </c>
      <c r="T1722" s="9">
        <f t="shared" si="159"/>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-5000</v>
      </c>
      <c r="P1723" s="5" t="e">
        <f t="shared" si="157"/>
        <v>#DIV/0!</v>
      </c>
      <c r="Q1723" t="str">
        <f t="shared" si="160"/>
        <v>music</v>
      </c>
      <c r="R1723" t="str">
        <f t="shared" si="161"/>
        <v>faith</v>
      </c>
      <c r="S1723" s="9">
        <f t="shared" si="158"/>
        <v>42319.461377314816</v>
      </c>
      <c r="T1723" s="9">
        <f t="shared" si="159"/>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-2879</v>
      </c>
      <c r="P1724" s="5">
        <f t="shared" si="157"/>
        <v>1</v>
      </c>
      <c r="Q1724" t="str">
        <f t="shared" si="160"/>
        <v>music</v>
      </c>
      <c r="R1724" t="str">
        <f t="shared" si="161"/>
        <v>faith</v>
      </c>
      <c r="S1724" s="9">
        <f t="shared" si="158"/>
        <v>42425.960983796293</v>
      </c>
      <c r="T1724" s="9">
        <f t="shared" si="159"/>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-9350</v>
      </c>
      <c r="P1725" s="5">
        <f t="shared" si="157"/>
        <v>216.66666666666666</v>
      </c>
      <c r="Q1725" t="str">
        <f t="shared" si="160"/>
        <v>music</v>
      </c>
      <c r="R1725" t="str">
        <f t="shared" si="161"/>
        <v>faith</v>
      </c>
      <c r="S1725" s="9">
        <f t="shared" si="158"/>
        <v>42129.82540509259</v>
      </c>
      <c r="T1725" s="9">
        <f t="shared" si="159"/>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-5965</v>
      </c>
      <c r="P1726" s="5">
        <f t="shared" si="157"/>
        <v>8.75</v>
      </c>
      <c r="Q1726" t="str">
        <f t="shared" si="160"/>
        <v>music</v>
      </c>
      <c r="R1726" t="str">
        <f t="shared" si="161"/>
        <v>faith</v>
      </c>
      <c r="S1726" s="9">
        <f t="shared" si="158"/>
        <v>41912.932430555556</v>
      </c>
      <c r="T1726" s="9">
        <f t="shared" si="159"/>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-4940</v>
      </c>
      <c r="P1727" s="5">
        <f t="shared" si="157"/>
        <v>62.222222222222221</v>
      </c>
      <c r="Q1727" t="str">
        <f t="shared" si="160"/>
        <v>music</v>
      </c>
      <c r="R1727" t="str">
        <f t="shared" si="161"/>
        <v>faith</v>
      </c>
      <c r="S1727" s="9">
        <f t="shared" si="158"/>
        <v>41845.968159722222</v>
      </c>
      <c r="T1727" s="9">
        <f t="shared" si="159"/>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-4304</v>
      </c>
      <c r="P1728" s="5">
        <f t="shared" si="157"/>
        <v>137.25</v>
      </c>
      <c r="Q1728" t="str">
        <f t="shared" si="160"/>
        <v>music</v>
      </c>
      <c r="R1728" t="str">
        <f t="shared" si="161"/>
        <v>faith</v>
      </c>
      <c r="S1728" s="9">
        <f t="shared" si="158"/>
        <v>41788.919722222221</v>
      </c>
      <c r="T1728" s="9">
        <f t="shared" si="159"/>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-2999</v>
      </c>
      <c r="P1729" s="5">
        <f t="shared" si="157"/>
        <v>1</v>
      </c>
      <c r="Q1729" t="str">
        <f t="shared" si="160"/>
        <v>music</v>
      </c>
      <c r="R1729" t="str">
        <f t="shared" si="161"/>
        <v>faith</v>
      </c>
      <c r="S1729" s="9">
        <f t="shared" si="158"/>
        <v>42044.927974537044</v>
      </c>
      <c r="T1729" s="9">
        <f t="shared" si="159"/>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62">E1730-D1730</f>
        <v>-395</v>
      </c>
      <c r="P1730" s="5">
        <f t="shared" ref="P1730:P1793" si="163">(E1730/L1730)</f>
        <v>122.14285714285714</v>
      </c>
      <c r="Q1730" t="str">
        <f t="shared" si="160"/>
        <v>music</v>
      </c>
      <c r="R1730" t="str">
        <f t="shared" si="161"/>
        <v>faith</v>
      </c>
      <c r="S1730" s="9">
        <f t="shared" ref="S1730:S1793" si="164">(((J1730/60)/60)/24)+DATE(1970,1,1)</f>
        <v>42268.625856481478</v>
      </c>
      <c r="T1730" s="9">
        <f t="shared" ref="T1730:T1793" si="165">(((I1730/60)/60)/24)+DATE(1970,1,1)</f>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62"/>
        <v>-10000</v>
      </c>
      <c r="P1731" s="5" t="e">
        <f t="shared" si="163"/>
        <v>#DIV/0!</v>
      </c>
      <c r="Q1731" t="str">
        <f t="shared" ref="Q1731:Q1794" si="166">LEFT(N1731,SEARCH("/",N1731,1)-1)</f>
        <v>music</v>
      </c>
      <c r="R1731" t="str">
        <f t="shared" ref="R1731:R1794" si="167">RIGHT(N1731,LEN(N1731)-SEARCH("/",N1731))</f>
        <v>faith</v>
      </c>
      <c r="S1731" s="9">
        <f t="shared" si="164"/>
        <v>42471.052152777775</v>
      </c>
      <c r="T1731" s="9">
        <f t="shared" si="165"/>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-3000</v>
      </c>
      <c r="P1732" s="5" t="e">
        <f t="shared" si="163"/>
        <v>#DIV/0!</v>
      </c>
      <c r="Q1732" t="str">
        <f t="shared" si="166"/>
        <v>music</v>
      </c>
      <c r="R1732" t="str">
        <f t="shared" si="167"/>
        <v>faith</v>
      </c>
      <c r="S1732" s="9">
        <f t="shared" si="164"/>
        <v>42272.087766203709</v>
      </c>
      <c r="T1732" s="9">
        <f t="shared" si="165"/>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-1000</v>
      </c>
      <c r="P1733" s="5" t="e">
        <f t="shared" si="163"/>
        <v>#DIV/0!</v>
      </c>
      <c r="Q1733" t="str">
        <f t="shared" si="166"/>
        <v>music</v>
      </c>
      <c r="R1733" t="str">
        <f t="shared" si="167"/>
        <v>faith</v>
      </c>
      <c r="S1733" s="9">
        <f t="shared" si="164"/>
        <v>42152.906851851847</v>
      </c>
      <c r="T1733" s="9">
        <f t="shared" si="165"/>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-4000</v>
      </c>
      <c r="P1734" s="5" t="e">
        <f t="shared" si="163"/>
        <v>#DIV/0!</v>
      </c>
      <c r="Q1734" t="str">
        <f t="shared" si="166"/>
        <v>music</v>
      </c>
      <c r="R1734" t="str">
        <f t="shared" si="167"/>
        <v>faith</v>
      </c>
      <c r="S1734" s="9">
        <f t="shared" si="164"/>
        <v>42325.683807870373</v>
      </c>
      <c r="T1734" s="9">
        <f t="shared" si="165"/>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-10000</v>
      </c>
      <c r="P1735" s="5" t="e">
        <f t="shared" si="163"/>
        <v>#DIV/0!</v>
      </c>
      <c r="Q1735" t="str">
        <f t="shared" si="166"/>
        <v>music</v>
      </c>
      <c r="R1735" t="str">
        <f t="shared" si="167"/>
        <v>faith</v>
      </c>
      <c r="S1735" s="9">
        <f t="shared" si="164"/>
        <v>42614.675625000003</v>
      </c>
      <c r="T1735" s="9">
        <f t="shared" si="165"/>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-4499</v>
      </c>
      <c r="P1736" s="5">
        <f t="shared" si="163"/>
        <v>1</v>
      </c>
      <c r="Q1736" t="str">
        <f t="shared" si="166"/>
        <v>music</v>
      </c>
      <c r="R1736" t="str">
        <f t="shared" si="167"/>
        <v>faith</v>
      </c>
      <c r="S1736" s="9">
        <f t="shared" si="164"/>
        <v>42102.036527777775</v>
      </c>
      <c r="T1736" s="9">
        <f t="shared" si="165"/>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-890</v>
      </c>
      <c r="P1737" s="5">
        <f t="shared" si="163"/>
        <v>55</v>
      </c>
      <c r="Q1737" t="str">
        <f t="shared" si="166"/>
        <v>music</v>
      </c>
      <c r="R1737" t="str">
        <f t="shared" si="167"/>
        <v>faith</v>
      </c>
      <c r="S1737" s="9">
        <f t="shared" si="164"/>
        <v>42559.814178240747</v>
      </c>
      <c r="T1737" s="9">
        <f t="shared" si="165"/>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-2978</v>
      </c>
      <c r="P1738" s="5">
        <f t="shared" si="163"/>
        <v>22</v>
      </c>
      <c r="Q1738" t="str">
        <f t="shared" si="166"/>
        <v>music</v>
      </c>
      <c r="R1738" t="str">
        <f t="shared" si="167"/>
        <v>faith</v>
      </c>
      <c r="S1738" s="9">
        <f t="shared" si="164"/>
        <v>42286.861493055556</v>
      </c>
      <c r="T1738" s="9">
        <f t="shared" si="165"/>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-3150</v>
      </c>
      <c r="P1739" s="5">
        <f t="shared" si="163"/>
        <v>56.666666666666664</v>
      </c>
      <c r="Q1739" t="str">
        <f t="shared" si="166"/>
        <v>music</v>
      </c>
      <c r="R1739" t="str">
        <f t="shared" si="167"/>
        <v>faith</v>
      </c>
      <c r="S1739" s="9">
        <f t="shared" si="164"/>
        <v>42175.948981481488</v>
      </c>
      <c r="T1739" s="9">
        <f t="shared" si="165"/>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-4980</v>
      </c>
      <c r="P1740" s="5">
        <f t="shared" si="163"/>
        <v>20</v>
      </c>
      <c r="Q1740" t="str">
        <f t="shared" si="166"/>
        <v>music</v>
      </c>
      <c r="R1740" t="str">
        <f t="shared" si="167"/>
        <v>faith</v>
      </c>
      <c r="S1740" s="9">
        <f t="shared" si="164"/>
        <v>41884.874328703707</v>
      </c>
      <c r="T1740" s="9">
        <f t="shared" si="165"/>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-999</v>
      </c>
      <c r="P1741" s="5">
        <f t="shared" si="163"/>
        <v>1</v>
      </c>
      <c r="Q1741" t="str">
        <f t="shared" si="166"/>
        <v>music</v>
      </c>
      <c r="R1741" t="str">
        <f t="shared" si="167"/>
        <v>faith</v>
      </c>
      <c r="S1741" s="9">
        <f t="shared" si="164"/>
        <v>42435.874212962968</v>
      </c>
      <c r="T1741" s="9">
        <f t="shared" si="165"/>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-3000</v>
      </c>
      <c r="P1742" s="5" t="e">
        <f t="shared" si="163"/>
        <v>#DIV/0!</v>
      </c>
      <c r="Q1742" t="str">
        <f t="shared" si="166"/>
        <v>music</v>
      </c>
      <c r="R1742" t="str">
        <f t="shared" si="167"/>
        <v>faith</v>
      </c>
      <c r="S1742" s="9">
        <f t="shared" si="164"/>
        <v>42171.817384259266</v>
      </c>
      <c r="T1742" s="9">
        <f t="shared" si="165"/>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130</v>
      </c>
      <c r="P1743" s="5">
        <f t="shared" si="163"/>
        <v>25.576923076923077</v>
      </c>
      <c r="Q1743" t="str">
        <f t="shared" si="166"/>
        <v>photography</v>
      </c>
      <c r="R1743" t="str">
        <f t="shared" si="167"/>
        <v>photobooks</v>
      </c>
      <c r="S1743" s="9">
        <f t="shared" si="164"/>
        <v>42120.628136574072</v>
      </c>
      <c r="T1743" s="9">
        <f t="shared" si="165"/>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175</v>
      </c>
      <c r="P1744" s="5">
        <f t="shared" si="163"/>
        <v>63.970588235294116</v>
      </c>
      <c r="Q1744" t="str">
        <f t="shared" si="166"/>
        <v>photography</v>
      </c>
      <c r="R1744" t="str">
        <f t="shared" si="167"/>
        <v>photobooks</v>
      </c>
      <c r="S1744" s="9">
        <f t="shared" si="164"/>
        <v>42710.876967592587</v>
      </c>
      <c r="T1744" s="9">
        <f t="shared" si="165"/>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25</v>
      </c>
      <c r="P1745" s="5">
        <f t="shared" si="163"/>
        <v>89.925373134328353</v>
      </c>
      <c r="Q1745" t="str">
        <f t="shared" si="166"/>
        <v>photography</v>
      </c>
      <c r="R1745" t="str">
        <f t="shared" si="167"/>
        <v>photobooks</v>
      </c>
      <c r="S1745" s="9">
        <f t="shared" si="164"/>
        <v>42586.925636574073</v>
      </c>
      <c r="T1745" s="9">
        <f t="shared" si="165"/>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1015</v>
      </c>
      <c r="P1746" s="5">
        <f t="shared" si="163"/>
        <v>93.071428571428569</v>
      </c>
      <c r="Q1746" t="str">
        <f t="shared" si="166"/>
        <v>photography</v>
      </c>
      <c r="R1746" t="str">
        <f t="shared" si="167"/>
        <v>photobooks</v>
      </c>
      <c r="S1746" s="9">
        <f t="shared" si="164"/>
        <v>42026.605057870373</v>
      </c>
      <c r="T1746" s="9">
        <f t="shared" si="165"/>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981</v>
      </c>
      <c r="P1747" s="5">
        <f t="shared" si="163"/>
        <v>89.674157303370791</v>
      </c>
      <c r="Q1747" t="str">
        <f t="shared" si="166"/>
        <v>photography</v>
      </c>
      <c r="R1747" t="str">
        <f t="shared" si="167"/>
        <v>photobooks</v>
      </c>
      <c r="S1747" s="9">
        <f t="shared" si="164"/>
        <v>42690.259699074071</v>
      </c>
      <c r="T1747" s="9">
        <f t="shared" si="165"/>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7215</v>
      </c>
      <c r="P1748" s="5">
        <f t="shared" si="163"/>
        <v>207.61682242990653</v>
      </c>
      <c r="Q1748" t="str">
        <f t="shared" si="166"/>
        <v>photography</v>
      </c>
      <c r="R1748" t="str">
        <f t="shared" si="167"/>
        <v>photobooks</v>
      </c>
      <c r="S1748" s="9">
        <f t="shared" si="164"/>
        <v>42668.176701388889</v>
      </c>
      <c r="T1748" s="9">
        <f t="shared" si="165"/>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446</v>
      </c>
      <c r="P1749" s="5">
        <f t="shared" si="163"/>
        <v>59.408805031446541</v>
      </c>
      <c r="Q1749" t="str">
        <f t="shared" si="166"/>
        <v>photography</v>
      </c>
      <c r="R1749" t="str">
        <f t="shared" si="167"/>
        <v>photobooks</v>
      </c>
      <c r="S1749" s="9">
        <f t="shared" si="164"/>
        <v>42292.435532407413</v>
      </c>
      <c r="T1749" s="9">
        <f t="shared" si="165"/>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14974</v>
      </c>
      <c r="P1750" s="5">
        <f t="shared" si="163"/>
        <v>358.97237569060775</v>
      </c>
      <c r="Q1750" t="str">
        <f t="shared" si="166"/>
        <v>photography</v>
      </c>
      <c r="R1750" t="str">
        <f t="shared" si="167"/>
        <v>photobooks</v>
      </c>
      <c r="S1750" s="9">
        <f t="shared" si="164"/>
        <v>42219.950729166667</v>
      </c>
      <c r="T1750" s="9">
        <f t="shared" si="165"/>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2360.5</v>
      </c>
      <c r="P1751" s="5">
        <f t="shared" si="163"/>
        <v>94.736641221374043</v>
      </c>
      <c r="Q1751" t="str">
        <f t="shared" si="166"/>
        <v>photography</v>
      </c>
      <c r="R1751" t="str">
        <f t="shared" si="167"/>
        <v>photobooks</v>
      </c>
      <c r="S1751" s="9">
        <f t="shared" si="164"/>
        <v>42758.975937499999</v>
      </c>
      <c r="T1751" s="9">
        <f t="shared" si="165"/>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5081</v>
      </c>
      <c r="P1752" s="5">
        <f t="shared" si="163"/>
        <v>80.647999999999996</v>
      </c>
      <c r="Q1752" t="str">
        <f t="shared" si="166"/>
        <v>photography</v>
      </c>
      <c r="R1752" t="str">
        <f t="shared" si="167"/>
        <v>photobooks</v>
      </c>
      <c r="S1752" s="9">
        <f t="shared" si="164"/>
        <v>42454.836851851855</v>
      </c>
      <c r="T1752" s="9">
        <f t="shared" si="165"/>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290</v>
      </c>
      <c r="P1753" s="5">
        <f t="shared" si="163"/>
        <v>168.68852459016392</v>
      </c>
      <c r="Q1753" t="str">
        <f t="shared" si="166"/>
        <v>photography</v>
      </c>
      <c r="R1753" t="str">
        <f t="shared" si="167"/>
        <v>photobooks</v>
      </c>
      <c r="S1753" s="9">
        <f t="shared" si="164"/>
        <v>42052.7815162037</v>
      </c>
      <c r="T1753" s="9">
        <f t="shared" si="165"/>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1922</v>
      </c>
      <c r="P1754" s="5">
        <f t="shared" si="163"/>
        <v>34.68888888888889</v>
      </c>
      <c r="Q1754" t="str">
        <f t="shared" si="166"/>
        <v>photography</v>
      </c>
      <c r="R1754" t="str">
        <f t="shared" si="167"/>
        <v>photobooks</v>
      </c>
      <c r="S1754" s="9">
        <f t="shared" si="164"/>
        <v>42627.253263888888</v>
      </c>
      <c r="T1754" s="9">
        <f t="shared" si="165"/>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1200</v>
      </c>
      <c r="P1755" s="5">
        <f t="shared" si="163"/>
        <v>462.85714285714283</v>
      </c>
      <c r="Q1755" t="str">
        <f t="shared" si="166"/>
        <v>photography</v>
      </c>
      <c r="R1755" t="str">
        <f t="shared" si="167"/>
        <v>photobooks</v>
      </c>
      <c r="S1755" s="9">
        <f t="shared" si="164"/>
        <v>42420.74962962963</v>
      </c>
      <c r="T1755" s="9">
        <f t="shared" si="165"/>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895</v>
      </c>
      <c r="P1756" s="5">
        <f t="shared" si="163"/>
        <v>104.38888888888889</v>
      </c>
      <c r="Q1756" t="str">
        <f t="shared" si="166"/>
        <v>photography</v>
      </c>
      <c r="R1756" t="str">
        <f t="shared" si="167"/>
        <v>photobooks</v>
      </c>
      <c r="S1756" s="9">
        <f t="shared" si="164"/>
        <v>42067.876770833333</v>
      </c>
      <c r="T1756" s="9">
        <f t="shared" si="165"/>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5</v>
      </c>
      <c r="P1757" s="5">
        <f t="shared" si="163"/>
        <v>7.5</v>
      </c>
      <c r="Q1757" t="str">
        <f t="shared" si="166"/>
        <v>photography</v>
      </c>
      <c r="R1757" t="str">
        <f t="shared" si="167"/>
        <v>photobooks</v>
      </c>
      <c r="S1757" s="9">
        <f t="shared" si="164"/>
        <v>42252.788900462961</v>
      </c>
      <c r="T1757" s="9">
        <f t="shared" si="165"/>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155.60000000000036</v>
      </c>
      <c r="P1758" s="5">
        <f t="shared" si="163"/>
        <v>47.13</v>
      </c>
      <c r="Q1758" t="str">
        <f t="shared" si="166"/>
        <v>photography</v>
      </c>
      <c r="R1758" t="str">
        <f t="shared" si="167"/>
        <v>photobooks</v>
      </c>
      <c r="S1758" s="9">
        <f t="shared" si="164"/>
        <v>42571.167465277773</v>
      </c>
      <c r="T1758" s="9">
        <f t="shared" si="165"/>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800</v>
      </c>
      <c r="P1759" s="5">
        <f t="shared" si="163"/>
        <v>414.28571428571428</v>
      </c>
      <c r="Q1759" t="str">
        <f t="shared" si="166"/>
        <v>photography</v>
      </c>
      <c r="R1759" t="str">
        <f t="shared" si="167"/>
        <v>photobooks</v>
      </c>
      <c r="S1759" s="9">
        <f t="shared" si="164"/>
        <v>42733.827349537038</v>
      </c>
      <c r="T1759" s="9">
        <f t="shared" si="165"/>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147</v>
      </c>
      <c r="P1760" s="5">
        <f t="shared" si="163"/>
        <v>42.481481481481481</v>
      </c>
      <c r="Q1760" t="str">
        <f t="shared" si="166"/>
        <v>photography</v>
      </c>
      <c r="R1760" t="str">
        <f t="shared" si="167"/>
        <v>photobooks</v>
      </c>
      <c r="S1760" s="9">
        <f t="shared" si="164"/>
        <v>42505.955925925926</v>
      </c>
      <c r="T1760" s="9">
        <f t="shared" si="165"/>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330</v>
      </c>
      <c r="P1761" s="5">
        <f t="shared" si="163"/>
        <v>108.77551020408163</v>
      </c>
      <c r="Q1761" t="str">
        <f t="shared" si="166"/>
        <v>photography</v>
      </c>
      <c r="R1761" t="str">
        <f t="shared" si="167"/>
        <v>photobooks</v>
      </c>
      <c r="S1761" s="9">
        <f t="shared" si="164"/>
        <v>42068.829039351855</v>
      </c>
      <c r="T1761" s="9">
        <f t="shared" si="165"/>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3272</v>
      </c>
      <c r="P1762" s="5">
        <f t="shared" si="163"/>
        <v>81.098039215686271</v>
      </c>
      <c r="Q1762" t="str">
        <f t="shared" si="166"/>
        <v>photography</v>
      </c>
      <c r="R1762" t="str">
        <f t="shared" si="167"/>
        <v>photobooks</v>
      </c>
      <c r="S1762" s="9">
        <f t="shared" si="164"/>
        <v>42405.67260416667</v>
      </c>
      <c r="T1762" s="9">
        <f t="shared" si="165"/>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55</v>
      </c>
      <c r="P1763" s="5">
        <f t="shared" si="163"/>
        <v>51.666666666666664</v>
      </c>
      <c r="Q1763" t="str">
        <f t="shared" si="166"/>
        <v>photography</v>
      </c>
      <c r="R1763" t="str">
        <f t="shared" si="167"/>
        <v>photobooks</v>
      </c>
      <c r="S1763" s="9">
        <f t="shared" si="164"/>
        <v>42209.567824074074</v>
      </c>
      <c r="T1763" s="9">
        <f t="shared" si="165"/>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785</v>
      </c>
      <c r="P1764" s="5">
        <f t="shared" si="163"/>
        <v>35.4</v>
      </c>
      <c r="Q1764" t="str">
        <f t="shared" si="166"/>
        <v>photography</v>
      </c>
      <c r="R1764" t="str">
        <f t="shared" si="167"/>
        <v>photobooks</v>
      </c>
      <c r="S1764" s="9">
        <f t="shared" si="164"/>
        <v>42410.982002314813</v>
      </c>
      <c r="T1764" s="9">
        <f t="shared" si="165"/>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229</v>
      </c>
      <c r="P1765" s="5">
        <f t="shared" si="163"/>
        <v>103.63559322033899</v>
      </c>
      <c r="Q1765" t="str">
        <f t="shared" si="166"/>
        <v>photography</v>
      </c>
      <c r="R1765" t="str">
        <f t="shared" si="167"/>
        <v>photobooks</v>
      </c>
      <c r="S1765" s="9">
        <f t="shared" si="164"/>
        <v>42636.868518518517</v>
      </c>
      <c r="T1765" s="9">
        <f t="shared" si="165"/>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-8844</v>
      </c>
      <c r="P1766" s="5">
        <f t="shared" si="163"/>
        <v>55.282051282051285</v>
      </c>
      <c r="Q1766" t="str">
        <f t="shared" si="166"/>
        <v>photography</v>
      </c>
      <c r="R1766" t="str">
        <f t="shared" si="167"/>
        <v>photobooks</v>
      </c>
      <c r="S1766" s="9">
        <f t="shared" si="164"/>
        <v>41825.485868055555</v>
      </c>
      <c r="T1766" s="9">
        <f t="shared" si="165"/>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-5066.5200000000004</v>
      </c>
      <c r="P1767" s="5">
        <f t="shared" si="163"/>
        <v>72.16970873786407</v>
      </c>
      <c r="Q1767" t="str">
        <f t="shared" si="166"/>
        <v>photography</v>
      </c>
      <c r="R1767" t="str">
        <f t="shared" si="167"/>
        <v>photobooks</v>
      </c>
      <c r="S1767" s="9">
        <f t="shared" si="164"/>
        <v>41834.980462962965</v>
      </c>
      <c r="T1767" s="9">
        <f t="shared" si="165"/>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-1500</v>
      </c>
      <c r="P1768" s="5" t="e">
        <f t="shared" si="163"/>
        <v>#DIV/0!</v>
      </c>
      <c r="Q1768" t="str">
        <f t="shared" si="166"/>
        <v>photography</v>
      </c>
      <c r="R1768" t="str">
        <f t="shared" si="167"/>
        <v>photobooks</v>
      </c>
      <c r="S1768" s="9">
        <f t="shared" si="164"/>
        <v>41855.859814814816</v>
      </c>
      <c r="T1768" s="9">
        <f t="shared" si="165"/>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-2714</v>
      </c>
      <c r="P1769" s="5">
        <f t="shared" si="163"/>
        <v>58.615384615384613</v>
      </c>
      <c r="Q1769" t="str">
        <f t="shared" si="166"/>
        <v>photography</v>
      </c>
      <c r="R1769" t="str">
        <f t="shared" si="167"/>
        <v>photobooks</v>
      </c>
      <c r="S1769" s="9">
        <f t="shared" si="164"/>
        <v>41824.658379629633</v>
      </c>
      <c r="T1769" s="9">
        <f t="shared" si="165"/>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-4813</v>
      </c>
      <c r="P1770" s="5">
        <f t="shared" si="163"/>
        <v>12.466666666666667</v>
      </c>
      <c r="Q1770" t="str">
        <f t="shared" si="166"/>
        <v>photography</v>
      </c>
      <c r="R1770" t="str">
        <f t="shared" si="167"/>
        <v>photobooks</v>
      </c>
      <c r="S1770" s="9">
        <f t="shared" si="164"/>
        <v>41849.560694444444</v>
      </c>
      <c r="T1770" s="9">
        <f t="shared" si="165"/>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-38919</v>
      </c>
      <c r="P1771" s="5">
        <f t="shared" si="163"/>
        <v>49.136363636363633</v>
      </c>
      <c r="Q1771" t="str">
        <f t="shared" si="166"/>
        <v>photography</v>
      </c>
      <c r="R1771" t="str">
        <f t="shared" si="167"/>
        <v>photobooks</v>
      </c>
      <c r="S1771" s="9">
        <f t="shared" si="164"/>
        <v>41987.818969907406</v>
      </c>
      <c r="T1771" s="9">
        <f t="shared" si="165"/>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-10654</v>
      </c>
      <c r="P1772" s="5">
        <f t="shared" si="163"/>
        <v>150.5</v>
      </c>
      <c r="Q1772" t="str">
        <f t="shared" si="166"/>
        <v>photography</v>
      </c>
      <c r="R1772" t="str">
        <f t="shared" si="167"/>
        <v>photobooks</v>
      </c>
      <c r="S1772" s="9">
        <f t="shared" si="164"/>
        <v>41891.780023148152</v>
      </c>
      <c r="T1772" s="9">
        <f t="shared" si="165"/>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-3305</v>
      </c>
      <c r="P1773" s="5">
        <f t="shared" si="163"/>
        <v>35.799999999999997</v>
      </c>
      <c r="Q1773" t="str">
        <f t="shared" si="166"/>
        <v>photography</v>
      </c>
      <c r="R1773" t="str">
        <f t="shared" si="167"/>
        <v>photobooks</v>
      </c>
      <c r="S1773" s="9">
        <f t="shared" si="164"/>
        <v>41905.979629629634</v>
      </c>
      <c r="T1773" s="9">
        <f t="shared" si="165"/>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-4642</v>
      </c>
      <c r="P1774" s="5">
        <f t="shared" si="163"/>
        <v>45.157894736842103</v>
      </c>
      <c r="Q1774" t="str">
        <f t="shared" si="166"/>
        <v>photography</v>
      </c>
      <c r="R1774" t="str">
        <f t="shared" si="167"/>
        <v>photobooks</v>
      </c>
      <c r="S1774" s="9">
        <f t="shared" si="164"/>
        <v>41766.718009259261</v>
      </c>
      <c r="T1774" s="9">
        <f t="shared" si="165"/>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-28123</v>
      </c>
      <c r="P1775" s="5">
        <f t="shared" si="163"/>
        <v>98.78947368421052</v>
      </c>
      <c r="Q1775" t="str">
        <f t="shared" si="166"/>
        <v>photography</v>
      </c>
      <c r="R1775" t="str">
        <f t="shared" si="167"/>
        <v>photobooks</v>
      </c>
      <c r="S1775" s="9">
        <f t="shared" si="164"/>
        <v>41978.760393518518</v>
      </c>
      <c r="T1775" s="9">
        <f t="shared" si="165"/>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-1352</v>
      </c>
      <c r="P1776" s="5">
        <f t="shared" si="163"/>
        <v>88.307692307692307</v>
      </c>
      <c r="Q1776" t="str">
        <f t="shared" si="166"/>
        <v>photography</v>
      </c>
      <c r="R1776" t="str">
        <f t="shared" si="167"/>
        <v>photobooks</v>
      </c>
      <c r="S1776" s="9">
        <f t="shared" si="164"/>
        <v>41930.218657407408</v>
      </c>
      <c r="T1776" s="9">
        <f t="shared" si="165"/>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-11342</v>
      </c>
      <c r="P1777" s="5">
        <f t="shared" si="163"/>
        <v>170.62903225806451</v>
      </c>
      <c r="Q1777" t="str">
        <f t="shared" si="166"/>
        <v>photography</v>
      </c>
      <c r="R1777" t="str">
        <f t="shared" si="167"/>
        <v>photobooks</v>
      </c>
      <c r="S1777" s="9">
        <f t="shared" si="164"/>
        <v>41891.976388888892</v>
      </c>
      <c r="T1777" s="9">
        <f t="shared" si="165"/>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-4665</v>
      </c>
      <c r="P1778" s="5">
        <f t="shared" si="163"/>
        <v>83.75</v>
      </c>
      <c r="Q1778" t="str">
        <f t="shared" si="166"/>
        <v>photography</v>
      </c>
      <c r="R1778" t="str">
        <f t="shared" si="167"/>
        <v>photobooks</v>
      </c>
      <c r="S1778" s="9">
        <f t="shared" si="164"/>
        <v>41905.95684027778</v>
      </c>
      <c r="T1778" s="9">
        <f t="shared" si="165"/>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-4149</v>
      </c>
      <c r="P1779" s="5">
        <f t="shared" si="163"/>
        <v>65.099999999999994</v>
      </c>
      <c r="Q1779" t="str">
        <f t="shared" si="166"/>
        <v>photography</v>
      </c>
      <c r="R1779" t="str">
        <f t="shared" si="167"/>
        <v>photobooks</v>
      </c>
      <c r="S1779" s="9">
        <f t="shared" si="164"/>
        <v>42025.357094907406</v>
      </c>
      <c r="T1779" s="9">
        <f t="shared" si="165"/>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-49005</v>
      </c>
      <c r="P1780" s="5">
        <f t="shared" si="163"/>
        <v>66.333333333333329</v>
      </c>
      <c r="Q1780" t="str">
        <f t="shared" si="166"/>
        <v>photography</v>
      </c>
      <c r="R1780" t="str">
        <f t="shared" si="167"/>
        <v>photobooks</v>
      </c>
      <c r="S1780" s="9">
        <f t="shared" si="164"/>
        <v>42045.86336805555</v>
      </c>
      <c r="T1780" s="9">
        <f t="shared" si="165"/>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-7014</v>
      </c>
      <c r="P1781" s="5">
        <f t="shared" si="163"/>
        <v>104.89473684210526</v>
      </c>
      <c r="Q1781" t="str">
        <f t="shared" si="166"/>
        <v>photography</v>
      </c>
      <c r="R1781" t="str">
        <f t="shared" si="167"/>
        <v>photobooks</v>
      </c>
      <c r="S1781" s="9">
        <f t="shared" si="164"/>
        <v>42585.691898148143</v>
      </c>
      <c r="T1781" s="9">
        <f t="shared" si="165"/>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-18077</v>
      </c>
      <c r="P1782" s="5">
        <f t="shared" si="163"/>
        <v>78.440789473684205</v>
      </c>
      <c r="Q1782" t="str">
        <f t="shared" si="166"/>
        <v>photography</v>
      </c>
      <c r="R1782" t="str">
        <f t="shared" si="167"/>
        <v>photobooks</v>
      </c>
      <c r="S1782" s="9">
        <f t="shared" si="164"/>
        <v>42493.600810185191</v>
      </c>
      <c r="T1782" s="9">
        <f t="shared" si="165"/>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-4083</v>
      </c>
      <c r="P1783" s="5">
        <f t="shared" si="163"/>
        <v>59.041666666666664</v>
      </c>
      <c r="Q1783" t="str">
        <f t="shared" si="166"/>
        <v>photography</v>
      </c>
      <c r="R1783" t="str">
        <f t="shared" si="167"/>
        <v>photobooks</v>
      </c>
      <c r="S1783" s="9">
        <f t="shared" si="164"/>
        <v>42597.617418981477</v>
      </c>
      <c r="T1783" s="9">
        <f t="shared" si="165"/>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-29578</v>
      </c>
      <c r="P1784" s="5">
        <f t="shared" si="163"/>
        <v>71.34210526315789</v>
      </c>
      <c r="Q1784" t="str">
        <f t="shared" si="166"/>
        <v>photography</v>
      </c>
      <c r="R1784" t="str">
        <f t="shared" si="167"/>
        <v>photobooks</v>
      </c>
      <c r="S1784" s="9">
        <f t="shared" si="164"/>
        <v>42388.575104166666</v>
      </c>
      <c r="T1784" s="9">
        <f t="shared" si="165"/>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-30523</v>
      </c>
      <c r="P1785" s="5">
        <f t="shared" si="163"/>
        <v>51.227027027027027</v>
      </c>
      <c r="Q1785" t="str">
        <f t="shared" si="166"/>
        <v>photography</v>
      </c>
      <c r="R1785" t="str">
        <f t="shared" si="167"/>
        <v>photobooks</v>
      </c>
      <c r="S1785" s="9">
        <f t="shared" si="164"/>
        <v>42115.949976851851</v>
      </c>
      <c r="T1785" s="9">
        <f t="shared" si="165"/>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-3012</v>
      </c>
      <c r="P1786" s="5">
        <f t="shared" si="163"/>
        <v>60.242424242424242</v>
      </c>
      <c r="Q1786" t="str">
        <f t="shared" si="166"/>
        <v>photography</v>
      </c>
      <c r="R1786" t="str">
        <f t="shared" si="167"/>
        <v>photobooks</v>
      </c>
      <c r="S1786" s="9">
        <f t="shared" si="164"/>
        <v>42003.655555555553</v>
      </c>
      <c r="T1786" s="9">
        <f t="shared" si="165"/>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-19147</v>
      </c>
      <c r="P1787" s="5">
        <f t="shared" si="163"/>
        <v>44.935185185185183</v>
      </c>
      <c r="Q1787" t="str">
        <f t="shared" si="166"/>
        <v>photography</v>
      </c>
      <c r="R1787" t="str">
        <f t="shared" si="167"/>
        <v>photobooks</v>
      </c>
      <c r="S1787" s="9">
        <f t="shared" si="164"/>
        <v>41897.134895833333</v>
      </c>
      <c r="T1787" s="9">
        <f t="shared" si="165"/>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-995</v>
      </c>
      <c r="P1788" s="5">
        <f t="shared" si="163"/>
        <v>31.206896551724139</v>
      </c>
      <c r="Q1788" t="str">
        <f t="shared" si="166"/>
        <v>photography</v>
      </c>
      <c r="R1788" t="str">
        <f t="shared" si="167"/>
        <v>photobooks</v>
      </c>
      <c r="S1788" s="9">
        <f t="shared" si="164"/>
        <v>41958.550659722227</v>
      </c>
      <c r="T1788" s="9">
        <f t="shared" si="165"/>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-8467</v>
      </c>
      <c r="P1789" s="5">
        <f t="shared" si="163"/>
        <v>63.875</v>
      </c>
      <c r="Q1789" t="str">
        <f t="shared" si="166"/>
        <v>photography</v>
      </c>
      <c r="R1789" t="str">
        <f t="shared" si="167"/>
        <v>photobooks</v>
      </c>
      <c r="S1789" s="9">
        <f t="shared" si="164"/>
        <v>42068.65552083333</v>
      </c>
      <c r="T1789" s="9">
        <f t="shared" si="165"/>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-5424</v>
      </c>
      <c r="P1790" s="5">
        <f t="shared" si="163"/>
        <v>19</v>
      </c>
      <c r="Q1790" t="str">
        <f t="shared" si="166"/>
        <v>photography</v>
      </c>
      <c r="R1790" t="str">
        <f t="shared" si="167"/>
        <v>photobooks</v>
      </c>
      <c r="S1790" s="9">
        <f t="shared" si="164"/>
        <v>41913.94840277778</v>
      </c>
      <c r="T1790" s="9">
        <f t="shared" si="165"/>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-7960</v>
      </c>
      <c r="P1791" s="5">
        <f t="shared" si="163"/>
        <v>10</v>
      </c>
      <c r="Q1791" t="str">
        <f t="shared" si="166"/>
        <v>photography</v>
      </c>
      <c r="R1791" t="str">
        <f t="shared" si="167"/>
        <v>photobooks</v>
      </c>
      <c r="S1791" s="9">
        <f t="shared" si="164"/>
        <v>41956.250034722223</v>
      </c>
      <c r="T1791" s="9">
        <f t="shared" si="165"/>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-31364</v>
      </c>
      <c r="P1792" s="5">
        <f t="shared" si="163"/>
        <v>109.06666666666666</v>
      </c>
      <c r="Q1792" t="str">
        <f t="shared" si="166"/>
        <v>photography</v>
      </c>
      <c r="R1792" t="str">
        <f t="shared" si="167"/>
        <v>photobooks</v>
      </c>
      <c r="S1792" s="9">
        <f t="shared" si="164"/>
        <v>42010.674513888895</v>
      </c>
      <c r="T1792" s="9">
        <f t="shared" si="165"/>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-2893</v>
      </c>
      <c r="P1793" s="5">
        <f t="shared" si="163"/>
        <v>26.75</v>
      </c>
      <c r="Q1793" t="str">
        <f t="shared" si="166"/>
        <v>photography</v>
      </c>
      <c r="R1793" t="str">
        <f t="shared" si="167"/>
        <v>photobooks</v>
      </c>
      <c r="S1793" s="9">
        <f t="shared" si="164"/>
        <v>41973.740335648152</v>
      </c>
      <c r="T1793" s="9">
        <f t="shared" si="165"/>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68">E1794-D1794</f>
        <v>-9719</v>
      </c>
      <c r="P1794" s="5">
        <f t="shared" ref="P1794:P1857" si="169">(E1794/L1794)</f>
        <v>109.93525179856115</v>
      </c>
      <c r="Q1794" t="str">
        <f t="shared" si="166"/>
        <v>photography</v>
      </c>
      <c r="R1794" t="str">
        <f t="shared" si="167"/>
        <v>photobooks</v>
      </c>
      <c r="S1794" s="9">
        <f t="shared" ref="S1794:S1857" si="170">(((J1794/60)/60)/24)+DATE(1970,1,1)</f>
        <v>42189.031041666662</v>
      </c>
      <c r="T1794" s="9">
        <f t="shared" ref="T1794:T1857" si="171">(((I1794/60)/60)/24)+DATE(1970,1,1)</f>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68"/>
        <v>-2960</v>
      </c>
      <c r="P1795" s="5">
        <f t="shared" si="169"/>
        <v>20</v>
      </c>
      <c r="Q1795" t="str">
        <f t="shared" ref="Q1795:Q1858" si="172">LEFT(N1795,SEARCH("/",N1795,1)-1)</f>
        <v>photography</v>
      </c>
      <c r="R1795" t="str">
        <f t="shared" ref="R1795:R1858" si="173">RIGHT(N1795,LEN(N1795)-SEARCH("/",N1795))</f>
        <v>photobooks</v>
      </c>
      <c r="S1795" s="9">
        <f t="shared" si="170"/>
        <v>41940.89166666667</v>
      </c>
      <c r="T1795" s="9">
        <f t="shared" si="171"/>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-8003</v>
      </c>
      <c r="P1796" s="5">
        <f t="shared" si="169"/>
        <v>55.388888888888886</v>
      </c>
      <c r="Q1796" t="str">
        <f t="shared" si="172"/>
        <v>photography</v>
      </c>
      <c r="R1796" t="str">
        <f t="shared" si="173"/>
        <v>photobooks</v>
      </c>
      <c r="S1796" s="9">
        <f t="shared" si="170"/>
        <v>42011.551180555558</v>
      </c>
      <c r="T1796" s="9">
        <f t="shared" si="171"/>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-17154</v>
      </c>
      <c r="P1797" s="5">
        <f t="shared" si="169"/>
        <v>133.90123456790124</v>
      </c>
      <c r="Q1797" t="str">
        <f t="shared" si="172"/>
        <v>photography</v>
      </c>
      <c r="R1797" t="str">
        <f t="shared" si="173"/>
        <v>photobooks</v>
      </c>
      <c r="S1797" s="9">
        <f t="shared" si="170"/>
        <v>42628.288668981477</v>
      </c>
      <c r="T1797" s="9">
        <f t="shared" si="171"/>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-14810</v>
      </c>
      <c r="P1798" s="5">
        <f t="shared" si="169"/>
        <v>48.720930232558139</v>
      </c>
      <c r="Q1798" t="str">
        <f t="shared" si="172"/>
        <v>photography</v>
      </c>
      <c r="R1798" t="str">
        <f t="shared" si="173"/>
        <v>photobooks</v>
      </c>
      <c r="S1798" s="9">
        <f t="shared" si="170"/>
        <v>42515.439421296294</v>
      </c>
      <c r="T1798" s="9">
        <f t="shared" si="171"/>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-3245</v>
      </c>
      <c r="P1799" s="5">
        <f t="shared" si="169"/>
        <v>48.25</v>
      </c>
      <c r="Q1799" t="str">
        <f t="shared" si="172"/>
        <v>photography</v>
      </c>
      <c r="R1799" t="str">
        <f t="shared" si="173"/>
        <v>photobooks</v>
      </c>
      <c r="S1799" s="9">
        <f t="shared" si="170"/>
        <v>42689.56931712963</v>
      </c>
      <c r="T1799" s="9">
        <f t="shared" si="171"/>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-13818</v>
      </c>
      <c r="P1800" s="5">
        <f t="shared" si="169"/>
        <v>58.972972972972975</v>
      </c>
      <c r="Q1800" t="str">
        <f t="shared" si="172"/>
        <v>photography</v>
      </c>
      <c r="R1800" t="str">
        <f t="shared" si="173"/>
        <v>photobooks</v>
      </c>
      <c r="S1800" s="9">
        <f t="shared" si="170"/>
        <v>42344.32677083333</v>
      </c>
      <c r="T1800" s="9">
        <f t="shared" si="171"/>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-3930.17</v>
      </c>
      <c r="P1801" s="5">
        <f t="shared" si="169"/>
        <v>11.638333333333334</v>
      </c>
      <c r="Q1801" t="str">
        <f t="shared" si="172"/>
        <v>photography</v>
      </c>
      <c r="R1801" t="str">
        <f t="shared" si="173"/>
        <v>photobooks</v>
      </c>
      <c r="S1801" s="9">
        <f t="shared" si="170"/>
        <v>41934.842685185184</v>
      </c>
      <c r="T1801" s="9">
        <f t="shared" si="171"/>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-36800</v>
      </c>
      <c r="P1802" s="5">
        <f t="shared" si="169"/>
        <v>83.716814159292042</v>
      </c>
      <c r="Q1802" t="str">
        <f t="shared" si="172"/>
        <v>photography</v>
      </c>
      <c r="R1802" t="str">
        <f t="shared" si="173"/>
        <v>photobooks</v>
      </c>
      <c r="S1802" s="9">
        <f t="shared" si="170"/>
        <v>42623.606134259258</v>
      </c>
      <c r="T1802" s="9">
        <f t="shared" si="171"/>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-14645</v>
      </c>
      <c r="P1803" s="5">
        <f t="shared" si="169"/>
        <v>63.648648648648646</v>
      </c>
      <c r="Q1803" t="str">
        <f t="shared" si="172"/>
        <v>photography</v>
      </c>
      <c r="R1803" t="str">
        <f t="shared" si="173"/>
        <v>photobooks</v>
      </c>
      <c r="S1803" s="9">
        <f t="shared" si="170"/>
        <v>42321.660509259258</v>
      </c>
      <c r="T1803" s="9">
        <f t="shared" si="171"/>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-1803</v>
      </c>
      <c r="P1804" s="5">
        <f t="shared" si="169"/>
        <v>94.277777777777771</v>
      </c>
      <c r="Q1804" t="str">
        <f t="shared" si="172"/>
        <v>photography</v>
      </c>
      <c r="R1804" t="str">
        <f t="shared" si="173"/>
        <v>photobooks</v>
      </c>
      <c r="S1804" s="9">
        <f t="shared" si="170"/>
        <v>42159.47256944445</v>
      </c>
      <c r="T1804" s="9">
        <f t="shared" si="171"/>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-12110</v>
      </c>
      <c r="P1805" s="5">
        <f t="shared" si="169"/>
        <v>71.86666666666666</v>
      </c>
      <c r="Q1805" t="str">
        <f t="shared" si="172"/>
        <v>photography</v>
      </c>
      <c r="R1805" t="str">
        <f t="shared" si="173"/>
        <v>photobooks</v>
      </c>
      <c r="S1805" s="9">
        <f t="shared" si="170"/>
        <v>42018.071550925932</v>
      </c>
      <c r="T1805" s="9">
        <f t="shared" si="171"/>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-10048</v>
      </c>
      <c r="P1806" s="5">
        <f t="shared" si="169"/>
        <v>104.84615384615384</v>
      </c>
      <c r="Q1806" t="str">
        <f t="shared" si="172"/>
        <v>photography</v>
      </c>
      <c r="R1806" t="str">
        <f t="shared" si="173"/>
        <v>photobooks</v>
      </c>
      <c r="S1806" s="9">
        <f t="shared" si="170"/>
        <v>42282.678287037037</v>
      </c>
      <c r="T1806" s="9">
        <f t="shared" si="171"/>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-14309</v>
      </c>
      <c r="P1807" s="5">
        <f t="shared" si="169"/>
        <v>67.139344262295083</v>
      </c>
      <c r="Q1807" t="str">
        <f t="shared" si="172"/>
        <v>photography</v>
      </c>
      <c r="R1807" t="str">
        <f t="shared" si="173"/>
        <v>photobooks</v>
      </c>
      <c r="S1807" s="9">
        <f t="shared" si="170"/>
        <v>42247.803912037038</v>
      </c>
      <c r="T1807" s="9">
        <f t="shared" si="171"/>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-19409</v>
      </c>
      <c r="P1808" s="5">
        <f t="shared" si="169"/>
        <v>73.875</v>
      </c>
      <c r="Q1808" t="str">
        <f t="shared" si="172"/>
        <v>photography</v>
      </c>
      <c r="R1808" t="str">
        <f t="shared" si="173"/>
        <v>photobooks</v>
      </c>
      <c r="S1808" s="9">
        <f t="shared" si="170"/>
        <v>41877.638298611113</v>
      </c>
      <c r="T1808" s="9">
        <f t="shared" si="171"/>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-4447</v>
      </c>
      <c r="P1809" s="5">
        <f t="shared" si="169"/>
        <v>69.125</v>
      </c>
      <c r="Q1809" t="str">
        <f t="shared" si="172"/>
        <v>photography</v>
      </c>
      <c r="R1809" t="str">
        <f t="shared" si="173"/>
        <v>photobooks</v>
      </c>
      <c r="S1809" s="9">
        <f t="shared" si="170"/>
        <v>41880.068437499998</v>
      </c>
      <c r="T1809" s="9">
        <f t="shared" si="171"/>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-16406</v>
      </c>
      <c r="P1810" s="5">
        <f t="shared" si="169"/>
        <v>120.77083333333333</v>
      </c>
      <c r="Q1810" t="str">
        <f t="shared" si="172"/>
        <v>photography</v>
      </c>
      <c r="R1810" t="str">
        <f t="shared" si="173"/>
        <v>photobooks</v>
      </c>
      <c r="S1810" s="9">
        <f t="shared" si="170"/>
        <v>42742.680902777778</v>
      </c>
      <c r="T1810" s="9">
        <f t="shared" si="171"/>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-3120</v>
      </c>
      <c r="P1811" s="5">
        <f t="shared" si="169"/>
        <v>42.222222222222221</v>
      </c>
      <c r="Q1811" t="str">
        <f t="shared" si="172"/>
        <v>photography</v>
      </c>
      <c r="R1811" t="str">
        <f t="shared" si="173"/>
        <v>photobooks</v>
      </c>
      <c r="S1811" s="9">
        <f t="shared" si="170"/>
        <v>42029.907858796301</v>
      </c>
      <c r="T1811" s="9">
        <f t="shared" si="171"/>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-435</v>
      </c>
      <c r="P1812" s="5">
        <f t="shared" si="169"/>
        <v>7.5</v>
      </c>
      <c r="Q1812" t="str">
        <f t="shared" si="172"/>
        <v>photography</v>
      </c>
      <c r="R1812" t="str">
        <f t="shared" si="173"/>
        <v>photobooks</v>
      </c>
      <c r="S1812" s="9">
        <f t="shared" si="170"/>
        <v>41860.91002314815</v>
      </c>
      <c r="T1812" s="9">
        <f t="shared" si="171"/>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-53960</v>
      </c>
      <c r="P1813" s="5">
        <f t="shared" si="169"/>
        <v>1.5384615384615385</v>
      </c>
      <c r="Q1813" t="str">
        <f t="shared" si="172"/>
        <v>photography</v>
      </c>
      <c r="R1813" t="str">
        <f t="shared" si="173"/>
        <v>photobooks</v>
      </c>
      <c r="S1813" s="9">
        <f t="shared" si="170"/>
        <v>41876.433680555558</v>
      </c>
      <c r="T1813" s="9">
        <f t="shared" si="171"/>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-5635</v>
      </c>
      <c r="P1814" s="5">
        <f t="shared" si="169"/>
        <v>37.608695652173914</v>
      </c>
      <c r="Q1814" t="str">
        <f t="shared" si="172"/>
        <v>photography</v>
      </c>
      <c r="R1814" t="str">
        <f t="shared" si="173"/>
        <v>photobooks</v>
      </c>
      <c r="S1814" s="9">
        <f t="shared" si="170"/>
        <v>42524.318703703699</v>
      </c>
      <c r="T1814" s="9">
        <f t="shared" si="171"/>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-8750</v>
      </c>
      <c r="P1815" s="5" t="e">
        <f t="shared" si="169"/>
        <v>#DIV/0!</v>
      </c>
      <c r="Q1815" t="str">
        <f t="shared" si="172"/>
        <v>photography</v>
      </c>
      <c r="R1815" t="str">
        <f t="shared" si="173"/>
        <v>photobooks</v>
      </c>
      <c r="S1815" s="9">
        <f t="shared" si="170"/>
        <v>41829.889027777775</v>
      </c>
      <c r="T1815" s="9">
        <f t="shared" si="171"/>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-6098</v>
      </c>
      <c r="P1816" s="5">
        <f t="shared" si="169"/>
        <v>42.157142857142858</v>
      </c>
      <c r="Q1816" t="str">
        <f t="shared" si="172"/>
        <v>photography</v>
      </c>
      <c r="R1816" t="str">
        <f t="shared" si="173"/>
        <v>photobooks</v>
      </c>
      <c r="S1816" s="9">
        <f t="shared" si="170"/>
        <v>42033.314074074078</v>
      </c>
      <c r="T1816" s="9">
        <f t="shared" si="171"/>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-3000</v>
      </c>
      <c r="P1817" s="5" t="e">
        <f t="shared" si="169"/>
        <v>#DIV/0!</v>
      </c>
      <c r="Q1817" t="str">
        <f t="shared" si="172"/>
        <v>photography</v>
      </c>
      <c r="R1817" t="str">
        <f t="shared" si="173"/>
        <v>photobooks</v>
      </c>
      <c r="S1817" s="9">
        <f t="shared" si="170"/>
        <v>42172.906678240746</v>
      </c>
      <c r="T1817" s="9">
        <f t="shared" si="171"/>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-24491</v>
      </c>
      <c r="P1818" s="5">
        <f t="shared" si="169"/>
        <v>84.833333333333329</v>
      </c>
      <c r="Q1818" t="str">
        <f t="shared" si="172"/>
        <v>photography</v>
      </c>
      <c r="R1818" t="str">
        <f t="shared" si="173"/>
        <v>photobooks</v>
      </c>
      <c r="S1818" s="9">
        <f t="shared" si="170"/>
        <v>42548.876192129625</v>
      </c>
      <c r="T1818" s="9">
        <f t="shared" si="171"/>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-8581</v>
      </c>
      <c r="P1819" s="5">
        <f t="shared" si="169"/>
        <v>94.19</v>
      </c>
      <c r="Q1819" t="str">
        <f t="shared" si="172"/>
        <v>photography</v>
      </c>
      <c r="R1819" t="str">
        <f t="shared" si="173"/>
        <v>photobooks</v>
      </c>
      <c r="S1819" s="9">
        <f t="shared" si="170"/>
        <v>42705.662118055552</v>
      </c>
      <c r="T1819" s="9">
        <f t="shared" si="171"/>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-15000</v>
      </c>
      <c r="P1820" s="5" t="e">
        <f t="shared" si="169"/>
        <v>#DIV/0!</v>
      </c>
      <c r="Q1820" t="str">
        <f t="shared" si="172"/>
        <v>photography</v>
      </c>
      <c r="R1820" t="str">
        <f t="shared" si="173"/>
        <v>photobooks</v>
      </c>
      <c r="S1820" s="9">
        <f t="shared" si="170"/>
        <v>42067.234375</v>
      </c>
      <c r="T1820" s="9">
        <f t="shared" si="171"/>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-1175</v>
      </c>
      <c r="P1821" s="5">
        <f t="shared" si="169"/>
        <v>6.25</v>
      </c>
      <c r="Q1821" t="str">
        <f t="shared" si="172"/>
        <v>photography</v>
      </c>
      <c r="R1821" t="str">
        <f t="shared" si="173"/>
        <v>photobooks</v>
      </c>
      <c r="S1821" s="9">
        <f t="shared" si="170"/>
        <v>41820.752268518518</v>
      </c>
      <c r="T1821" s="9">
        <f t="shared" si="171"/>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-24293</v>
      </c>
      <c r="P1822" s="5">
        <f t="shared" si="169"/>
        <v>213.375</v>
      </c>
      <c r="Q1822" t="str">
        <f t="shared" si="172"/>
        <v>photography</v>
      </c>
      <c r="R1822" t="str">
        <f t="shared" si="173"/>
        <v>photobooks</v>
      </c>
      <c r="S1822" s="9">
        <f t="shared" si="170"/>
        <v>42065.084375000006</v>
      </c>
      <c r="T1822" s="9">
        <f t="shared" si="171"/>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872.25</v>
      </c>
      <c r="P1823" s="5">
        <f t="shared" si="169"/>
        <v>59.162280701754383</v>
      </c>
      <c r="Q1823" t="str">
        <f t="shared" si="172"/>
        <v>music</v>
      </c>
      <c r="R1823" t="str">
        <f t="shared" si="173"/>
        <v>rock</v>
      </c>
      <c r="S1823" s="9">
        <f t="shared" si="170"/>
        <v>40926.319062499999</v>
      </c>
      <c r="T1823" s="9">
        <f t="shared" si="171"/>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0</v>
      </c>
      <c r="P1824" s="5">
        <f t="shared" si="169"/>
        <v>27.272727272727273</v>
      </c>
      <c r="Q1824" t="str">
        <f t="shared" si="172"/>
        <v>music</v>
      </c>
      <c r="R1824" t="str">
        <f t="shared" si="173"/>
        <v>rock</v>
      </c>
      <c r="S1824" s="9">
        <f t="shared" si="170"/>
        <v>41634.797013888885</v>
      </c>
      <c r="T1824" s="9">
        <f t="shared" si="171"/>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111</v>
      </c>
      <c r="P1825" s="5">
        <f t="shared" si="169"/>
        <v>24.575757575757574</v>
      </c>
      <c r="Q1825" t="str">
        <f t="shared" si="172"/>
        <v>music</v>
      </c>
      <c r="R1825" t="str">
        <f t="shared" si="173"/>
        <v>rock</v>
      </c>
      <c r="S1825" s="9">
        <f t="shared" si="170"/>
        <v>41176.684907407405</v>
      </c>
      <c r="T1825" s="9">
        <f t="shared" si="171"/>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2</v>
      </c>
      <c r="P1826" s="5">
        <f t="shared" si="169"/>
        <v>75.05</v>
      </c>
      <c r="Q1826" t="str">
        <f t="shared" si="172"/>
        <v>music</v>
      </c>
      <c r="R1826" t="str">
        <f t="shared" si="173"/>
        <v>rock</v>
      </c>
      <c r="S1826" s="9">
        <f t="shared" si="170"/>
        <v>41626.916284722225</v>
      </c>
      <c r="T1826" s="9">
        <f t="shared" si="171"/>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101</v>
      </c>
      <c r="P1827" s="5">
        <f t="shared" si="169"/>
        <v>42.02</v>
      </c>
      <c r="Q1827" t="str">
        <f t="shared" si="172"/>
        <v>music</v>
      </c>
      <c r="R1827" t="str">
        <f t="shared" si="173"/>
        <v>rock</v>
      </c>
      <c r="S1827" s="9">
        <f t="shared" si="170"/>
        <v>41443.83452546296</v>
      </c>
      <c r="T1827" s="9">
        <f t="shared" si="171"/>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20</v>
      </c>
      <c r="P1828" s="5">
        <f t="shared" si="169"/>
        <v>53.157894736842103</v>
      </c>
      <c r="Q1828" t="str">
        <f t="shared" si="172"/>
        <v>music</v>
      </c>
      <c r="R1828" t="str">
        <f t="shared" si="173"/>
        <v>rock</v>
      </c>
      <c r="S1828" s="9">
        <f t="shared" si="170"/>
        <v>41657.923807870371</v>
      </c>
      <c r="T1828" s="9">
        <f t="shared" si="171"/>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53</v>
      </c>
      <c r="P1829" s="5">
        <f t="shared" si="169"/>
        <v>83.885416666666671</v>
      </c>
      <c r="Q1829" t="str">
        <f t="shared" si="172"/>
        <v>music</v>
      </c>
      <c r="R1829" t="str">
        <f t="shared" si="173"/>
        <v>rock</v>
      </c>
      <c r="S1829" s="9">
        <f t="shared" si="170"/>
        <v>40555.325937499998</v>
      </c>
      <c r="T1829" s="9">
        <f t="shared" si="171"/>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32</v>
      </c>
      <c r="P1830" s="5">
        <f t="shared" si="169"/>
        <v>417.33333333333331</v>
      </c>
      <c r="Q1830" t="str">
        <f t="shared" si="172"/>
        <v>music</v>
      </c>
      <c r="R1830" t="str">
        <f t="shared" si="173"/>
        <v>rock</v>
      </c>
      <c r="S1830" s="9">
        <f t="shared" si="170"/>
        <v>41736.899652777778</v>
      </c>
      <c r="T1830" s="9">
        <f t="shared" si="171"/>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1000.25</v>
      </c>
      <c r="P1831" s="5">
        <f t="shared" si="169"/>
        <v>75.765151515151516</v>
      </c>
      <c r="Q1831" t="str">
        <f t="shared" si="172"/>
        <v>music</v>
      </c>
      <c r="R1831" t="str">
        <f t="shared" si="173"/>
        <v>rock</v>
      </c>
      <c r="S1831" s="9">
        <f t="shared" si="170"/>
        <v>40516.087627314817</v>
      </c>
      <c r="T1831" s="9">
        <f t="shared" si="171"/>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230</v>
      </c>
      <c r="P1832" s="5">
        <f t="shared" si="169"/>
        <v>67.389380530973455</v>
      </c>
      <c r="Q1832" t="str">
        <f t="shared" si="172"/>
        <v>music</v>
      </c>
      <c r="R1832" t="str">
        <f t="shared" si="173"/>
        <v>rock</v>
      </c>
      <c r="S1832" s="9">
        <f t="shared" si="170"/>
        <v>41664.684108796297</v>
      </c>
      <c r="T1832" s="9">
        <f t="shared" si="171"/>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30</v>
      </c>
      <c r="P1833" s="5">
        <f t="shared" si="169"/>
        <v>73.571428571428569</v>
      </c>
      <c r="Q1833" t="str">
        <f t="shared" si="172"/>
        <v>music</v>
      </c>
      <c r="R1833" t="str">
        <f t="shared" si="173"/>
        <v>rock</v>
      </c>
      <c r="S1833" s="9">
        <f t="shared" si="170"/>
        <v>41026.996099537035</v>
      </c>
      <c r="T1833" s="9">
        <f t="shared" si="171"/>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150</v>
      </c>
      <c r="P1834" s="5">
        <f t="shared" si="169"/>
        <v>25</v>
      </c>
      <c r="Q1834" t="str">
        <f t="shared" si="172"/>
        <v>music</v>
      </c>
      <c r="R1834" t="str">
        <f t="shared" si="173"/>
        <v>rock</v>
      </c>
      <c r="S1834" s="9">
        <f t="shared" si="170"/>
        <v>40576.539664351854</v>
      </c>
      <c r="T1834" s="9">
        <f t="shared" si="171"/>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650</v>
      </c>
      <c r="P1835" s="5">
        <f t="shared" si="169"/>
        <v>42</v>
      </c>
      <c r="Q1835" t="str">
        <f t="shared" si="172"/>
        <v>music</v>
      </c>
      <c r="R1835" t="str">
        <f t="shared" si="173"/>
        <v>rock</v>
      </c>
      <c r="S1835" s="9">
        <f t="shared" si="170"/>
        <v>41303.044016203705</v>
      </c>
      <c r="T1835" s="9">
        <f t="shared" si="171"/>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1805</v>
      </c>
      <c r="P1836" s="5">
        <f t="shared" si="169"/>
        <v>131.16666666666666</v>
      </c>
      <c r="Q1836" t="str">
        <f t="shared" si="172"/>
        <v>music</v>
      </c>
      <c r="R1836" t="str">
        <f t="shared" si="173"/>
        <v>rock</v>
      </c>
      <c r="S1836" s="9">
        <f t="shared" si="170"/>
        <v>41988.964062500003</v>
      </c>
      <c r="T1836" s="9">
        <f t="shared" si="171"/>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20</v>
      </c>
      <c r="P1837" s="5">
        <f t="shared" si="169"/>
        <v>47.272727272727273</v>
      </c>
      <c r="Q1837" t="str">
        <f t="shared" si="172"/>
        <v>music</v>
      </c>
      <c r="R1837" t="str">
        <f t="shared" si="173"/>
        <v>rock</v>
      </c>
      <c r="S1837" s="9">
        <f t="shared" si="170"/>
        <v>42430.702210648145</v>
      </c>
      <c r="T1837" s="9">
        <f t="shared" si="171"/>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5017</v>
      </c>
      <c r="P1838" s="5">
        <f t="shared" si="169"/>
        <v>182.12727272727273</v>
      </c>
      <c r="Q1838" t="str">
        <f t="shared" si="172"/>
        <v>music</v>
      </c>
      <c r="R1838" t="str">
        <f t="shared" si="173"/>
        <v>rock</v>
      </c>
      <c r="S1838" s="9">
        <f t="shared" si="170"/>
        <v>41305.809363425928</v>
      </c>
      <c r="T1838" s="9">
        <f t="shared" si="171"/>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1241</v>
      </c>
      <c r="P1839" s="5">
        <f t="shared" si="169"/>
        <v>61.366666666666667</v>
      </c>
      <c r="Q1839" t="str">
        <f t="shared" si="172"/>
        <v>music</v>
      </c>
      <c r="R1839" t="str">
        <f t="shared" si="173"/>
        <v>rock</v>
      </c>
      <c r="S1839" s="9">
        <f t="shared" si="170"/>
        <v>40926.047858796301</v>
      </c>
      <c r="T1839" s="9">
        <f t="shared" si="171"/>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1.4900000000000091</v>
      </c>
      <c r="P1840" s="5">
        <f t="shared" si="169"/>
        <v>35.767499999999998</v>
      </c>
      <c r="Q1840" t="str">
        <f t="shared" si="172"/>
        <v>music</v>
      </c>
      <c r="R1840" t="str">
        <f t="shared" si="173"/>
        <v>rock</v>
      </c>
      <c r="S1840" s="9">
        <f t="shared" si="170"/>
        <v>40788.786539351851</v>
      </c>
      <c r="T1840" s="9">
        <f t="shared" si="171"/>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1053</v>
      </c>
      <c r="P1841" s="5">
        <f t="shared" si="169"/>
        <v>45.62222222222222</v>
      </c>
      <c r="Q1841" t="str">
        <f t="shared" si="172"/>
        <v>music</v>
      </c>
      <c r="R1841" t="str">
        <f t="shared" si="173"/>
        <v>rock</v>
      </c>
      <c r="S1841" s="9">
        <f t="shared" si="170"/>
        <v>42614.722013888888</v>
      </c>
      <c r="T1841" s="9">
        <f t="shared" si="171"/>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80</v>
      </c>
      <c r="P1842" s="5">
        <f t="shared" si="169"/>
        <v>75.384615384615387</v>
      </c>
      <c r="Q1842" t="str">
        <f t="shared" si="172"/>
        <v>music</v>
      </c>
      <c r="R1842" t="str">
        <f t="shared" si="173"/>
        <v>rock</v>
      </c>
      <c r="S1842" s="9">
        <f t="shared" si="170"/>
        <v>41382.096180555556</v>
      </c>
      <c r="T1842" s="9">
        <f t="shared" si="171"/>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35</v>
      </c>
      <c r="P1843" s="5">
        <f t="shared" si="169"/>
        <v>50.875</v>
      </c>
      <c r="Q1843" t="str">
        <f t="shared" si="172"/>
        <v>music</v>
      </c>
      <c r="R1843" t="str">
        <f t="shared" si="173"/>
        <v>rock</v>
      </c>
      <c r="S1843" s="9">
        <f t="shared" si="170"/>
        <v>41745.84542824074</v>
      </c>
      <c r="T1843" s="9">
        <f t="shared" si="171"/>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505</v>
      </c>
      <c r="P1844" s="5">
        <f t="shared" si="169"/>
        <v>119.28571428571429</v>
      </c>
      <c r="Q1844" t="str">
        <f t="shared" si="172"/>
        <v>music</v>
      </c>
      <c r="R1844" t="str">
        <f t="shared" si="173"/>
        <v>rock</v>
      </c>
      <c r="S1844" s="9">
        <f t="shared" si="170"/>
        <v>42031.631724537037</v>
      </c>
      <c r="T1844" s="9">
        <f t="shared" si="171"/>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2400.6100000000006</v>
      </c>
      <c r="P1845" s="5">
        <f t="shared" si="169"/>
        <v>92.541865671641801</v>
      </c>
      <c r="Q1845" t="str">
        <f t="shared" si="172"/>
        <v>music</v>
      </c>
      <c r="R1845" t="str">
        <f t="shared" si="173"/>
        <v>rock</v>
      </c>
      <c r="S1845" s="9">
        <f t="shared" si="170"/>
        <v>40564.994837962964</v>
      </c>
      <c r="T1845" s="9">
        <f t="shared" si="171"/>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21</v>
      </c>
      <c r="P1846" s="5">
        <f t="shared" si="169"/>
        <v>76.05</v>
      </c>
      <c r="Q1846" t="str">
        <f t="shared" si="172"/>
        <v>music</v>
      </c>
      <c r="R1846" t="str">
        <f t="shared" si="173"/>
        <v>rock</v>
      </c>
      <c r="S1846" s="9">
        <f t="shared" si="170"/>
        <v>40666.973541666666</v>
      </c>
      <c r="T1846" s="9">
        <f t="shared" si="171"/>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0</v>
      </c>
      <c r="P1847" s="5">
        <f t="shared" si="169"/>
        <v>52.631578947368418</v>
      </c>
      <c r="Q1847" t="str">
        <f t="shared" si="172"/>
        <v>music</v>
      </c>
      <c r="R1847" t="str">
        <f t="shared" si="173"/>
        <v>rock</v>
      </c>
      <c r="S1847" s="9">
        <f t="shared" si="170"/>
        <v>42523.333310185189</v>
      </c>
      <c r="T1847" s="9">
        <f t="shared" si="171"/>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5689</v>
      </c>
      <c r="P1848" s="5">
        <f t="shared" si="169"/>
        <v>98.990430622009569</v>
      </c>
      <c r="Q1848" t="str">
        <f t="shared" si="172"/>
        <v>music</v>
      </c>
      <c r="R1848" t="str">
        <f t="shared" si="173"/>
        <v>rock</v>
      </c>
      <c r="S1848" s="9">
        <f t="shared" si="170"/>
        <v>41228.650196759263</v>
      </c>
      <c r="T1848" s="9">
        <f t="shared" si="171"/>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522</v>
      </c>
      <c r="P1849" s="5">
        <f t="shared" si="169"/>
        <v>79.526315789473685</v>
      </c>
      <c r="Q1849" t="str">
        <f t="shared" si="172"/>
        <v>music</v>
      </c>
      <c r="R1849" t="str">
        <f t="shared" si="173"/>
        <v>rock</v>
      </c>
      <c r="S1849" s="9">
        <f t="shared" si="170"/>
        <v>42094.236481481479</v>
      </c>
      <c r="T1849" s="9">
        <f t="shared" si="171"/>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221</v>
      </c>
      <c r="P1850" s="5">
        <f t="shared" si="169"/>
        <v>134.20833333333334</v>
      </c>
      <c r="Q1850" t="str">
        <f t="shared" si="172"/>
        <v>music</v>
      </c>
      <c r="R1850" t="str">
        <f t="shared" si="173"/>
        <v>rock</v>
      </c>
      <c r="S1850" s="9">
        <f t="shared" si="170"/>
        <v>40691.788055555553</v>
      </c>
      <c r="T1850" s="9">
        <f t="shared" si="171"/>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v>
      </c>
      <c r="P1851" s="5">
        <f t="shared" si="169"/>
        <v>37.625</v>
      </c>
      <c r="Q1851" t="str">
        <f t="shared" si="172"/>
        <v>music</v>
      </c>
      <c r="R1851" t="str">
        <f t="shared" si="173"/>
        <v>rock</v>
      </c>
      <c r="S1851" s="9">
        <f t="shared" si="170"/>
        <v>41169.845590277779</v>
      </c>
      <c r="T1851" s="9">
        <f t="shared" si="171"/>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137</v>
      </c>
      <c r="P1852" s="5">
        <f t="shared" si="169"/>
        <v>51.044692737430168</v>
      </c>
      <c r="Q1852" t="str">
        <f t="shared" si="172"/>
        <v>music</v>
      </c>
      <c r="R1852" t="str">
        <f t="shared" si="173"/>
        <v>rock</v>
      </c>
      <c r="S1852" s="9">
        <f t="shared" si="170"/>
        <v>41800.959490740745</v>
      </c>
      <c r="T1852" s="9">
        <f t="shared" si="171"/>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v>
      </c>
      <c r="P1853" s="5">
        <f t="shared" si="169"/>
        <v>50.03846153846154</v>
      </c>
      <c r="Q1853" t="str">
        <f t="shared" si="172"/>
        <v>music</v>
      </c>
      <c r="R1853" t="str">
        <f t="shared" si="173"/>
        <v>rock</v>
      </c>
      <c r="S1853" s="9">
        <f t="shared" si="170"/>
        <v>41827.906689814816</v>
      </c>
      <c r="T1853" s="9">
        <f t="shared" si="171"/>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2545</v>
      </c>
      <c r="P1854" s="5">
        <f t="shared" si="169"/>
        <v>133.93129770992365</v>
      </c>
      <c r="Q1854" t="str">
        <f t="shared" si="172"/>
        <v>music</v>
      </c>
      <c r="R1854" t="str">
        <f t="shared" si="173"/>
        <v>rock</v>
      </c>
      <c r="S1854" s="9">
        <f t="shared" si="170"/>
        <v>42081.77143518519</v>
      </c>
      <c r="T1854" s="9">
        <f t="shared" si="171"/>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15</v>
      </c>
      <c r="P1855" s="5">
        <f t="shared" si="169"/>
        <v>58.214285714285715</v>
      </c>
      <c r="Q1855" t="str">
        <f t="shared" si="172"/>
        <v>music</v>
      </c>
      <c r="R1855" t="str">
        <f t="shared" si="173"/>
        <v>rock</v>
      </c>
      <c r="S1855" s="9">
        <f t="shared" si="170"/>
        <v>41177.060381944444</v>
      </c>
      <c r="T1855" s="9">
        <f t="shared" si="171"/>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318.54999999999927</v>
      </c>
      <c r="P1856" s="5">
        <f t="shared" si="169"/>
        <v>88.037643678160919</v>
      </c>
      <c r="Q1856" t="str">
        <f t="shared" si="172"/>
        <v>music</v>
      </c>
      <c r="R1856" t="str">
        <f t="shared" si="173"/>
        <v>rock</v>
      </c>
      <c r="S1856" s="9">
        <f t="shared" si="170"/>
        <v>41388.021261574075</v>
      </c>
      <c r="T1856" s="9">
        <f t="shared" si="171"/>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4730.16</v>
      </c>
      <c r="P1857" s="5">
        <f t="shared" si="169"/>
        <v>70.576753926701571</v>
      </c>
      <c r="Q1857" t="str">
        <f t="shared" si="172"/>
        <v>music</v>
      </c>
      <c r="R1857" t="str">
        <f t="shared" si="173"/>
        <v>rock</v>
      </c>
      <c r="S1857" s="9">
        <f t="shared" si="170"/>
        <v>41600.538657407407</v>
      </c>
      <c r="T1857" s="9">
        <f t="shared" si="171"/>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74">E1858-D1858</f>
        <v>25</v>
      </c>
      <c r="P1858" s="5">
        <f t="shared" ref="P1858:P1921" si="175">(E1858/L1858)</f>
        <v>53.289473684210527</v>
      </c>
      <c r="Q1858" t="str">
        <f t="shared" si="172"/>
        <v>music</v>
      </c>
      <c r="R1858" t="str">
        <f t="shared" si="173"/>
        <v>rock</v>
      </c>
      <c r="S1858" s="9">
        <f t="shared" ref="S1858:S1921" si="176">(((J1858/60)/60)/24)+DATE(1970,1,1)</f>
        <v>41817.854999999996</v>
      </c>
      <c r="T1858" s="9">
        <f t="shared" ref="T1858:T1921" si="177">(((I1858/60)/60)/24)+DATE(1970,1,1)</f>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74"/>
        <v>0</v>
      </c>
      <c r="P1859" s="5">
        <f t="shared" si="175"/>
        <v>136.36363636363637</v>
      </c>
      <c r="Q1859" t="str">
        <f t="shared" ref="Q1859:Q1922" si="178">LEFT(N1859,SEARCH("/",N1859,1)-1)</f>
        <v>music</v>
      </c>
      <c r="R1859" t="str">
        <f t="shared" ref="R1859:R1922" si="179">RIGHT(N1859,LEN(N1859)-SEARCH("/",N1859))</f>
        <v>rock</v>
      </c>
      <c r="S1859" s="9">
        <f t="shared" si="176"/>
        <v>41864.76866898148</v>
      </c>
      <c r="T1859" s="9">
        <f t="shared" si="177"/>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486</v>
      </c>
      <c r="P1860" s="5">
        <f t="shared" si="175"/>
        <v>40.547315436241611</v>
      </c>
      <c r="Q1860" t="str">
        <f t="shared" si="178"/>
        <v>music</v>
      </c>
      <c r="R1860" t="str">
        <f t="shared" si="179"/>
        <v>rock</v>
      </c>
      <c r="S1860" s="9">
        <f t="shared" si="176"/>
        <v>40833.200474537036</v>
      </c>
      <c r="T1860" s="9">
        <f t="shared" si="177"/>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955</v>
      </c>
      <c r="P1861" s="5">
        <f t="shared" si="175"/>
        <v>70.625</v>
      </c>
      <c r="Q1861" t="str">
        <f t="shared" si="178"/>
        <v>music</v>
      </c>
      <c r="R1861" t="str">
        <f t="shared" si="179"/>
        <v>rock</v>
      </c>
      <c r="S1861" s="9">
        <f t="shared" si="176"/>
        <v>40778.770011574074</v>
      </c>
      <c r="T1861" s="9">
        <f t="shared" si="177"/>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251</v>
      </c>
      <c r="P1862" s="5">
        <f t="shared" si="175"/>
        <v>52.684210526315788</v>
      </c>
      <c r="Q1862" t="str">
        <f t="shared" si="178"/>
        <v>music</v>
      </c>
      <c r="R1862" t="str">
        <f t="shared" si="179"/>
        <v>rock</v>
      </c>
      <c r="S1862" s="9">
        <f t="shared" si="176"/>
        <v>41655.709305555552</v>
      </c>
      <c r="T1862" s="9">
        <f t="shared" si="177"/>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-250000</v>
      </c>
      <c r="P1863" s="5" t="e">
        <f t="shared" si="175"/>
        <v>#DIV/0!</v>
      </c>
      <c r="Q1863" t="str">
        <f t="shared" si="178"/>
        <v>games</v>
      </c>
      <c r="R1863" t="str">
        <f t="shared" si="179"/>
        <v>mobile games</v>
      </c>
      <c r="S1863" s="9">
        <f t="shared" si="176"/>
        <v>42000.300243055557</v>
      </c>
      <c r="T1863" s="9">
        <f t="shared" si="177"/>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-16545</v>
      </c>
      <c r="P1864" s="5">
        <f t="shared" si="175"/>
        <v>90.9375</v>
      </c>
      <c r="Q1864" t="str">
        <f t="shared" si="178"/>
        <v>games</v>
      </c>
      <c r="R1864" t="str">
        <f t="shared" si="179"/>
        <v>mobile games</v>
      </c>
      <c r="S1864" s="9">
        <f t="shared" si="176"/>
        <v>42755.492754629624</v>
      </c>
      <c r="T1864" s="9">
        <f t="shared" si="177"/>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-2490</v>
      </c>
      <c r="P1865" s="5">
        <f t="shared" si="175"/>
        <v>5</v>
      </c>
      <c r="Q1865" t="str">
        <f t="shared" si="178"/>
        <v>games</v>
      </c>
      <c r="R1865" t="str">
        <f t="shared" si="179"/>
        <v>mobile games</v>
      </c>
      <c r="S1865" s="9">
        <f t="shared" si="176"/>
        <v>41772.797280092593</v>
      </c>
      <c r="T1865" s="9">
        <f t="shared" si="177"/>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-3712</v>
      </c>
      <c r="P1866" s="5">
        <f t="shared" si="175"/>
        <v>58.083333333333336</v>
      </c>
      <c r="Q1866" t="str">
        <f t="shared" si="178"/>
        <v>games</v>
      </c>
      <c r="R1866" t="str">
        <f t="shared" si="179"/>
        <v>mobile games</v>
      </c>
      <c r="S1866" s="9">
        <f t="shared" si="176"/>
        <v>41733.716435185182</v>
      </c>
      <c r="T1866" s="9">
        <f t="shared" si="177"/>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-109996</v>
      </c>
      <c r="P1867" s="5">
        <f t="shared" si="175"/>
        <v>2</v>
      </c>
      <c r="Q1867" t="str">
        <f t="shared" si="178"/>
        <v>games</v>
      </c>
      <c r="R1867" t="str">
        <f t="shared" si="179"/>
        <v>mobile games</v>
      </c>
      <c r="S1867" s="9">
        <f t="shared" si="176"/>
        <v>42645.367442129631</v>
      </c>
      <c r="T1867" s="9">
        <f t="shared" si="177"/>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-24875</v>
      </c>
      <c r="P1868" s="5">
        <f t="shared" si="175"/>
        <v>62.5</v>
      </c>
      <c r="Q1868" t="str">
        <f t="shared" si="178"/>
        <v>games</v>
      </c>
      <c r="R1868" t="str">
        <f t="shared" si="179"/>
        <v>mobile games</v>
      </c>
      <c r="S1868" s="9">
        <f t="shared" si="176"/>
        <v>42742.246493055558</v>
      </c>
      <c r="T1868" s="9">
        <f t="shared" si="177"/>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-19990</v>
      </c>
      <c r="P1869" s="5">
        <f t="shared" si="175"/>
        <v>10</v>
      </c>
      <c r="Q1869" t="str">
        <f t="shared" si="178"/>
        <v>games</v>
      </c>
      <c r="R1869" t="str">
        <f t="shared" si="179"/>
        <v>mobile games</v>
      </c>
      <c r="S1869" s="9">
        <f t="shared" si="176"/>
        <v>42649.924907407403</v>
      </c>
      <c r="T1869" s="9">
        <f t="shared" si="177"/>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-23783</v>
      </c>
      <c r="P1870" s="5">
        <f t="shared" si="175"/>
        <v>71.588235294117652</v>
      </c>
      <c r="Q1870" t="str">
        <f t="shared" si="178"/>
        <v>games</v>
      </c>
      <c r="R1870" t="str">
        <f t="shared" si="179"/>
        <v>mobile games</v>
      </c>
      <c r="S1870" s="9">
        <f t="shared" si="176"/>
        <v>42328.779224537036</v>
      </c>
      <c r="T1870" s="9">
        <f t="shared" si="177"/>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-10000</v>
      </c>
      <c r="P1871" s="5" t="e">
        <f t="shared" si="175"/>
        <v>#DIV/0!</v>
      </c>
      <c r="Q1871" t="str">
        <f t="shared" si="178"/>
        <v>games</v>
      </c>
      <c r="R1871" t="str">
        <f t="shared" si="179"/>
        <v>mobile games</v>
      </c>
      <c r="S1871" s="9">
        <f t="shared" si="176"/>
        <v>42709.002881944441</v>
      </c>
      <c r="T1871" s="9">
        <f t="shared" si="177"/>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-3139</v>
      </c>
      <c r="P1872" s="5">
        <f t="shared" si="175"/>
        <v>32.81818181818182</v>
      </c>
      <c r="Q1872" t="str">
        <f t="shared" si="178"/>
        <v>games</v>
      </c>
      <c r="R1872" t="str">
        <f t="shared" si="179"/>
        <v>mobile games</v>
      </c>
      <c r="S1872" s="9">
        <f t="shared" si="176"/>
        <v>42371.355729166666</v>
      </c>
      <c r="T1872" s="9">
        <f t="shared" si="177"/>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-1834</v>
      </c>
      <c r="P1873" s="5">
        <f t="shared" si="175"/>
        <v>49.11578947368421</v>
      </c>
      <c r="Q1873" t="str">
        <f t="shared" si="178"/>
        <v>games</v>
      </c>
      <c r="R1873" t="str">
        <f t="shared" si="179"/>
        <v>mobile games</v>
      </c>
      <c r="S1873" s="9">
        <f t="shared" si="176"/>
        <v>41923.783576388887</v>
      </c>
      <c r="T1873" s="9">
        <f t="shared" si="177"/>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-19788</v>
      </c>
      <c r="P1874" s="5">
        <f t="shared" si="175"/>
        <v>16.307692307692307</v>
      </c>
      <c r="Q1874" t="str">
        <f t="shared" si="178"/>
        <v>games</v>
      </c>
      <c r="R1874" t="str">
        <f t="shared" si="179"/>
        <v>mobile games</v>
      </c>
      <c r="S1874" s="9">
        <f t="shared" si="176"/>
        <v>42155.129652777774</v>
      </c>
      <c r="T1874" s="9">
        <f t="shared" si="177"/>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-7964</v>
      </c>
      <c r="P1875" s="5">
        <f t="shared" si="175"/>
        <v>18</v>
      </c>
      <c r="Q1875" t="str">
        <f t="shared" si="178"/>
        <v>games</v>
      </c>
      <c r="R1875" t="str">
        <f t="shared" si="179"/>
        <v>mobile games</v>
      </c>
      <c r="S1875" s="9">
        <f t="shared" si="176"/>
        <v>42164.615856481483</v>
      </c>
      <c r="T1875" s="9">
        <f t="shared" si="177"/>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-159974</v>
      </c>
      <c r="P1876" s="5">
        <f t="shared" si="175"/>
        <v>13</v>
      </c>
      <c r="Q1876" t="str">
        <f t="shared" si="178"/>
        <v>games</v>
      </c>
      <c r="R1876" t="str">
        <f t="shared" si="179"/>
        <v>mobile games</v>
      </c>
      <c r="S1876" s="9">
        <f t="shared" si="176"/>
        <v>42529.969131944439</v>
      </c>
      <c r="T1876" s="9">
        <f t="shared" si="177"/>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-9949</v>
      </c>
      <c r="P1877" s="5">
        <f t="shared" si="175"/>
        <v>17</v>
      </c>
      <c r="Q1877" t="str">
        <f t="shared" si="178"/>
        <v>games</v>
      </c>
      <c r="R1877" t="str">
        <f t="shared" si="179"/>
        <v>mobile games</v>
      </c>
      <c r="S1877" s="9">
        <f t="shared" si="176"/>
        <v>42528.899398148147</v>
      </c>
      <c r="T1877" s="9">
        <f t="shared" si="177"/>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-280</v>
      </c>
      <c r="P1878" s="5" t="e">
        <f t="shared" si="175"/>
        <v>#DIV/0!</v>
      </c>
      <c r="Q1878" t="str">
        <f t="shared" si="178"/>
        <v>games</v>
      </c>
      <c r="R1878" t="str">
        <f t="shared" si="179"/>
        <v>mobile games</v>
      </c>
      <c r="S1878" s="9">
        <f t="shared" si="176"/>
        <v>41776.284780092588</v>
      </c>
      <c r="T1878" s="9">
        <f t="shared" si="177"/>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-60</v>
      </c>
      <c r="P1879" s="5" t="e">
        <f t="shared" si="175"/>
        <v>#DIV/0!</v>
      </c>
      <c r="Q1879" t="str">
        <f t="shared" si="178"/>
        <v>games</v>
      </c>
      <c r="R1879" t="str">
        <f t="shared" si="179"/>
        <v>mobile games</v>
      </c>
      <c r="S1879" s="9">
        <f t="shared" si="176"/>
        <v>42035.029224537036</v>
      </c>
      <c r="T1879" s="9">
        <f t="shared" si="177"/>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-8000</v>
      </c>
      <c r="P1880" s="5" t="e">
        <f t="shared" si="175"/>
        <v>#DIV/0!</v>
      </c>
      <c r="Q1880" t="str">
        <f t="shared" si="178"/>
        <v>games</v>
      </c>
      <c r="R1880" t="str">
        <f t="shared" si="179"/>
        <v>mobile games</v>
      </c>
      <c r="S1880" s="9">
        <f t="shared" si="176"/>
        <v>41773.008738425924</v>
      </c>
      <c r="T1880" s="9">
        <f t="shared" si="177"/>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-4994</v>
      </c>
      <c r="P1881" s="5">
        <f t="shared" si="175"/>
        <v>3</v>
      </c>
      <c r="Q1881" t="str">
        <f t="shared" si="178"/>
        <v>games</v>
      </c>
      <c r="R1881" t="str">
        <f t="shared" si="179"/>
        <v>mobile games</v>
      </c>
      <c r="S1881" s="9">
        <f t="shared" si="176"/>
        <v>42413.649641203709</v>
      </c>
      <c r="T1881" s="9">
        <f t="shared" si="177"/>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-3996</v>
      </c>
      <c r="P1882" s="5">
        <f t="shared" si="175"/>
        <v>41.833333333333336</v>
      </c>
      <c r="Q1882" t="str">
        <f t="shared" si="178"/>
        <v>games</v>
      </c>
      <c r="R1882" t="str">
        <f t="shared" si="179"/>
        <v>mobile games</v>
      </c>
      <c r="S1882" s="9">
        <f t="shared" si="176"/>
        <v>42430.566898148143</v>
      </c>
      <c r="T1882" s="9">
        <f t="shared" si="177"/>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1453.69</v>
      </c>
      <c r="P1883" s="5">
        <f t="shared" si="175"/>
        <v>49.338428571428572</v>
      </c>
      <c r="Q1883" t="str">
        <f t="shared" si="178"/>
        <v>music</v>
      </c>
      <c r="R1883" t="str">
        <f t="shared" si="179"/>
        <v>indie rock</v>
      </c>
      <c r="S1883" s="9">
        <f t="shared" si="176"/>
        <v>42043.152650462958</v>
      </c>
      <c r="T1883" s="9">
        <f t="shared" si="177"/>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30</v>
      </c>
      <c r="P1884" s="5">
        <f t="shared" si="175"/>
        <v>41.728395061728392</v>
      </c>
      <c r="Q1884" t="str">
        <f t="shared" si="178"/>
        <v>music</v>
      </c>
      <c r="R1884" t="str">
        <f t="shared" si="179"/>
        <v>indie rock</v>
      </c>
      <c r="S1884" s="9">
        <f t="shared" si="176"/>
        <v>41067.949212962965</v>
      </c>
      <c r="T1884" s="9">
        <f t="shared" si="177"/>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48</v>
      </c>
      <c r="P1885" s="5">
        <f t="shared" si="175"/>
        <v>32.71875</v>
      </c>
      <c r="Q1885" t="str">
        <f t="shared" si="178"/>
        <v>music</v>
      </c>
      <c r="R1885" t="str">
        <f t="shared" si="179"/>
        <v>indie rock</v>
      </c>
      <c r="S1885" s="9">
        <f t="shared" si="176"/>
        <v>40977.948009259257</v>
      </c>
      <c r="T1885" s="9">
        <f t="shared" si="177"/>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351</v>
      </c>
      <c r="P1886" s="5">
        <f t="shared" si="175"/>
        <v>51.96153846153846</v>
      </c>
      <c r="Q1886" t="str">
        <f t="shared" si="178"/>
        <v>music</v>
      </c>
      <c r="R1886" t="str">
        <f t="shared" si="179"/>
        <v>indie rock</v>
      </c>
      <c r="S1886" s="9">
        <f t="shared" si="176"/>
        <v>41205.198321759257</v>
      </c>
      <c r="T1886" s="9">
        <f t="shared" si="177"/>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747</v>
      </c>
      <c r="P1887" s="5">
        <f t="shared" si="175"/>
        <v>50.685714285714283</v>
      </c>
      <c r="Q1887" t="str">
        <f t="shared" si="178"/>
        <v>music</v>
      </c>
      <c r="R1887" t="str">
        <f t="shared" si="179"/>
        <v>indie rock</v>
      </c>
      <c r="S1887" s="9">
        <f t="shared" si="176"/>
        <v>41099.093865740739</v>
      </c>
      <c r="T1887" s="9">
        <f t="shared" si="177"/>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25</v>
      </c>
      <c r="P1888" s="5">
        <f t="shared" si="175"/>
        <v>42.241379310344826</v>
      </c>
      <c r="Q1888" t="str">
        <f t="shared" si="178"/>
        <v>music</v>
      </c>
      <c r="R1888" t="str">
        <f t="shared" si="179"/>
        <v>indie rock</v>
      </c>
      <c r="S1888" s="9">
        <f t="shared" si="176"/>
        <v>41925.906689814816</v>
      </c>
      <c r="T1888" s="9">
        <f t="shared" si="177"/>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335</v>
      </c>
      <c r="P1889" s="5">
        <f t="shared" si="175"/>
        <v>416.875</v>
      </c>
      <c r="Q1889" t="str">
        <f t="shared" si="178"/>
        <v>music</v>
      </c>
      <c r="R1889" t="str">
        <f t="shared" si="179"/>
        <v>indie rock</v>
      </c>
      <c r="S1889" s="9">
        <f t="shared" si="176"/>
        <v>42323.800138888888</v>
      </c>
      <c r="T1889" s="9">
        <f t="shared" si="177"/>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1652</v>
      </c>
      <c r="P1890" s="5">
        <f t="shared" si="175"/>
        <v>46.651685393258425</v>
      </c>
      <c r="Q1890" t="str">
        <f t="shared" si="178"/>
        <v>music</v>
      </c>
      <c r="R1890" t="str">
        <f t="shared" si="179"/>
        <v>indie rock</v>
      </c>
      <c r="S1890" s="9">
        <f t="shared" si="176"/>
        <v>40299.239953703705</v>
      </c>
      <c r="T1890" s="9">
        <f t="shared" si="177"/>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132</v>
      </c>
      <c r="P1891" s="5">
        <f t="shared" si="175"/>
        <v>48.454545454545453</v>
      </c>
      <c r="Q1891" t="str">
        <f t="shared" si="178"/>
        <v>music</v>
      </c>
      <c r="R1891" t="str">
        <f t="shared" si="179"/>
        <v>indie rock</v>
      </c>
      <c r="S1891" s="9">
        <f t="shared" si="176"/>
        <v>41299.793356481481</v>
      </c>
      <c r="T1891" s="9">
        <f t="shared" si="177"/>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5350.130000000001</v>
      </c>
      <c r="P1892" s="5">
        <f t="shared" si="175"/>
        <v>70.5289837398374</v>
      </c>
      <c r="Q1892" t="str">
        <f t="shared" si="178"/>
        <v>music</v>
      </c>
      <c r="R1892" t="str">
        <f t="shared" si="179"/>
        <v>indie rock</v>
      </c>
      <c r="S1892" s="9">
        <f t="shared" si="176"/>
        <v>41228.786203703705</v>
      </c>
      <c r="T1892" s="9">
        <f t="shared" si="177"/>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555</v>
      </c>
      <c r="P1893" s="5">
        <f t="shared" si="175"/>
        <v>87.958333333333329</v>
      </c>
      <c r="Q1893" t="str">
        <f t="shared" si="178"/>
        <v>music</v>
      </c>
      <c r="R1893" t="str">
        <f t="shared" si="179"/>
        <v>indie rock</v>
      </c>
      <c r="S1893" s="9">
        <f t="shared" si="176"/>
        <v>40335.798078703701</v>
      </c>
      <c r="T1893" s="9">
        <f t="shared" si="177"/>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183</v>
      </c>
      <c r="P1894" s="5">
        <f t="shared" si="175"/>
        <v>26.26923076923077</v>
      </c>
      <c r="Q1894" t="str">
        <f t="shared" si="178"/>
        <v>music</v>
      </c>
      <c r="R1894" t="str">
        <f t="shared" si="179"/>
        <v>indie rock</v>
      </c>
      <c r="S1894" s="9">
        <f t="shared" si="176"/>
        <v>40671.637511574074</v>
      </c>
      <c r="T1894" s="9">
        <f t="shared" si="177"/>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100</v>
      </c>
      <c r="P1895" s="5">
        <f t="shared" si="175"/>
        <v>57.777777777777779</v>
      </c>
      <c r="Q1895" t="str">
        <f t="shared" si="178"/>
        <v>music</v>
      </c>
      <c r="R1895" t="str">
        <f t="shared" si="179"/>
        <v>indie rock</v>
      </c>
      <c r="S1895" s="9">
        <f t="shared" si="176"/>
        <v>40632.94195601852</v>
      </c>
      <c r="T1895" s="9">
        <f t="shared" si="177"/>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145</v>
      </c>
      <c r="P1896" s="5">
        <f t="shared" si="175"/>
        <v>57.25</v>
      </c>
      <c r="Q1896" t="str">
        <f t="shared" si="178"/>
        <v>music</v>
      </c>
      <c r="R1896" t="str">
        <f t="shared" si="179"/>
        <v>indie rock</v>
      </c>
      <c r="S1896" s="9">
        <f t="shared" si="176"/>
        <v>40920.904895833337</v>
      </c>
      <c r="T1896" s="9">
        <f t="shared" si="177"/>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156</v>
      </c>
      <c r="P1897" s="5">
        <f t="shared" si="175"/>
        <v>196.34042553191489</v>
      </c>
      <c r="Q1897" t="str">
        <f t="shared" si="178"/>
        <v>music</v>
      </c>
      <c r="R1897" t="str">
        <f t="shared" si="179"/>
        <v>indie rock</v>
      </c>
      <c r="S1897" s="9">
        <f t="shared" si="176"/>
        <v>42267.746782407412</v>
      </c>
      <c r="T1897" s="9">
        <f t="shared" si="177"/>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108</v>
      </c>
      <c r="P1898" s="5">
        <f t="shared" si="175"/>
        <v>43</v>
      </c>
      <c r="Q1898" t="str">
        <f t="shared" si="178"/>
        <v>music</v>
      </c>
      <c r="R1898" t="str">
        <f t="shared" si="179"/>
        <v>indie rock</v>
      </c>
      <c r="S1898" s="9">
        <f t="shared" si="176"/>
        <v>40981.710243055553</v>
      </c>
      <c r="T1898" s="9">
        <f t="shared" si="177"/>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156</v>
      </c>
      <c r="P1899" s="5">
        <f t="shared" si="175"/>
        <v>35.551912568306008</v>
      </c>
      <c r="Q1899" t="str">
        <f t="shared" si="178"/>
        <v>music</v>
      </c>
      <c r="R1899" t="str">
        <f t="shared" si="179"/>
        <v>indie rock</v>
      </c>
      <c r="S1899" s="9">
        <f t="shared" si="176"/>
        <v>41680.583402777782</v>
      </c>
      <c r="T1899" s="9">
        <f t="shared" si="177"/>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445</v>
      </c>
      <c r="P1900" s="5">
        <f t="shared" si="175"/>
        <v>68.80952380952381</v>
      </c>
      <c r="Q1900" t="str">
        <f t="shared" si="178"/>
        <v>music</v>
      </c>
      <c r="R1900" t="str">
        <f t="shared" si="179"/>
        <v>indie rock</v>
      </c>
      <c r="S1900" s="9">
        <f t="shared" si="176"/>
        <v>42366.192974537036</v>
      </c>
      <c r="T1900" s="9">
        <f t="shared" si="177"/>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300</v>
      </c>
      <c r="P1901" s="5">
        <f t="shared" si="175"/>
        <v>28.571428571428573</v>
      </c>
      <c r="Q1901" t="str">
        <f t="shared" si="178"/>
        <v>music</v>
      </c>
      <c r="R1901" t="str">
        <f t="shared" si="179"/>
        <v>indie rock</v>
      </c>
      <c r="S1901" s="9">
        <f t="shared" si="176"/>
        <v>42058.941736111112</v>
      </c>
      <c r="T1901" s="9">
        <f t="shared" si="177"/>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234.11000000000013</v>
      </c>
      <c r="P1902" s="5">
        <f t="shared" si="175"/>
        <v>50.631666666666668</v>
      </c>
      <c r="Q1902" t="str">
        <f t="shared" si="178"/>
        <v>music</v>
      </c>
      <c r="R1902" t="str">
        <f t="shared" si="179"/>
        <v>indie rock</v>
      </c>
      <c r="S1902" s="9">
        <f t="shared" si="176"/>
        <v>41160.871886574074</v>
      </c>
      <c r="T1902" s="9">
        <f t="shared" si="177"/>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-96330</v>
      </c>
      <c r="P1903" s="5">
        <f t="shared" si="175"/>
        <v>106.8</v>
      </c>
      <c r="Q1903" t="str">
        <f t="shared" si="178"/>
        <v>technology</v>
      </c>
      <c r="R1903" t="str">
        <f t="shared" si="179"/>
        <v>gadgets</v>
      </c>
      <c r="S1903" s="9">
        <f t="shared" si="176"/>
        <v>42116.54315972222</v>
      </c>
      <c r="T1903" s="9">
        <f t="shared" si="177"/>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-988</v>
      </c>
      <c r="P1904" s="5">
        <f t="shared" si="175"/>
        <v>4</v>
      </c>
      <c r="Q1904" t="str">
        <f t="shared" si="178"/>
        <v>technology</v>
      </c>
      <c r="R1904" t="str">
        <f t="shared" si="179"/>
        <v>gadgets</v>
      </c>
      <c r="S1904" s="9">
        <f t="shared" si="176"/>
        <v>42037.789895833332</v>
      </c>
      <c r="T1904" s="9">
        <f t="shared" si="177"/>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-1602</v>
      </c>
      <c r="P1905" s="5">
        <f t="shared" si="175"/>
        <v>34.097560975609753</v>
      </c>
      <c r="Q1905" t="str">
        <f t="shared" si="178"/>
        <v>technology</v>
      </c>
      <c r="R1905" t="str">
        <f t="shared" si="179"/>
        <v>gadgets</v>
      </c>
      <c r="S1905" s="9">
        <f t="shared" si="176"/>
        <v>42702.770729166667</v>
      </c>
      <c r="T1905" s="9">
        <f t="shared" si="177"/>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-49950</v>
      </c>
      <c r="P1906" s="5">
        <f t="shared" si="175"/>
        <v>25</v>
      </c>
      <c r="Q1906" t="str">
        <f t="shared" si="178"/>
        <v>technology</v>
      </c>
      <c r="R1906" t="str">
        <f t="shared" si="179"/>
        <v>gadgets</v>
      </c>
      <c r="S1906" s="9">
        <f t="shared" si="176"/>
        <v>42326.685428240744</v>
      </c>
      <c r="T1906" s="9">
        <f t="shared" si="177"/>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-24958</v>
      </c>
      <c r="P1907" s="5">
        <f t="shared" si="175"/>
        <v>10.5</v>
      </c>
      <c r="Q1907" t="str">
        <f t="shared" si="178"/>
        <v>technology</v>
      </c>
      <c r="R1907" t="str">
        <f t="shared" si="179"/>
        <v>gadgets</v>
      </c>
      <c r="S1907" s="9">
        <f t="shared" si="176"/>
        <v>41859.925856481481</v>
      </c>
      <c r="T1907" s="9">
        <f t="shared" si="177"/>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-28620</v>
      </c>
      <c r="P1908" s="5">
        <f t="shared" si="175"/>
        <v>215.95959595959596</v>
      </c>
      <c r="Q1908" t="str">
        <f t="shared" si="178"/>
        <v>technology</v>
      </c>
      <c r="R1908" t="str">
        <f t="shared" si="179"/>
        <v>gadgets</v>
      </c>
      <c r="S1908" s="9">
        <f t="shared" si="176"/>
        <v>42514.671099537038</v>
      </c>
      <c r="T1908" s="9">
        <f t="shared" si="177"/>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-29915</v>
      </c>
      <c r="P1909" s="5">
        <f t="shared" si="175"/>
        <v>21.25</v>
      </c>
      <c r="Q1909" t="str">
        <f t="shared" si="178"/>
        <v>technology</v>
      </c>
      <c r="R1909" t="str">
        <f t="shared" si="179"/>
        <v>gadgets</v>
      </c>
      <c r="S1909" s="9">
        <f t="shared" si="176"/>
        <v>41767.587094907409</v>
      </c>
      <c r="T1909" s="9">
        <f t="shared" si="177"/>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-24567</v>
      </c>
      <c r="P1910" s="5">
        <f t="shared" si="175"/>
        <v>108.25</v>
      </c>
      <c r="Q1910" t="str">
        <f t="shared" si="178"/>
        <v>technology</v>
      </c>
      <c r="R1910" t="str">
        <f t="shared" si="179"/>
        <v>gadgets</v>
      </c>
      <c r="S1910" s="9">
        <f t="shared" si="176"/>
        <v>42703.917824074073</v>
      </c>
      <c r="T1910" s="9">
        <f t="shared" si="177"/>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-30061</v>
      </c>
      <c r="P1911" s="5">
        <f t="shared" si="175"/>
        <v>129.97368421052633</v>
      </c>
      <c r="Q1911" t="str">
        <f t="shared" si="178"/>
        <v>technology</v>
      </c>
      <c r="R1911" t="str">
        <f t="shared" si="179"/>
        <v>gadgets</v>
      </c>
      <c r="S1911" s="9">
        <f t="shared" si="176"/>
        <v>41905.429155092592</v>
      </c>
      <c r="T1911" s="9">
        <f t="shared" si="177"/>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-51514</v>
      </c>
      <c r="P1912" s="5">
        <f t="shared" si="175"/>
        <v>117.49473684210527</v>
      </c>
      <c r="Q1912" t="str">
        <f t="shared" si="178"/>
        <v>technology</v>
      </c>
      <c r="R1912" t="str">
        <f t="shared" si="179"/>
        <v>gadgets</v>
      </c>
      <c r="S1912" s="9">
        <f t="shared" si="176"/>
        <v>42264.963159722218</v>
      </c>
      <c r="T1912" s="9">
        <f t="shared" si="177"/>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-42490</v>
      </c>
      <c r="P1913" s="5">
        <f t="shared" si="175"/>
        <v>10</v>
      </c>
      <c r="Q1913" t="str">
        <f t="shared" si="178"/>
        <v>technology</v>
      </c>
      <c r="R1913" t="str">
        <f t="shared" si="179"/>
        <v>gadgets</v>
      </c>
      <c r="S1913" s="9">
        <f t="shared" si="176"/>
        <v>41830.033958333333</v>
      </c>
      <c r="T1913" s="9">
        <f t="shared" si="177"/>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-2035</v>
      </c>
      <c r="P1914" s="5">
        <f t="shared" si="175"/>
        <v>70.595238095238102</v>
      </c>
      <c r="Q1914" t="str">
        <f t="shared" si="178"/>
        <v>technology</v>
      </c>
      <c r="R1914" t="str">
        <f t="shared" si="179"/>
        <v>gadgets</v>
      </c>
      <c r="S1914" s="9">
        <f t="shared" si="176"/>
        <v>42129.226388888885</v>
      </c>
      <c r="T1914" s="9">
        <f t="shared" si="177"/>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-47363</v>
      </c>
      <c r="P1915" s="5">
        <f t="shared" si="175"/>
        <v>24.5</v>
      </c>
      <c r="Q1915" t="str">
        <f t="shared" si="178"/>
        <v>technology</v>
      </c>
      <c r="R1915" t="str">
        <f t="shared" si="179"/>
        <v>gadgets</v>
      </c>
      <c r="S1915" s="9">
        <f t="shared" si="176"/>
        <v>41890.511319444442</v>
      </c>
      <c r="T1915" s="9">
        <f t="shared" si="177"/>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-606</v>
      </c>
      <c r="P1916" s="5">
        <f t="shared" si="175"/>
        <v>30</v>
      </c>
      <c r="Q1916" t="str">
        <f t="shared" si="178"/>
        <v>technology</v>
      </c>
      <c r="R1916" t="str">
        <f t="shared" si="179"/>
        <v>gadgets</v>
      </c>
      <c r="S1916" s="9">
        <f t="shared" si="176"/>
        <v>41929.174456018518</v>
      </c>
      <c r="T1916" s="9">
        <f t="shared" si="177"/>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-492</v>
      </c>
      <c r="P1917" s="5">
        <f t="shared" si="175"/>
        <v>2</v>
      </c>
      <c r="Q1917" t="str">
        <f t="shared" si="178"/>
        <v>technology</v>
      </c>
      <c r="R1917" t="str">
        <f t="shared" si="179"/>
        <v>gadgets</v>
      </c>
      <c r="S1917" s="9">
        <f t="shared" si="176"/>
        <v>41864.04886574074</v>
      </c>
      <c r="T1917" s="9">
        <f t="shared" si="177"/>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-19898</v>
      </c>
      <c r="P1918" s="5">
        <f t="shared" si="175"/>
        <v>17</v>
      </c>
      <c r="Q1918" t="str">
        <f t="shared" si="178"/>
        <v>technology</v>
      </c>
      <c r="R1918" t="str">
        <f t="shared" si="179"/>
        <v>gadgets</v>
      </c>
      <c r="S1918" s="9">
        <f t="shared" si="176"/>
        <v>42656.717303240745</v>
      </c>
      <c r="T1918" s="9">
        <f t="shared" si="177"/>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-184975</v>
      </c>
      <c r="P1919" s="5">
        <f t="shared" si="175"/>
        <v>2928.9285714285716</v>
      </c>
      <c r="Q1919" t="str">
        <f t="shared" si="178"/>
        <v>technology</v>
      </c>
      <c r="R1919" t="str">
        <f t="shared" si="179"/>
        <v>gadgets</v>
      </c>
      <c r="S1919" s="9">
        <f t="shared" si="176"/>
        <v>42746.270057870366</v>
      </c>
      <c r="T1919" s="9">
        <f t="shared" si="177"/>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-24740</v>
      </c>
      <c r="P1920" s="5">
        <f t="shared" si="175"/>
        <v>28.888888888888889</v>
      </c>
      <c r="Q1920" t="str">
        <f t="shared" si="178"/>
        <v>technology</v>
      </c>
      <c r="R1920" t="str">
        <f t="shared" si="179"/>
        <v>gadgets</v>
      </c>
      <c r="S1920" s="9">
        <f t="shared" si="176"/>
        <v>41828.789942129632</v>
      </c>
      <c r="T1920" s="9">
        <f t="shared" si="177"/>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-263</v>
      </c>
      <c r="P1921" s="5">
        <f t="shared" si="175"/>
        <v>29.625</v>
      </c>
      <c r="Q1921" t="str">
        <f t="shared" si="178"/>
        <v>technology</v>
      </c>
      <c r="R1921" t="str">
        <f t="shared" si="179"/>
        <v>gadgets</v>
      </c>
      <c r="S1921" s="9">
        <f t="shared" si="176"/>
        <v>42113.875567129624</v>
      </c>
      <c r="T1921" s="9">
        <f t="shared" si="177"/>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80">E1922-D1922</f>
        <v>-5697</v>
      </c>
      <c r="P1922" s="5">
        <f t="shared" ref="P1922:P1985" si="181">(E1922/L1922)</f>
        <v>40.980952380952381</v>
      </c>
      <c r="Q1922" t="str">
        <f t="shared" si="178"/>
        <v>technology</v>
      </c>
      <c r="R1922" t="str">
        <f t="shared" si="179"/>
        <v>gadgets</v>
      </c>
      <c r="S1922" s="9">
        <f t="shared" ref="S1922:S1985" si="182">(((J1922/60)/60)/24)+DATE(1970,1,1)</f>
        <v>42270.875706018516</v>
      </c>
      <c r="T1922" s="9">
        <f t="shared" ref="T1922:T1985" si="183">(((I1922/60)/60)/24)+DATE(1970,1,1)</f>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80"/>
        <v>552</v>
      </c>
      <c r="P1923" s="5">
        <f t="shared" si="181"/>
        <v>54</v>
      </c>
      <c r="Q1923" t="str">
        <f t="shared" ref="Q1923:Q1986" si="184">LEFT(N1923,SEARCH("/",N1923,1)-1)</f>
        <v>music</v>
      </c>
      <c r="R1923" t="str">
        <f t="shared" ref="R1923:R1986" si="185">RIGHT(N1923,LEN(N1923)-SEARCH("/",N1923))</f>
        <v>indie rock</v>
      </c>
      <c r="S1923" s="9">
        <f t="shared" si="182"/>
        <v>41074.221562500003</v>
      </c>
      <c r="T1923" s="9">
        <f t="shared" si="183"/>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311</v>
      </c>
      <c r="P1924" s="5">
        <f t="shared" si="181"/>
        <v>36.109375</v>
      </c>
      <c r="Q1924" t="str">
        <f t="shared" si="184"/>
        <v>music</v>
      </c>
      <c r="R1924" t="str">
        <f t="shared" si="185"/>
        <v>indie rock</v>
      </c>
      <c r="S1924" s="9">
        <f t="shared" si="182"/>
        <v>41590.255868055552</v>
      </c>
      <c r="T1924" s="9">
        <f t="shared" si="18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176</v>
      </c>
      <c r="P1925" s="5">
        <f t="shared" si="181"/>
        <v>23.153846153846153</v>
      </c>
      <c r="Q1925" t="str">
        <f t="shared" si="184"/>
        <v>music</v>
      </c>
      <c r="R1925" t="str">
        <f t="shared" si="185"/>
        <v>indie rock</v>
      </c>
      <c r="S1925" s="9">
        <f t="shared" si="182"/>
        <v>40772.848749999997</v>
      </c>
      <c r="T1925" s="9">
        <f t="shared" si="18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432</v>
      </c>
      <c r="P1926" s="5">
        <f t="shared" si="181"/>
        <v>104</v>
      </c>
      <c r="Q1926" t="str">
        <f t="shared" si="184"/>
        <v>music</v>
      </c>
      <c r="R1926" t="str">
        <f t="shared" si="185"/>
        <v>indie rock</v>
      </c>
      <c r="S1926" s="9">
        <f t="shared" si="182"/>
        <v>41626.761053240742</v>
      </c>
      <c r="T1926" s="9">
        <f t="shared" si="18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155</v>
      </c>
      <c r="P1927" s="5">
        <f t="shared" si="181"/>
        <v>31.826923076923077</v>
      </c>
      <c r="Q1927" t="str">
        <f t="shared" si="184"/>
        <v>music</v>
      </c>
      <c r="R1927" t="str">
        <f t="shared" si="185"/>
        <v>indie rock</v>
      </c>
      <c r="S1927" s="9">
        <f t="shared" si="182"/>
        <v>41535.90148148148</v>
      </c>
      <c r="T1927" s="9">
        <f t="shared" si="18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1430.69</v>
      </c>
      <c r="P1928" s="5">
        <f t="shared" si="181"/>
        <v>27.3896261682243</v>
      </c>
      <c r="Q1928" t="str">
        <f t="shared" si="184"/>
        <v>music</v>
      </c>
      <c r="R1928" t="str">
        <f t="shared" si="185"/>
        <v>indie rock</v>
      </c>
      <c r="S1928" s="9">
        <f t="shared" si="182"/>
        <v>40456.954351851848</v>
      </c>
      <c r="T1928" s="9">
        <f t="shared" si="18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20</v>
      </c>
      <c r="P1929" s="5">
        <f t="shared" si="181"/>
        <v>56.363636363636367</v>
      </c>
      <c r="Q1929" t="str">
        <f t="shared" si="184"/>
        <v>music</v>
      </c>
      <c r="R1929" t="str">
        <f t="shared" si="185"/>
        <v>indie rock</v>
      </c>
      <c r="S1929" s="9">
        <f t="shared" si="182"/>
        <v>40960.861562500002</v>
      </c>
      <c r="T1929" s="9">
        <f t="shared" si="18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80</v>
      </c>
      <c r="P1930" s="5">
        <f t="shared" si="181"/>
        <v>77.352941176470594</v>
      </c>
      <c r="Q1930" t="str">
        <f t="shared" si="184"/>
        <v>music</v>
      </c>
      <c r="R1930" t="str">
        <f t="shared" si="185"/>
        <v>indie rock</v>
      </c>
      <c r="S1930" s="9">
        <f t="shared" si="182"/>
        <v>41371.648078703707</v>
      </c>
      <c r="T1930" s="9">
        <f t="shared" si="18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v>
      </c>
      <c r="P1931" s="5">
        <f t="shared" si="181"/>
        <v>42.8</v>
      </c>
      <c r="Q1931" t="str">
        <f t="shared" si="184"/>
        <v>music</v>
      </c>
      <c r="R1931" t="str">
        <f t="shared" si="185"/>
        <v>indie rock</v>
      </c>
      <c r="S1931" s="9">
        <f t="shared" si="182"/>
        <v>40687.021597222221</v>
      </c>
      <c r="T1931" s="9">
        <f t="shared" si="18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270</v>
      </c>
      <c r="P1932" s="5">
        <f t="shared" si="181"/>
        <v>48.846153846153847</v>
      </c>
      <c r="Q1932" t="str">
        <f t="shared" si="184"/>
        <v>music</v>
      </c>
      <c r="R1932" t="str">
        <f t="shared" si="185"/>
        <v>indie rock</v>
      </c>
      <c r="S1932" s="9">
        <f t="shared" si="182"/>
        <v>41402.558819444443</v>
      </c>
      <c r="T1932" s="9">
        <f t="shared" si="18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412.02</v>
      </c>
      <c r="P1933" s="5">
        <f t="shared" si="181"/>
        <v>48.240400000000001</v>
      </c>
      <c r="Q1933" t="str">
        <f t="shared" si="184"/>
        <v>music</v>
      </c>
      <c r="R1933" t="str">
        <f t="shared" si="185"/>
        <v>indie rock</v>
      </c>
      <c r="S1933" s="9">
        <f t="shared" si="182"/>
        <v>41037.892465277779</v>
      </c>
      <c r="T1933" s="9">
        <f t="shared" si="18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367</v>
      </c>
      <c r="P1934" s="5">
        <f t="shared" si="181"/>
        <v>70.212500000000006</v>
      </c>
      <c r="Q1934" t="str">
        <f t="shared" si="184"/>
        <v>music</v>
      </c>
      <c r="R1934" t="str">
        <f t="shared" si="185"/>
        <v>indie rock</v>
      </c>
      <c r="S1934" s="9">
        <f t="shared" si="182"/>
        <v>40911.809872685182</v>
      </c>
      <c r="T1934" s="9">
        <f t="shared" si="18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4346</v>
      </c>
      <c r="P1935" s="5">
        <f t="shared" si="181"/>
        <v>94.054545454545448</v>
      </c>
      <c r="Q1935" t="str">
        <f t="shared" si="184"/>
        <v>music</v>
      </c>
      <c r="R1935" t="str">
        <f t="shared" si="185"/>
        <v>indie rock</v>
      </c>
      <c r="S1935" s="9">
        <f t="shared" si="182"/>
        <v>41879.130868055552</v>
      </c>
      <c r="T1935" s="9">
        <f t="shared" si="18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1181</v>
      </c>
      <c r="P1936" s="5">
        <f t="shared" si="181"/>
        <v>80.272727272727266</v>
      </c>
      <c r="Q1936" t="str">
        <f t="shared" si="184"/>
        <v>music</v>
      </c>
      <c r="R1936" t="str">
        <f t="shared" si="185"/>
        <v>indie rock</v>
      </c>
      <c r="S1936" s="9">
        <f t="shared" si="182"/>
        <v>40865.867141203707</v>
      </c>
      <c r="T1936" s="9">
        <f t="shared" si="18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210</v>
      </c>
      <c r="P1937" s="5">
        <f t="shared" si="181"/>
        <v>54.2</v>
      </c>
      <c r="Q1937" t="str">
        <f t="shared" si="184"/>
        <v>music</v>
      </c>
      <c r="R1937" t="str">
        <f t="shared" si="185"/>
        <v>indie rock</v>
      </c>
      <c r="S1937" s="9">
        <f t="shared" si="182"/>
        <v>41773.932534722226</v>
      </c>
      <c r="T1937" s="9">
        <f t="shared" si="18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1239.0100000000002</v>
      </c>
      <c r="P1938" s="5">
        <f t="shared" si="181"/>
        <v>60.26903448275862</v>
      </c>
      <c r="Q1938" t="str">
        <f t="shared" si="184"/>
        <v>music</v>
      </c>
      <c r="R1938" t="str">
        <f t="shared" si="185"/>
        <v>indie rock</v>
      </c>
      <c r="S1938" s="9">
        <f t="shared" si="182"/>
        <v>40852.889699074076</v>
      </c>
      <c r="T1938" s="9">
        <f t="shared" si="18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523.47</v>
      </c>
      <c r="P1939" s="5">
        <f t="shared" si="181"/>
        <v>38.740344827586206</v>
      </c>
      <c r="Q1939" t="str">
        <f t="shared" si="184"/>
        <v>music</v>
      </c>
      <c r="R1939" t="str">
        <f t="shared" si="185"/>
        <v>indie rock</v>
      </c>
      <c r="S1939" s="9">
        <f t="shared" si="182"/>
        <v>41059.118993055556</v>
      </c>
      <c r="T1939" s="9">
        <f t="shared" si="18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2390</v>
      </c>
      <c r="P1940" s="5">
        <f t="shared" si="181"/>
        <v>152.54385964912279</v>
      </c>
      <c r="Q1940" t="str">
        <f t="shared" si="184"/>
        <v>music</v>
      </c>
      <c r="R1940" t="str">
        <f t="shared" si="185"/>
        <v>indie rock</v>
      </c>
      <c r="S1940" s="9">
        <f t="shared" si="182"/>
        <v>41426.259618055556</v>
      </c>
      <c r="T1940" s="9">
        <f t="shared" si="18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1070</v>
      </c>
      <c r="P1941" s="5">
        <f t="shared" si="181"/>
        <v>115.3125</v>
      </c>
      <c r="Q1941" t="str">
        <f t="shared" si="184"/>
        <v>music</v>
      </c>
      <c r="R1941" t="str">
        <f t="shared" si="185"/>
        <v>indie rock</v>
      </c>
      <c r="S1941" s="9">
        <f t="shared" si="182"/>
        <v>41313.985046296293</v>
      </c>
      <c r="T1941" s="9">
        <f t="shared" si="18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461</v>
      </c>
      <c r="P1942" s="5">
        <f t="shared" si="181"/>
        <v>35.838709677419352</v>
      </c>
      <c r="Q1942" t="str">
        <f t="shared" si="184"/>
        <v>music</v>
      </c>
      <c r="R1942" t="str">
        <f t="shared" si="185"/>
        <v>indie rock</v>
      </c>
      <c r="S1942" s="9">
        <f t="shared" si="182"/>
        <v>40670.507326388892</v>
      </c>
      <c r="T1942" s="9">
        <f t="shared" si="18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65295.890000000014</v>
      </c>
      <c r="P1943" s="5">
        <f t="shared" si="181"/>
        <v>64.570118779438872</v>
      </c>
      <c r="Q1943" t="str">
        <f t="shared" si="184"/>
        <v>technology</v>
      </c>
      <c r="R1943" t="str">
        <f t="shared" si="185"/>
        <v>hardware</v>
      </c>
      <c r="S1943" s="9">
        <f t="shared" si="182"/>
        <v>41744.290868055556</v>
      </c>
      <c r="T1943" s="9">
        <f t="shared" si="18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2306.42</v>
      </c>
      <c r="P1944" s="5">
        <f t="shared" si="181"/>
        <v>87.436000000000007</v>
      </c>
      <c r="Q1944" t="str">
        <f t="shared" si="184"/>
        <v>technology</v>
      </c>
      <c r="R1944" t="str">
        <f t="shared" si="185"/>
        <v>hardware</v>
      </c>
      <c r="S1944" s="9">
        <f t="shared" si="182"/>
        <v>40638.828009259261</v>
      </c>
      <c r="T1944" s="9">
        <f t="shared" si="18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160525</v>
      </c>
      <c r="P1945" s="5">
        <f t="shared" si="181"/>
        <v>68.815577078288939</v>
      </c>
      <c r="Q1945" t="str">
        <f t="shared" si="184"/>
        <v>technology</v>
      </c>
      <c r="R1945" t="str">
        <f t="shared" si="185"/>
        <v>hardware</v>
      </c>
      <c r="S1945" s="9">
        <f t="shared" si="182"/>
        <v>42548.269861111112</v>
      </c>
      <c r="T1945" s="9">
        <f t="shared" si="18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275222.2</v>
      </c>
      <c r="P1946" s="5">
        <f t="shared" si="181"/>
        <v>176.200223588597</v>
      </c>
      <c r="Q1946" t="str">
        <f t="shared" si="184"/>
        <v>technology</v>
      </c>
      <c r="R1946" t="str">
        <f t="shared" si="185"/>
        <v>hardware</v>
      </c>
      <c r="S1946" s="9">
        <f t="shared" si="182"/>
        <v>41730.584374999999</v>
      </c>
      <c r="T1946" s="9">
        <f t="shared" si="18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248018</v>
      </c>
      <c r="P1947" s="5">
        <f t="shared" si="181"/>
        <v>511.79117647058825</v>
      </c>
      <c r="Q1947" t="str">
        <f t="shared" si="184"/>
        <v>technology</v>
      </c>
      <c r="R1947" t="str">
        <f t="shared" si="185"/>
        <v>hardware</v>
      </c>
      <c r="S1947" s="9">
        <f t="shared" si="182"/>
        <v>42157.251828703709</v>
      </c>
      <c r="T1947" s="9">
        <f t="shared" si="18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3731</v>
      </c>
      <c r="P1948" s="5">
        <f t="shared" si="181"/>
        <v>160.44285714285715</v>
      </c>
      <c r="Q1948" t="str">
        <f t="shared" si="184"/>
        <v>technology</v>
      </c>
      <c r="R1948" t="str">
        <f t="shared" si="185"/>
        <v>hardware</v>
      </c>
      <c r="S1948" s="9">
        <f t="shared" si="182"/>
        <v>41689.150011574071</v>
      </c>
      <c r="T1948" s="9">
        <f t="shared" si="18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5.07000000000005</v>
      </c>
      <c r="P1949" s="5">
        <f t="shared" si="181"/>
        <v>35.003043478260871</v>
      </c>
      <c r="Q1949" t="str">
        <f t="shared" si="184"/>
        <v>technology</v>
      </c>
      <c r="R1949" t="str">
        <f t="shared" si="185"/>
        <v>hardware</v>
      </c>
      <c r="S1949" s="9">
        <f t="shared" si="182"/>
        <v>40102.918055555558</v>
      </c>
      <c r="T1949" s="9">
        <f t="shared" si="18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700211</v>
      </c>
      <c r="P1950" s="5">
        <f t="shared" si="181"/>
        <v>188.50671378091872</v>
      </c>
      <c r="Q1950" t="str">
        <f t="shared" si="184"/>
        <v>technology</v>
      </c>
      <c r="R1950" t="str">
        <f t="shared" si="185"/>
        <v>hardware</v>
      </c>
      <c r="S1950" s="9">
        <f t="shared" si="182"/>
        <v>42473.604270833333</v>
      </c>
      <c r="T1950" s="9">
        <f t="shared" si="18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3001.3000000000029</v>
      </c>
      <c r="P1951" s="5">
        <f t="shared" si="181"/>
        <v>56.204984093319197</v>
      </c>
      <c r="Q1951" t="str">
        <f t="shared" si="184"/>
        <v>technology</v>
      </c>
      <c r="R1951" t="str">
        <f t="shared" si="185"/>
        <v>hardware</v>
      </c>
      <c r="S1951" s="9">
        <f t="shared" si="182"/>
        <v>41800.423043981478</v>
      </c>
      <c r="T1951" s="9">
        <f t="shared" si="18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48248.960000000006</v>
      </c>
      <c r="P1952" s="5">
        <f t="shared" si="181"/>
        <v>51.3054157782516</v>
      </c>
      <c r="Q1952" t="str">
        <f t="shared" si="184"/>
        <v>technology</v>
      </c>
      <c r="R1952" t="str">
        <f t="shared" si="185"/>
        <v>hardware</v>
      </c>
      <c r="S1952" s="9">
        <f t="shared" si="182"/>
        <v>40624.181400462963</v>
      </c>
      <c r="T1952" s="9">
        <f t="shared" si="18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56222</v>
      </c>
      <c r="P1953" s="5">
        <f t="shared" si="181"/>
        <v>127.36450839328538</v>
      </c>
      <c r="Q1953" t="str">
        <f t="shared" si="184"/>
        <v>technology</v>
      </c>
      <c r="R1953" t="str">
        <f t="shared" si="185"/>
        <v>hardware</v>
      </c>
      <c r="S1953" s="9">
        <f t="shared" si="182"/>
        <v>42651.420567129629</v>
      </c>
      <c r="T1953" s="9">
        <f t="shared" si="18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34465.33</v>
      </c>
      <c r="P1954" s="5">
        <f t="shared" si="181"/>
        <v>101.85532258064516</v>
      </c>
      <c r="Q1954" t="str">
        <f t="shared" si="184"/>
        <v>technology</v>
      </c>
      <c r="R1954" t="str">
        <f t="shared" si="185"/>
        <v>hardware</v>
      </c>
      <c r="S1954" s="9">
        <f t="shared" si="182"/>
        <v>41526.60665509259</v>
      </c>
      <c r="T1954" s="9">
        <f t="shared" si="18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18892</v>
      </c>
      <c r="P1955" s="5">
        <f t="shared" si="181"/>
        <v>230.55782312925169</v>
      </c>
      <c r="Q1955" t="str">
        <f t="shared" si="184"/>
        <v>technology</v>
      </c>
      <c r="R1955" t="str">
        <f t="shared" si="185"/>
        <v>hardware</v>
      </c>
      <c r="S1955" s="9">
        <f t="shared" si="182"/>
        <v>40941.199826388889</v>
      </c>
      <c r="T1955" s="9">
        <f t="shared" si="18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299474</v>
      </c>
      <c r="P1956" s="5">
        <f t="shared" si="181"/>
        <v>842.10602409638557</v>
      </c>
      <c r="Q1956" t="str">
        <f t="shared" si="184"/>
        <v>technology</v>
      </c>
      <c r="R1956" t="str">
        <f t="shared" si="185"/>
        <v>hardware</v>
      </c>
      <c r="S1956" s="9">
        <f t="shared" si="182"/>
        <v>42394.580740740741</v>
      </c>
      <c r="T1956" s="9">
        <f t="shared" si="18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125410.01999999999</v>
      </c>
      <c r="P1957" s="5">
        <f t="shared" si="181"/>
        <v>577.27593103448271</v>
      </c>
      <c r="Q1957" t="str">
        <f t="shared" si="184"/>
        <v>technology</v>
      </c>
      <c r="R1957" t="str">
        <f t="shared" si="185"/>
        <v>hardware</v>
      </c>
      <c r="S1957" s="9">
        <f t="shared" si="182"/>
        <v>41020.271770833337</v>
      </c>
      <c r="T1957" s="9">
        <f t="shared" si="18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116420</v>
      </c>
      <c r="P1958" s="5">
        <f t="shared" si="181"/>
        <v>483.34246575342468</v>
      </c>
      <c r="Q1958" t="str">
        <f t="shared" si="184"/>
        <v>technology</v>
      </c>
      <c r="R1958" t="str">
        <f t="shared" si="185"/>
        <v>hardware</v>
      </c>
      <c r="S1958" s="9">
        <f t="shared" si="182"/>
        <v>42067.923668981486</v>
      </c>
      <c r="T1958" s="9">
        <f t="shared" si="18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20251.410000000003</v>
      </c>
      <c r="P1959" s="5">
        <f t="shared" si="181"/>
        <v>76.138500000000008</v>
      </c>
      <c r="Q1959" t="str">
        <f t="shared" si="184"/>
        <v>technology</v>
      </c>
      <c r="R1959" t="str">
        <f t="shared" si="185"/>
        <v>hardware</v>
      </c>
      <c r="S1959" s="9">
        <f t="shared" si="182"/>
        <v>41179.098530092589</v>
      </c>
      <c r="T1959" s="9">
        <f t="shared" si="18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93490.02</v>
      </c>
      <c r="P1960" s="5">
        <f t="shared" si="181"/>
        <v>74.107684365781708</v>
      </c>
      <c r="Q1960" t="str">
        <f t="shared" si="184"/>
        <v>technology</v>
      </c>
      <c r="R1960" t="str">
        <f t="shared" si="185"/>
        <v>hardware</v>
      </c>
      <c r="S1960" s="9">
        <f t="shared" si="182"/>
        <v>41326.987974537034</v>
      </c>
      <c r="T1960" s="9">
        <f t="shared" si="18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5673.4400000000005</v>
      </c>
      <c r="P1961" s="5">
        <f t="shared" si="181"/>
        <v>36.965660377358489</v>
      </c>
      <c r="Q1961" t="str">
        <f t="shared" si="184"/>
        <v>technology</v>
      </c>
      <c r="R1961" t="str">
        <f t="shared" si="185"/>
        <v>hardware</v>
      </c>
      <c r="S1961" s="9">
        <f t="shared" si="182"/>
        <v>41871.845601851855</v>
      </c>
      <c r="T1961" s="9">
        <f t="shared" si="18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12532</v>
      </c>
      <c r="P1962" s="5">
        <f t="shared" si="181"/>
        <v>2500.969696969697</v>
      </c>
      <c r="Q1962" t="str">
        <f t="shared" si="184"/>
        <v>technology</v>
      </c>
      <c r="R1962" t="str">
        <f t="shared" si="185"/>
        <v>hardware</v>
      </c>
      <c r="S1962" s="9">
        <f t="shared" si="182"/>
        <v>41964.362743055557</v>
      </c>
      <c r="T1962" s="9">
        <f t="shared" si="18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100538.12</v>
      </c>
      <c r="P1963" s="5">
        <f t="shared" si="181"/>
        <v>67.690214329454989</v>
      </c>
      <c r="Q1963" t="str">
        <f t="shared" si="184"/>
        <v>technology</v>
      </c>
      <c r="R1963" t="str">
        <f t="shared" si="185"/>
        <v>hardware</v>
      </c>
      <c r="S1963" s="9">
        <f t="shared" si="182"/>
        <v>41148.194641203707</v>
      </c>
      <c r="T1963" s="9">
        <f t="shared" si="18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9292.5</v>
      </c>
      <c r="P1964" s="5">
        <f t="shared" si="181"/>
        <v>63.04738562091503</v>
      </c>
      <c r="Q1964" t="str">
        <f t="shared" si="184"/>
        <v>technology</v>
      </c>
      <c r="R1964" t="str">
        <f t="shared" si="185"/>
        <v>hardware</v>
      </c>
      <c r="S1964" s="9">
        <f t="shared" si="182"/>
        <v>41742.780509259261</v>
      </c>
      <c r="T1964" s="9">
        <f t="shared" si="18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5108</v>
      </c>
      <c r="P1965" s="5">
        <f t="shared" si="181"/>
        <v>117.6</v>
      </c>
      <c r="Q1965" t="str">
        <f t="shared" si="184"/>
        <v>technology</v>
      </c>
      <c r="R1965" t="str">
        <f t="shared" si="185"/>
        <v>hardware</v>
      </c>
      <c r="S1965" s="9">
        <f t="shared" si="182"/>
        <v>41863.429791666669</v>
      </c>
      <c r="T1965" s="9">
        <f t="shared" si="18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142343.12</v>
      </c>
      <c r="P1966" s="5">
        <f t="shared" si="181"/>
        <v>180.75185011709601</v>
      </c>
      <c r="Q1966" t="str">
        <f t="shared" si="184"/>
        <v>technology</v>
      </c>
      <c r="R1966" t="str">
        <f t="shared" si="185"/>
        <v>hardware</v>
      </c>
      <c r="S1966" s="9">
        <f t="shared" si="182"/>
        <v>42452.272824074069</v>
      </c>
      <c r="T1966" s="9">
        <f t="shared" si="18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8114</v>
      </c>
      <c r="P1967" s="5">
        <f t="shared" si="181"/>
        <v>127.32038834951456</v>
      </c>
      <c r="Q1967" t="str">
        <f t="shared" si="184"/>
        <v>technology</v>
      </c>
      <c r="R1967" t="str">
        <f t="shared" si="185"/>
        <v>hardware</v>
      </c>
      <c r="S1967" s="9">
        <f t="shared" si="182"/>
        <v>40898.089236111111</v>
      </c>
      <c r="T1967" s="9">
        <f t="shared" si="18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106743.09</v>
      </c>
      <c r="P1968" s="5">
        <f t="shared" si="181"/>
        <v>136.6444745538665</v>
      </c>
      <c r="Q1968" t="str">
        <f t="shared" si="184"/>
        <v>technology</v>
      </c>
      <c r="R1968" t="str">
        <f t="shared" si="185"/>
        <v>hardware</v>
      </c>
      <c r="S1968" s="9">
        <f t="shared" si="182"/>
        <v>41835.540486111109</v>
      </c>
      <c r="T1968" s="9">
        <f t="shared" si="18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54026</v>
      </c>
      <c r="P1969" s="5">
        <f t="shared" si="181"/>
        <v>182.78024691358024</v>
      </c>
      <c r="Q1969" t="str">
        <f t="shared" si="184"/>
        <v>technology</v>
      </c>
      <c r="R1969" t="str">
        <f t="shared" si="185"/>
        <v>hardware</v>
      </c>
      <c r="S1969" s="9">
        <f t="shared" si="182"/>
        <v>41730.663530092592</v>
      </c>
      <c r="T1969" s="9">
        <f t="shared" si="18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92483</v>
      </c>
      <c r="P1970" s="5">
        <f t="shared" si="181"/>
        <v>279.37843137254902</v>
      </c>
      <c r="Q1970" t="str">
        <f t="shared" si="184"/>
        <v>technology</v>
      </c>
      <c r="R1970" t="str">
        <f t="shared" si="185"/>
        <v>hardware</v>
      </c>
      <c r="S1970" s="9">
        <f t="shared" si="182"/>
        <v>42676.586979166663</v>
      </c>
      <c r="T1970" s="9">
        <f t="shared" si="18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95816</v>
      </c>
      <c r="P1971" s="5">
        <f t="shared" si="181"/>
        <v>61.375728669846318</v>
      </c>
      <c r="Q1971" t="str">
        <f t="shared" si="184"/>
        <v>technology</v>
      </c>
      <c r="R1971" t="str">
        <f t="shared" si="185"/>
        <v>hardware</v>
      </c>
      <c r="S1971" s="9">
        <f t="shared" si="182"/>
        <v>42557.792453703703</v>
      </c>
      <c r="T1971" s="9">
        <f t="shared" si="18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51590</v>
      </c>
      <c r="P1972" s="5">
        <f t="shared" si="181"/>
        <v>80.727532097004286</v>
      </c>
      <c r="Q1972" t="str">
        <f t="shared" si="184"/>
        <v>technology</v>
      </c>
      <c r="R1972" t="str">
        <f t="shared" si="185"/>
        <v>hardware</v>
      </c>
      <c r="S1972" s="9">
        <f t="shared" si="182"/>
        <v>41324.193298611113</v>
      </c>
      <c r="T1972" s="9">
        <f t="shared" si="18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652110.87000000011</v>
      </c>
      <c r="P1973" s="5">
        <f t="shared" si="181"/>
        <v>272.35590732591254</v>
      </c>
      <c r="Q1973" t="str">
        <f t="shared" si="184"/>
        <v>technology</v>
      </c>
      <c r="R1973" t="str">
        <f t="shared" si="185"/>
        <v>hardware</v>
      </c>
      <c r="S1973" s="9">
        <f t="shared" si="182"/>
        <v>41561.500706018516</v>
      </c>
      <c r="T1973" s="9">
        <f t="shared" si="18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14362</v>
      </c>
      <c r="P1974" s="5">
        <f t="shared" si="181"/>
        <v>70.848739495798313</v>
      </c>
      <c r="Q1974" t="str">
        <f t="shared" si="184"/>
        <v>technology</v>
      </c>
      <c r="R1974" t="str">
        <f t="shared" si="185"/>
        <v>hardware</v>
      </c>
      <c r="S1974" s="9">
        <f t="shared" si="182"/>
        <v>41201.012083333335</v>
      </c>
      <c r="T1974" s="9">
        <f t="shared" si="18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310525.01</v>
      </c>
      <c r="P1975" s="5">
        <f t="shared" si="181"/>
        <v>247.94003412969283</v>
      </c>
      <c r="Q1975" t="str">
        <f t="shared" si="184"/>
        <v>technology</v>
      </c>
      <c r="R1975" t="str">
        <f t="shared" si="185"/>
        <v>hardware</v>
      </c>
      <c r="S1975" s="9">
        <f t="shared" si="182"/>
        <v>42549.722962962958</v>
      </c>
      <c r="T1975" s="9">
        <f t="shared" si="18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55099.199999999997</v>
      </c>
      <c r="P1976" s="5">
        <f t="shared" si="181"/>
        <v>186.81393034825871</v>
      </c>
      <c r="Q1976" t="str">
        <f t="shared" si="184"/>
        <v>technology</v>
      </c>
      <c r="R1976" t="str">
        <f t="shared" si="185"/>
        <v>hardware</v>
      </c>
      <c r="S1976" s="9">
        <f t="shared" si="182"/>
        <v>41445.334131944444</v>
      </c>
      <c r="T1976" s="9">
        <f t="shared" si="18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17393.339999999997</v>
      </c>
      <c r="P1977" s="5">
        <f t="shared" si="181"/>
        <v>131.98948616600788</v>
      </c>
      <c r="Q1977" t="str">
        <f t="shared" si="184"/>
        <v>technology</v>
      </c>
      <c r="R1977" t="str">
        <f t="shared" si="185"/>
        <v>hardware</v>
      </c>
      <c r="S1977" s="9">
        <f t="shared" si="182"/>
        <v>41313.755219907405</v>
      </c>
      <c r="T1977" s="9">
        <f t="shared" si="18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9864</v>
      </c>
      <c r="P1978" s="5">
        <f t="shared" si="181"/>
        <v>29.310782241014799</v>
      </c>
      <c r="Q1978" t="str">
        <f t="shared" si="184"/>
        <v>technology</v>
      </c>
      <c r="R1978" t="str">
        <f t="shared" si="185"/>
        <v>hardware</v>
      </c>
      <c r="S1978" s="9">
        <f t="shared" si="182"/>
        <v>41438.899594907409</v>
      </c>
      <c r="T1978" s="9">
        <f t="shared" si="18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151165</v>
      </c>
      <c r="P1979" s="5">
        <f t="shared" si="181"/>
        <v>245.02436053593178</v>
      </c>
      <c r="Q1979" t="str">
        <f t="shared" si="184"/>
        <v>technology</v>
      </c>
      <c r="R1979" t="str">
        <f t="shared" si="185"/>
        <v>hardware</v>
      </c>
      <c r="S1979" s="9">
        <f t="shared" si="182"/>
        <v>42311.216898148152</v>
      </c>
      <c r="T1979" s="9">
        <f t="shared" si="18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463422.57</v>
      </c>
      <c r="P1980" s="5">
        <f t="shared" si="181"/>
        <v>1323.2540463917526</v>
      </c>
      <c r="Q1980" t="str">
        <f t="shared" si="184"/>
        <v>technology</v>
      </c>
      <c r="R1980" t="str">
        <f t="shared" si="185"/>
        <v>hardware</v>
      </c>
      <c r="S1980" s="9">
        <f t="shared" si="182"/>
        <v>41039.225601851853</v>
      </c>
      <c r="T1980" s="9">
        <f t="shared" si="18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29802.309999999998</v>
      </c>
      <c r="P1981" s="5">
        <f t="shared" si="181"/>
        <v>282.65966789667897</v>
      </c>
      <c r="Q1981" t="str">
        <f t="shared" si="184"/>
        <v>technology</v>
      </c>
      <c r="R1981" t="str">
        <f t="shared" si="185"/>
        <v>hardware</v>
      </c>
      <c r="S1981" s="9">
        <f t="shared" si="182"/>
        <v>42290.460023148145</v>
      </c>
      <c r="T1981" s="9">
        <f t="shared" si="18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127412.01000000001</v>
      </c>
      <c r="P1982" s="5">
        <f t="shared" si="181"/>
        <v>91.214401028277635</v>
      </c>
      <c r="Q1982" t="str">
        <f t="shared" si="184"/>
        <v>technology</v>
      </c>
      <c r="R1982" t="str">
        <f t="shared" si="185"/>
        <v>hardware</v>
      </c>
      <c r="S1982" s="9">
        <f t="shared" si="182"/>
        <v>42423.542384259257</v>
      </c>
      <c r="T1982" s="9">
        <f t="shared" si="18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-7119</v>
      </c>
      <c r="P1983" s="5">
        <f t="shared" si="181"/>
        <v>31.75</v>
      </c>
      <c r="Q1983" t="str">
        <f t="shared" si="184"/>
        <v>photography</v>
      </c>
      <c r="R1983" t="str">
        <f t="shared" si="185"/>
        <v>people</v>
      </c>
      <c r="S1983" s="9">
        <f t="shared" si="182"/>
        <v>41799.725289351853</v>
      </c>
      <c r="T1983" s="9">
        <f t="shared" si="18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-180000</v>
      </c>
      <c r="P1984" s="5" t="e">
        <f t="shared" si="181"/>
        <v>#DIV/0!</v>
      </c>
      <c r="Q1984" t="str">
        <f t="shared" si="184"/>
        <v>photography</v>
      </c>
      <c r="R1984" t="str">
        <f t="shared" si="185"/>
        <v>people</v>
      </c>
      <c r="S1984" s="9">
        <f t="shared" si="182"/>
        <v>42678.586655092593</v>
      </c>
      <c r="T1984" s="9">
        <f t="shared" si="18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-31581</v>
      </c>
      <c r="P1985" s="5">
        <f t="shared" si="181"/>
        <v>88.6875</v>
      </c>
      <c r="Q1985" t="str">
        <f t="shared" si="184"/>
        <v>photography</v>
      </c>
      <c r="R1985" t="str">
        <f t="shared" si="185"/>
        <v>people</v>
      </c>
      <c r="S1985" s="9">
        <f t="shared" si="182"/>
        <v>42593.011782407411</v>
      </c>
      <c r="T1985" s="9">
        <f t="shared" si="18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86">E1986-D1986</f>
        <v>-11828</v>
      </c>
      <c r="P1986" s="5">
        <f t="shared" ref="P1986:P2049" si="187">(E1986/L1986)</f>
        <v>453.14285714285717</v>
      </c>
      <c r="Q1986" t="str">
        <f t="shared" si="184"/>
        <v>photography</v>
      </c>
      <c r="R1986" t="str">
        <f t="shared" si="185"/>
        <v>people</v>
      </c>
      <c r="S1986" s="9">
        <f t="shared" ref="S1986:S2049" si="188">(((J1986/60)/60)/24)+DATE(1970,1,1)</f>
        <v>41913.790289351848</v>
      </c>
      <c r="T1986" s="9">
        <f t="shared" ref="T1986:T2049" si="189">(((I1986/60)/60)/24)+DATE(1970,1,1)</f>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86"/>
        <v>-1549</v>
      </c>
      <c r="P1987" s="5">
        <f t="shared" si="187"/>
        <v>12.75</v>
      </c>
      <c r="Q1987" t="str">
        <f t="shared" ref="Q1987:Q2050" si="190">LEFT(N1987,SEARCH("/",N1987,1)-1)</f>
        <v>photography</v>
      </c>
      <c r="R1987" t="str">
        <f t="shared" ref="R1987:R2050" si="191">RIGHT(N1987,LEN(N1987)-SEARCH("/",N1987))</f>
        <v>people</v>
      </c>
      <c r="S1987" s="9">
        <f t="shared" si="188"/>
        <v>42555.698738425926</v>
      </c>
      <c r="T1987" s="9">
        <f t="shared" si="189"/>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-1999</v>
      </c>
      <c r="P1988" s="5">
        <f t="shared" si="187"/>
        <v>1</v>
      </c>
      <c r="Q1988" t="str">
        <f t="shared" si="190"/>
        <v>photography</v>
      </c>
      <c r="R1988" t="str">
        <f t="shared" si="191"/>
        <v>people</v>
      </c>
      <c r="S1988" s="9">
        <f t="shared" si="188"/>
        <v>42413.433831018512</v>
      </c>
      <c r="T1988" s="9">
        <f t="shared" si="189"/>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-3164</v>
      </c>
      <c r="P1989" s="5">
        <f t="shared" si="187"/>
        <v>83.428571428571431</v>
      </c>
      <c r="Q1989" t="str">
        <f t="shared" si="190"/>
        <v>photography</v>
      </c>
      <c r="R1989" t="str">
        <f t="shared" si="191"/>
        <v>people</v>
      </c>
      <c r="S1989" s="9">
        <f t="shared" si="188"/>
        <v>42034.639768518522</v>
      </c>
      <c r="T1989" s="9">
        <f t="shared" si="189"/>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-5975</v>
      </c>
      <c r="P1990" s="5">
        <f t="shared" si="187"/>
        <v>25</v>
      </c>
      <c r="Q1990" t="str">
        <f t="shared" si="190"/>
        <v>photography</v>
      </c>
      <c r="R1990" t="str">
        <f t="shared" si="191"/>
        <v>people</v>
      </c>
      <c r="S1990" s="9">
        <f t="shared" si="188"/>
        <v>42206.763217592597</v>
      </c>
      <c r="T1990" s="9">
        <f t="shared" si="189"/>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-4950</v>
      </c>
      <c r="P1991" s="5">
        <f t="shared" si="187"/>
        <v>50</v>
      </c>
      <c r="Q1991" t="str">
        <f t="shared" si="190"/>
        <v>photography</v>
      </c>
      <c r="R1991" t="str">
        <f t="shared" si="191"/>
        <v>people</v>
      </c>
      <c r="S1991" s="9">
        <f t="shared" si="188"/>
        <v>42685.680648148147</v>
      </c>
      <c r="T1991" s="9">
        <f t="shared" si="189"/>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-2491</v>
      </c>
      <c r="P1992" s="5">
        <f t="shared" si="187"/>
        <v>101.8</v>
      </c>
      <c r="Q1992" t="str">
        <f t="shared" si="190"/>
        <v>photography</v>
      </c>
      <c r="R1992" t="str">
        <f t="shared" si="191"/>
        <v>people</v>
      </c>
      <c r="S1992" s="9">
        <f t="shared" si="188"/>
        <v>42398.195972222224</v>
      </c>
      <c r="T1992" s="9">
        <f t="shared" si="189"/>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-1860</v>
      </c>
      <c r="P1993" s="5">
        <f t="shared" si="187"/>
        <v>46.666666666666664</v>
      </c>
      <c r="Q1993" t="str">
        <f t="shared" si="190"/>
        <v>photography</v>
      </c>
      <c r="R1993" t="str">
        <f t="shared" si="191"/>
        <v>people</v>
      </c>
      <c r="S1993" s="9">
        <f t="shared" si="188"/>
        <v>42167.89335648148</v>
      </c>
      <c r="T1993" s="9">
        <f t="shared" si="189"/>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-1498</v>
      </c>
      <c r="P1994" s="5">
        <f t="shared" si="187"/>
        <v>1</v>
      </c>
      <c r="Q1994" t="str">
        <f t="shared" si="190"/>
        <v>photography</v>
      </c>
      <c r="R1994" t="str">
        <f t="shared" si="191"/>
        <v>people</v>
      </c>
      <c r="S1994" s="9">
        <f t="shared" si="188"/>
        <v>42023.143414351856</v>
      </c>
      <c r="T1994" s="9">
        <f t="shared" si="189"/>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-2000</v>
      </c>
      <c r="P1995" s="5" t="e">
        <f t="shared" si="187"/>
        <v>#DIV/0!</v>
      </c>
      <c r="Q1995" t="str">
        <f t="shared" si="190"/>
        <v>photography</v>
      </c>
      <c r="R1995" t="str">
        <f t="shared" si="191"/>
        <v>people</v>
      </c>
      <c r="S1995" s="9">
        <f t="shared" si="188"/>
        <v>42329.58839120371</v>
      </c>
      <c r="T1995" s="9">
        <f t="shared" si="189"/>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-3200</v>
      </c>
      <c r="P1996" s="5" t="e">
        <f t="shared" si="187"/>
        <v>#DIV/0!</v>
      </c>
      <c r="Q1996" t="str">
        <f t="shared" si="190"/>
        <v>photography</v>
      </c>
      <c r="R1996" t="str">
        <f t="shared" si="191"/>
        <v>people</v>
      </c>
      <c r="S1996" s="9">
        <f t="shared" si="188"/>
        <v>42651.006273148145</v>
      </c>
      <c r="T1996" s="9">
        <f t="shared" si="189"/>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-922</v>
      </c>
      <c r="P1997" s="5">
        <f t="shared" si="187"/>
        <v>26</v>
      </c>
      <c r="Q1997" t="str">
        <f t="shared" si="190"/>
        <v>photography</v>
      </c>
      <c r="R1997" t="str">
        <f t="shared" si="191"/>
        <v>people</v>
      </c>
      <c r="S1997" s="9">
        <f t="shared" si="188"/>
        <v>42181.902037037042</v>
      </c>
      <c r="T1997" s="9">
        <f t="shared" si="189"/>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-133800</v>
      </c>
      <c r="P1998" s="5" t="e">
        <f t="shared" si="187"/>
        <v>#DIV/0!</v>
      </c>
      <c r="Q1998" t="str">
        <f t="shared" si="190"/>
        <v>photography</v>
      </c>
      <c r="R1998" t="str">
        <f t="shared" si="191"/>
        <v>people</v>
      </c>
      <c r="S1998" s="9">
        <f t="shared" si="188"/>
        <v>41800.819571759261</v>
      </c>
      <c r="T1998" s="9">
        <f t="shared" si="189"/>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-6500</v>
      </c>
      <c r="P1999" s="5" t="e">
        <f t="shared" si="187"/>
        <v>#DIV/0!</v>
      </c>
      <c r="Q1999" t="str">
        <f t="shared" si="190"/>
        <v>photography</v>
      </c>
      <c r="R1999" t="str">
        <f t="shared" si="191"/>
        <v>people</v>
      </c>
      <c r="S1999" s="9">
        <f t="shared" si="188"/>
        <v>41847.930694444447</v>
      </c>
      <c r="T1999" s="9">
        <f t="shared" si="189"/>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-1845</v>
      </c>
      <c r="P2000" s="5">
        <f t="shared" si="187"/>
        <v>218.33333333333334</v>
      </c>
      <c r="Q2000" t="str">
        <f t="shared" si="190"/>
        <v>photography</v>
      </c>
      <c r="R2000" t="str">
        <f t="shared" si="191"/>
        <v>people</v>
      </c>
      <c r="S2000" s="9">
        <f t="shared" si="188"/>
        <v>41807.118495370371</v>
      </c>
      <c r="T2000" s="9">
        <f t="shared" si="189"/>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-30764</v>
      </c>
      <c r="P2001" s="5">
        <f t="shared" si="187"/>
        <v>33.714285714285715</v>
      </c>
      <c r="Q2001" t="str">
        <f t="shared" si="190"/>
        <v>photography</v>
      </c>
      <c r="R2001" t="str">
        <f t="shared" si="191"/>
        <v>people</v>
      </c>
      <c r="S2001" s="9">
        <f t="shared" si="188"/>
        <v>41926.482731481483</v>
      </c>
      <c r="T2001" s="9">
        <f t="shared" si="189"/>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-4375</v>
      </c>
      <c r="P2002" s="5">
        <f t="shared" si="187"/>
        <v>25</v>
      </c>
      <c r="Q2002" t="str">
        <f t="shared" si="190"/>
        <v>photography</v>
      </c>
      <c r="R2002" t="str">
        <f t="shared" si="191"/>
        <v>people</v>
      </c>
      <c r="S2002" s="9">
        <f t="shared" si="188"/>
        <v>42345.951539351852</v>
      </c>
      <c r="T2002" s="9">
        <f t="shared" si="189"/>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155171</v>
      </c>
      <c r="P2003" s="5">
        <f t="shared" si="187"/>
        <v>128.38790470372632</v>
      </c>
      <c r="Q2003" t="str">
        <f t="shared" si="190"/>
        <v>technology</v>
      </c>
      <c r="R2003" t="str">
        <f t="shared" si="191"/>
        <v>hardware</v>
      </c>
      <c r="S2003" s="9">
        <f t="shared" si="188"/>
        <v>42136.209675925929</v>
      </c>
      <c r="T2003" s="9">
        <f t="shared" si="189"/>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58397.11</v>
      </c>
      <c r="P2004" s="5">
        <f t="shared" si="187"/>
        <v>78.834261818181815</v>
      </c>
      <c r="Q2004" t="str">
        <f t="shared" si="190"/>
        <v>technology</v>
      </c>
      <c r="R2004" t="str">
        <f t="shared" si="191"/>
        <v>hardware</v>
      </c>
      <c r="S2004" s="9">
        <f t="shared" si="188"/>
        <v>42728.71230324074</v>
      </c>
      <c r="T2004" s="9">
        <f t="shared" si="189"/>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1060</v>
      </c>
      <c r="P2005" s="5">
        <f t="shared" si="187"/>
        <v>91.764705882352942</v>
      </c>
      <c r="Q2005" t="str">
        <f t="shared" si="190"/>
        <v>technology</v>
      </c>
      <c r="R2005" t="str">
        <f t="shared" si="191"/>
        <v>hardware</v>
      </c>
      <c r="S2005" s="9">
        <f t="shared" si="188"/>
        <v>40347.125601851854</v>
      </c>
      <c r="T2005" s="9">
        <f t="shared" si="189"/>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67210.240000000005</v>
      </c>
      <c r="P2006" s="5">
        <f t="shared" si="187"/>
        <v>331.10237288135596</v>
      </c>
      <c r="Q2006" t="str">
        <f t="shared" si="190"/>
        <v>technology</v>
      </c>
      <c r="R2006" t="str">
        <f t="shared" si="191"/>
        <v>hardware</v>
      </c>
      <c r="S2006" s="9">
        <f t="shared" si="188"/>
        <v>41800.604895833334</v>
      </c>
      <c r="T2006" s="9">
        <f t="shared" si="189"/>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7104.0299999999988</v>
      </c>
      <c r="P2007" s="5">
        <f t="shared" si="187"/>
        <v>194.26193717277485</v>
      </c>
      <c r="Q2007" t="str">
        <f t="shared" si="190"/>
        <v>technology</v>
      </c>
      <c r="R2007" t="str">
        <f t="shared" si="191"/>
        <v>hardware</v>
      </c>
      <c r="S2007" s="9">
        <f t="shared" si="188"/>
        <v>41535.812708333331</v>
      </c>
      <c r="T2007" s="9">
        <f t="shared" si="189"/>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73920</v>
      </c>
      <c r="P2008" s="5">
        <f t="shared" si="187"/>
        <v>408.97689768976898</v>
      </c>
      <c r="Q2008" t="str">
        <f t="shared" si="190"/>
        <v>technology</v>
      </c>
      <c r="R2008" t="str">
        <f t="shared" si="191"/>
        <v>hardware</v>
      </c>
      <c r="S2008" s="9">
        <f t="shared" si="188"/>
        <v>41941.500520833331</v>
      </c>
      <c r="T2008" s="9">
        <f t="shared" si="189"/>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1570.92</v>
      </c>
      <c r="P2009" s="5">
        <f t="shared" si="187"/>
        <v>84.459270072992695</v>
      </c>
      <c r="Q2009" t="str">
        <f t="shared" si="190"/>
        <v>technology</v>
      </c>
      <c r="R2009" t="str">
        <f t="shared" si="191"/>
        <v>hardware</v>
      </c>
      <c r="S2009" s="9">
        <f t="shared" si="188"/>
        <v>40347.837800925925</v>
      </c>
      <c r="T2009" s="9">
        <f t="shared" si="189"/>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268.21000000000004</v>
      </c>
      <c r="P2010" s="5">
        <f t="shared" si="187"/>
        <v>44.853658536585364</v>
      </c>
      <c r="Q2010" t="str">
        <f t="shared" si="190"/>
        <v>technology</v>
      </c>
      <c r="R2010" t="str">
        <f t="shared" si="191"/>
        <v>hardware</v>
      </c>
      <c r="S2010" s="9">
        <f t="shared" si="188"/>
        <v>40761.604421296295</v>
      </c>
      <c r="T2010" s="9">
        <f t="shared" si="189"/>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102579</v>
      </c>
      <c r="P2011" s="5">
        <f t="shared" si="187"/>
        <v>383.3643216080402</v>
      </c>
      <c r="Q2011" t="str">
        <f t="shared" si="190"/>
        <v>technology</v>
      </c>
      <c r="R2011" t="str">
        <f t="shared" si="191"/>
        <v>hardware</v>
      </c>
      <c r="S2011" s="9">
        <f t="shared" si="188"/>
        <v>42661.323414351849</v>
      </c>
      <c r="T2011" s="9">
        <f t="shared" si="189"/>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66015.899999999994</v>
      </c>
      <c r="P2012" s="5">
        <f t="shared" si="187"/>
        <v>55.276856649395505</v>
      </c>
      <c r="Q2012" t="str">
        <f t="shared" si="190"/>
        <v>technology</v>
      </c>
      <c r="R2012" t="str">
        <f t="shared" si="191"/>
        <v>hardware</v>
      </c>
      <c r="S2012" s="9">
        <f t="shared" si="188"/>
        <v>42570.996423611112</v>
      </c>
      <c r="T2012" s="9">
        <f t="shared" si="189"/>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359782</v>
      </c>
      <c r="P2013" s="5">
        <f t="shared" si="187"/>
        <v>422.02059732234807</v>
      </c>
      <c r="Q2013" t="str">
        <f t="shared" si="190"/>
        <v>technology</v>
      </c>
      <c r="R2013" t="str">
        <f t="shared" si="191"/>
        <v>hardware</v>
      </c>
      <c r="S2013" s="9">
        <f t="shared" si="188"/>
        <v>42347.358483796299</v>
      </c>
      <c r="T2013" s="9">
        <f t="shared" si="189"/>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6745</v>
      </c>
      <c r="P2014" s="5">
        <f t="shared" si="187"/>
        <v>64.180327868852459</v>
      </c>
      <c r="Q2014" t="str">
        <f t="shared" si="190"/>
        <v>technology</v>
      </c>
      <c r="R2014" t="str">
        <f t="shared" si="191"/>
        <v>hardware</v>
      </c>
      <c r="S2014" s="9">
        <f t="shared" si="188"/>
        <v>42010.822233796294</v>
      </c>
      <c r="T2014" s="9">
        <f t="shared" si="189"/>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631862</v>
      </c>
      <c r="P2015" s="5">
        <f t="shared" si="187"/>
        <v>173.57781674704077</v>
      </c>
      <c r="Q2015" t="str">
        <f t="shared" si="190"/>
        <v>technology</v>
      </c>
      <c r="R2015" t="str">
        <f t="shared" si="191"/>
        <v>hardware</v>
      </c>
      <c r="S2015" s="9">
        <f t="shared" si="188"/>
        <v>42499.960810185185</v>
      </c>
      <c r="T2015" s="9">
        <f t="shared" si="189"/>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2314134.67</v>
      </c>
      <c r="P2016" s="5">
        <f t="shared" si="187"/>
        <v>88.601680840609291</v>
      </c>
      <c r="Q2016" t="str">
        <f t="shared" si="190"/>
        <v>technology</v>
      </c>
      <c r="R2016" t="str">
        <f t="shared" si="191"/>
        <v>hardware</v>
      </c>
      <c r="S2016" s="9">
        <f t="shared" si="188"/>
        <v>41324.214571759258</v>
      </c>
      <c r="T2016" s="9">
        <f t="shared" si="189"/>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936.01000000000022</v>
      </c>
      <c r="P2017" s="5">
        <f t="shared" si="187"/>
        <v>50.222283950617282</v>
      </c>
      <c r="Q2017" t="str">
        <f t="shared" si="190"/>
        <v>technology</v>
      </c>
      <c r="R2017" t="str">
        <f t="shared" si="191"/>
        <v>hardware</v>
      </c>
      <c r="S2017" s="9">
        <f t="shared" si="188"/>
        <v>40765.876886574071</v>
      </c>
      <c r="T2017" s="9">
        <f t="shared" si="189"/>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82154.22</v>
      </c>
      <c r="P2018" s="5">
        <f t="shared" si="187"/>
        <v>192.38876826722338</v>
      </c>
      <c r="Q2018" t="str">
        <f t="shared" si="190"/>
        <v>technology</v>
      </c>
      <c r="R2018" t="str">
        <f t="shared" si="191"/>
        <v>hardware</v>
      </c>
      <c r="S2018" s="9">
        <f t="shared" si="188"/>
        <v>41312.88077546296</v>
      </c>
      <c r="T2018" s="9">
        <f t="shared" si="189"/>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6275.5999999999985</v>
      </c>
      <c r="P2019" s="5">
        <f t="shared" si="187"/>
        <v>73.416901408450698</v>
      </c>
      <c r="Q2019" t="str">
        <f t="shared" si="190"/>
        <v>technology</v>
      </c>
      <c r="R2019" t="str">
        <f t="shared" si="191"/>
        <v>hardware</v>
      </c>
      <c r="S2019" s="9">
        <f t="shared" si="188"/>
        <v>40961.057349537034</v>
      </c>
      <c r="T2019" s="9">
        <f t="shared" si="189"/>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1458.2299999999959</v>
      </c>
      <c r="P2020" s="5">
        <f t="shared" si="187"/>
        <v>147.68495555555555</v>
      </c>
      <c r="Q2020" t="str">
        <f t="shared" si="190"/>
        <v>technology</v>
      </c>
      <c r="R2020" t="str">
        <f t="shared" si="191"/>
        <v>hardware</v>
      </c>
      <c r="S2020" s="9">
        <f t="shared" si="188"/>
        <v>42199.365844907406</v>
      </c>
      <c r="T2020" s="9">
        <f t="shared" si="189"/>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153963.9</v>
      </c>
      <c r="P2021" s="5">
        <f t="shared" si="187"/>
        <v>108.96848314606741</v>
      </c>
      <c r="Q2021" t="str">
        <f t="shared" si="190"/>
        <v>technology</v>
      </c>
      <c r="R2021" t="str">
        <f t="shared" si="191"/>
        <v>hardware</v>
      </c>
      <c r="S2021" s="9">
        <f t="shared" si="188"/>
        <v>42605.70857638889</v>
      </c>
      <c r="T2021" s="9">
        <f t="shared" si="189"/>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1385</v>
      </c>
      <c r="P2022" s="5">
        <f t="shared" si="187"/>
        <v>23.647540983606557</v>
      </c>
      <c r="Q2022" t="str">
        <f t="shared" si="190"/>
        <v>technology</v>
      </c>
      <c r="R2022" t="str">
        <f t="shared" si="191"/>
        <v>hardware</v>
      </c>
      <c r="S2022" s="9">
        <f t="shared" si="188"/>
        <v>41737.097499999996</v>
      </c>
      <c r="T2022" s="9">
        <f t="shared" si="189"/>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9055</v>
      </c>
      <c r="P2023" s="5">
        <f t="shared" si="187"/>
        <v>147.94736842105263</v>
      </c>
      <c r="Q2023" t="str">
        <f t="shared" si="190"/>
        <v>technology</v>
      </c>
      <c r="R2023" t="str">
        <f t="shared" si="191"/>
        <v>hardware</v>
      </c>
      <c r="S2023" s="9">
        <f t="shared" si="188"/>
        <v>41861.070567129631</v>
      </c>
      <c r="T2023" s="9">
        <f t="shared" si="189"/>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25137</v>
      </c>
      <c r="P2024" s="5">
        <f t="shared" si="187"/>
        <v>385.03692307692307</v>
      </c>
      <c r="Q2024" t="str">
        <f t="shared" si="190"/>
        <v>technology</v>
      </c>
      <c r="R2024" t="str">
        <f t="shared" si="191"/>
        <v>hardware</v>
      </c>
      <c r="S2024" s="9">
        <f t="shared" si="188"/>
        <v>42502.569120370375</v>
      </c>
      <c r="T2024" s="9">
        <f t="shared" si="189"/>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61459</v>
      </c>
      <c r="P2025" s="5">
        <f t="shared" si="187"/>
        <v>457.39093484419266</v>
      </c>
      <c r="Q2025" t="str">
        <f t="shared" si="190"/>
        <v>technology</v>
      </c>
      <c r="R2025" t="str">
        <f t="shared" si="191"/>
        <v>hardware</v>
      </c>
      <c r="S2025" s="9">
        <f t="shared" si="188"/>
        <v>42136.420752314814</v>
      </c>
      <c r="T2025" s="9">
        <f t="shared" si="189"/>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19414</v>
      </c>
      <c r="P2026" s="5">
        <f t="shared" si="187"/>
        <v>222.99047619047619</v>
      </c>
      <c r="Q2026" t="str">
        <f t="shared" si="190"/>
        <v>technology</v>
      </c>
      <c r="R2026" t="str">
        <f t="shared" si="191"/>
        <v>hardware</v>
      </c>
      <c r="S2026" s="9">
        <f t="shared" si="188"/>
        <v>41099.966944444444</v>
      </c>
      <c r="T2026" s="9">
        <f t="shared" si="189"/>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80920</v>
      </c>
      <c r="P2027" s="5">
        <f t="shared" si="187"/>
        <v>220.74074074074073</v>
      </c>
      <c r="Q2027" t="str">
        <f t="shared" si="190"/>
        <v>technology</v>
      </c>
      <c r="R2027" t="str">
        <f t="shared" si="191"/>
        <v>hardware</v>
      </c>
      <c r="S2027" s="9">
        <f t="shared" si="188"/>
        <v>42136.184560185182</v>
      </c>
      <c r="T2027" s="9">
        <f t="shared" si="189"/>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8370.7699999999968</v>
      </c>
      <c r="P2028" s="5">
        <f t="shared" si="187"/>
        <v>73.503898678414089</v>
      </c>
      <c r="Q2028" t="str">
        <f t="shared" si="190"/>
        <v>technology</v>
      </c>
      <c r="R2028" t="str">
        <f t="shared" si="191"/>
        <v>hardware</v>
      </c>
      <c r="S2028" s="9">
        <f t="shared" si="188"/>
        <v>41704.735937500001</v>
      </c>
      <c r="T2028" s="9">
        <f t="shared" si="189"/>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20249</v>
      </c>
      <c r="P2029" s="5">
        <f t="shared" si="187"/>
        <v>223.09647495361781</v>
      </c>
      <c r="Q2029" t="str">
        <f t="shared" si="190"/>
        <v>technology</v>
      </c>
      <c r="R2029" t="str">
        <f t="shared" si="191"/>
        <v>hardware</v>
      </c>
      <c r="S2029" s="9">
        <f t="shared" si="188"/>
        <v>42048.813877314817</v>
      </c>
      <c r="T2029" s="9">
        <f t="shared" si="189"/>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785</v>
      </c>
      <c r="P2030" s="5">
        <f t="shared" si="187"/>
        <v>47.911392405063289</v>
      </c>
      <c r="Q2030" t="str">
        <f t="shared" si="190"/>
        <v>technology</v>
      </c>
      <c r="R2030" t="str">
        <f t="shared" si="191"/>
        <v>hardware</v>
      </c>
      <c r="S2030" s="9">
        <f t="shared" si="188"/>
        <v>40215.919050925928</v>
      </c>
      <c r="T2030" s="9">
        <f t="shared" si="189"/>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6530</v>
      </c>
      <c r="P2031" s="5">
        <f t="shared" si="187"/>
        <v>96.063829787234042</v>
      </c>
      <c r="Q2031" t="str">
        <f t="shared" si="190"/>
        <v>technology</v>
      </c>
      <c r="R2031" t="str">
        <f t="shared" si="191"/>
        <v>hardware</v>
      </c>
      <c r="S2031" s="9">
        <f t="shared" si="188"/>
        <v>41848.021770833337</v>
      </c>
      <c r="T2031" s="9">
        <f t="shared" si="189"/>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41366</v>
      </c>
      <c r="P2032" s="5">
        <f t="shared" si="187"/>
        <v>118.6144</v>
      </c>
      <c r="Q2032" t="str">
        <f t="shared" si="190"/>
        <v>technology</v>
      </c>
      <c r="R2032" t="str">
        <f t="shared" si="191"/>
        <v>hardware</v>
      </c>
      <c r="S2032" s="9">
        <f t="shared" si="188"/>
        <v>41212.996481481481</v>
      </c>
      <c r="T2032" s="9">
        <f t="shared" si="189"/>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10175</v>
      </c>
      <c r="P2033" s="5">
        <f t="shared" si="187"/>
        <v>118.45472440944881</v>
      </c>
      <c r="Q2033" t="str">
        <f t="shared" si="190"/>
        <v>technology</v>
      </c>
      <c r="R2033" t="str">
        <f t="shared" si="191"/>
        <v>hardware</v>
      </c>
      <c r="S2033" s="9">
        <f t="shared" si="188"/>
        <v>41975.329317129625</v>
      </c>
      <c r="T2033" s="9">
        <f t="shared" si="189"/>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51047</v>
      </c>
      <c r="P2034" s="5">
        <f t="shared" si="187"/>
        <v>143.21468926553672</v>
      </c>
      <c r="Q2034" t="str">
        <f t="shared" si="190"/>
        <v>technology</v>
      </c>
      <c r="R2034" t="str">
        <f t="shared" si="191"/>
        <v>hardware</v>
      </c>
      <c r="S2034" s="9">
        <f t="shared" si="188"/>
        <v>42689.565671296295</v>
      </c>
      <c r="T2034" s="9">
        <f t="shared" si="189"/>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19669</v>
      </c>
      <c r="P2035" s="5">
        <f t="shared" si="187"/>
        <v>282.71518987341773</v>
      </c>
      <c r="Q2035" t="str">
        <f t="shared" si="190"/>
        <v>technology</v>
      </c>
      <c r="R2035" t="str">
        <f t="shared" si="191"/>
        <v>hardware</v>
      </c>
      <c r="S2035" s="9">
        <f t="shared" si="188"/>
        <v>41725.082384259258</v>
      </c>
      <c r="T2035" s="9">
        <f t="shared" si="189"/>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223719.59000000003</v>
      </c>
      <c r="P2036" s="5">
        <f t="shared" si="187"/>
        <v>593.93620078740162</v>
      </c>
      <c r="Q2036" t="str">
        <f t="shared" si="190"/>
        <v>technology</v>
      </c>
      <c r="R2036" t="str">
        <f t="shared" si="191"/>
        <v>hardware</v>
      </c>
      <c r="S2036" s="9">
        <f t="shared" si="188"/>
        <v>42076.130011574074</v>
      </c>
      <c r="T2036" s="9">
        <f t="shared" si="189"/>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88829.140000000014</v>
      </c>
      <c r="P2037" s="5">
        <f t="shared" si="187"/>
        <v>262.15704968944101</v>
      </c>
      <c r="Q2037" t="str">
        <f t="shared" si="190"/>
        <v>technology</v>
      </c>
      <c r="R2037" t="str">
        <f t="shared" si="191"/>
        <v>hardware</v>
      </c>
      <c r="S2037" s="9">
        <f t="shared" si="188"/>
        <v>42311.625081018516</v>
      </c>
      <c r="T2037" s="9">
        <f t="shared" si="189"/>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9500.5</v>
      </c>
      <c r="P2038" s="5">
        <f t="shared" si="187"/>
        <v>46.580778301886795</v>
      </c>
      <c r="Q2038" t="str">
        <f t="shared" si="190"/>
        <v>technology</v>
      </c>
      <c r="R2038" t="str">
        <f t="shared" si="191"/>
        <v>hardware</v>
      </c>
      <c r="S2038" s="9">
        <f t="shared" si="188"/>
        <v>41738.864803240744</v>
      </c>
      <c r="T2038" s="9">
        <f t="shared" si="189"/>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20047.64</v>
      </c>
      <c r="P2039" s="5">
        <f t="shared" si="187"/>
        <v>70.041118881118877</v>
      </c>
      <c r="Q2039" t="str">
        <f t="shared" si="190"/>
        <v>technology</v>
      </c>
      <c r="R2039" t="str">
        <f t="shared" si="191"/>
        <v>hardware</v>
      </c>
      <c r="S2039" s="9">
        <f t="shared" si="188"/>
        <v>41578.210104166668</v>
      </c>
      <c r="T2039" s="9">
        <f t="shared" si="189"/>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25641</v>
      </c>
      <c r="P2040" s="5">
        <f t="shared" si="187"/>
        <v>164.90686274509804</v>
      </c>
      <c r="Q2040" t="str">
        <f t="shared" si="190"/>
        <v>technology</v>
      </c>
      <c r="R2040" t="str">
        <f t="shared" si="191"/>
        <v>hardware</v>
      </c>
      <c r="S2040" s="9">
        <f t="shared" si="188"/>
        <v>41424.27107638889</v>
      </c>
      <c r="T2040" s="9">
        <f t="shared" si="189"/>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45271</v>
      </c>
      <c r="P2041" s="5">
        <f t="shared" si="187"/>
        <v>449.26385224274406</v>
      </c>
      <c r="Q2041" t="str">
        <f t="shared" si="190"/>
        <v>technology</v>
      </c>
      <c r="R2041" t="str">
        <f t="shared" si="191"/>
        <v>hardware</v>
      </c>
      <c r="S2041" s="9">
        <f t="shared" si="188"/>
        <v>42675.438946759255</v>
      </c>
      <c r="T2041" s="9">
        <f t="shared" si="189"/>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4445.1400000000003</v>
      </c>
      <c r="P2042" s="5">
        <f t="shared" si="187"/>
        <v>27.472841328413285</v>
      </c>
      <c r="Q2042" t="str">
        <f t="shared" si="190"/>
        <v>technology</v>
      </c>
      <c r="R2042" t="str">
        <f t="shared" si="191"/>
        <v>hardware</v>
      </c>
      <c r="S2042" s="9">
        <f t="shared" si="188"/>
        <v>41578.927118055559</v>
      </c>
      <c r="T2042" s="9">
        <f t="shared" si="189"/>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7777</v>
      </c>
      <c r="P2043" s="5">
        <f t="shared" si="187"/>
        <v>143.97499999999999</v>
      </c>
      <c r="Q2043" t="str">
        <f t="shared" si="190"/>
        <v>technology</v>
      </c>
      <c r="R2043" t="str">
        <f t="shared" si="191"/>
        <v>hardware</v>
      </c>
      <c r="S2043" s="9">
        <f t="shared" si="188"/>
        <v>42654.525775462964</v>
      </c>
      <c r="T2043" s="9">
        <f t="shared" si="189"/>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2353</v>
      </c>
      <c r="P2044" s="5">
        <f t="shared" si="187"/>
        <v>88.23571428571428</v>
      </c>
      <c r="Q2044" t="str">
        <f t="shared" si="190"/>
        <v>technology</v>
      </c>
      <c r="R2044" t="str">
        <f t="shared" si="191"/>
        <v>hardware</v>
      </c>
      <c r="S2044" s="9">
        <f t="shared" si="188"/>
        <v>42331.708032407405</v>
      </c>
      <c r="T2044" s="9">
        <f t="shared" si="189"/>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5626</v>
      </c>
      <c r="P2045" s="5">
        <f t="shared" si="187"/>
        <v>36.326424870466319</v>
      </c>
      <c r="Q2045" t="str">
        <f t="shared" si="190"/>
        <v>technology</v>
      </c>
      <c r="R2045" t="str">
        <f t="shared" si="191"/>
        <v>hardware</v>
      </c>
      <c r="S2045" s="9">
        <f t="shared" si="188"/>
        <v>42661.176817129628</v>
      </c>
      <c r="T2045" s="9">
        <f t="shared" si="189"/>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1232</v>
      </c>
      <c r="P2046" s="5">
        <f t="shared" si="187"/>
        <v>90.177777777777777</v>
      </c>
      <c r="Q2046" t="str">
        <f t="shared" si="190"/>
        <v>technology</v>
      </c>
      <c r="R2046" t="str">
        <f t="shared" si="191"/>
        <v>hardware</v>
      </c>
      <c r="S2046" s="9">
        <f t="shared" si="188"/>
        <v>42138.684189814812</v>
      </c>
      <c r="T2046" s="9">
        <f t="shared" si="189"/>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35240.01</v>
      </c>
      <c r="P2047" s="5">
        <f t="shared" si="187"/>
        <v>152.62361216730039</v>
      </c>
      <c r="Q2047" t="str">
        <f t="shared" si="190"/>
        <v>technology</v>
      </c>
      <c r="R2047" t="str">
        <f t="shared" si="191"/>
        <v>hardware</v>
      </c>
      <c r="S2047" s="9">
        <f t="shared" si="188"/>
        <v>41069.088506944441</v>
      </c>
      <c r="T2047" s="9">
        <f t="shared" si="189"/>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2110</v>
      </c>
      <c r="P2048" s="5">
        <f t="shared" si="187"/>
        <v>55.806451612903224</v>
      </c>
      <c r="Q2048" t="str">
        <f t="shared" si="190"/>
        <v>technology</v>
      </c>
      <c r="R2048" t="str">
        <f t="shared" si="191"/>
        <v>hardware</v>
      </c>
      <c r="S2048" s="9">
        <f t="shared" si="188"/>
        <v>41387.171805555554</v>
      </c>
      <c r="T2048" s="9">
        <f t="shared" si="189"/>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2939</v>
      </c>
      <c r="P2049" s="5">
        <f t="shared" si="187"/>
        <v>227.85327313769753</v>
      </c>
      <c r="Q2049" t="str">
        <f t="shared" si="190"/>
        <v>technology</v>
      </c>
      <c r="R2049" t="str">
        <f t="shared" si="191"/>
        <v>hardware</v>
      </c>
      <c r="S2049" s="9">
        <f t="shared" si="188"/>
        <v>42081.903587962966</v>
      </c>
      <c r="T2049" s="9">
        <f t="shared" si="189"/>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92">E2050-D2050</f>
        <v>41082.449999999997</v>
      </c>
      <c r="P2050" s="5">
        <f t="shared" ref="P2050:P2113" si="193">(E2050/L2050)</f>
        <v>91.82989803350327</v>
      </c>
      <c r="Q2050" t="str">
        <f t="shared" si="190"/>
        <v>technology</v>
      </c>
      <c r="R2050" t="str">
        <f t="shared" si="191"/>
        <v>hardware</v>
      </c>
      <c r="S2050" s="9">
        <f t="shared" ref="S2050:S2113" si="194">(((J2050/60)/60)/24)+DATE(1970,1,1)</f>
        <v>41387.651516203703</v>
      </c>
      <c r="T2050" s="9">
        <f t="shared" ref="T2050:T2113" si="195">(((I2050/60)/60)/24)+DATE(1970,1,1)</f>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92"/>
        <v>10095.349999999999</v>
      </c>
      <c r="P2051" s="5">
        <f t="shared" si="193"/>
        <v>80.991037735849048</v>
      </c>
      <c r="Q2051" t="str">
        <f t="shared" ref="Q2051:Q2114" si="196">LEFT(N2051,SEARCH("/",N2051,1)-1)</f>
        <v>technology</v>
      </c>
      <c r="R2051" t="str">
        <f t="shared" ref="R2051:R2114" si="197">RIGHT(N2051,LEN(N2051)-SEARCH("/",N2051))</f>
        <v>hardware</v>
      </c>
      <c r="S2051" s="9">
        <f t="shared" si="194"/>
        <v>41575.527349537035</v>
      </c>
      <c r="T2051" s="9">
        <f t="shared" si="195"/>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37327</v>
      </c>
      <c r="P2052" s="5">
        <f t="shared" si="193"/>
        <v>278.39411764705881</v>
      </c>
      <c r="Q2052" t="str">
        <f t="shared" si="196"/>
        <v>technology</v>
      </c>
      <c r="R2052" t="str">
        <f t="shared" si="197"/>
        <v>hardware</v>
      </c>
      <c r="S2052" s="9">
        <f t="shared" si="194"/>
        <v>42115.071504629625</v>
      </c>
      <c r="T2052" s="9">
        <f t="shared" si="195"/>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2429</v>
      </c>
      <c r="P2053" s="5">
        <f t="shared" si="193"/>
        <v>43.095041322314053</v>
      </c>
      <c r="Q2053" t="str">
        <f t="shared" si="196"/>
        <v>technology</v>
      </c>
      <c r="R2053" t="str">
        <f t="shared" si="197"/>
        <v>hardware</v>
      </c>
      <c r="S2053" s="9">
        <f t="shared" si="194"/>
        <v>41604.022418981483</v>
      </c>
      <c r="T2053" s="9">
        <f t="shared" si="195"/>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126524</v>
      </c>
      <c r="P2054" s="5">
        <f t="shared" si="193"/>
        <v>326.29205175600737</v>
      </c>
      <c r="Q2054" t="str">
        <f t="shared" si="196"/>
        <v>technology</v>
      </c>
      <c r="R2054" t="str">
        <f t="shared" si="197"/>
        <v>hardware</v>
      </c>
      <c r="S2054" s="9">
        <f t="shared" si="194"/>
        <v>42375.08394675926</v>
      </c>
      <c r="T2054" s="9">
        <f t="shared" si="195"/>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51</v>
      </c>
      <c r="P2055" s="5">
        <f t="shared" si="193"/>
        <v>41.743801652892564</v>
      </c>
      <c r="Q2055" t="str">
        <f t="shared" si="196"/>
        <v>technology</v>
      </c>
      <c r="R2055" t="str">
        <f t="shared" si="197"/>
        <v>hardware</v>
      </c>
      <c r="S2055" s="9">
        <f t="shared" si="194"/>
        <v>42303.617488425924</v>
      </c>
      <c r="T2055" s="9">
        <f t="shared" si="195"/>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4757</v>
      </c>
      <c r="P2056" s="5">
        <f t="shared" si="193"/>
        <v>64.020933977455712</v>
      </c>
      <c r="Q2056" t="str">
        <f t="shared" si="196"/>
        <v>technology</v>
      </c>
      <c r="R2056" t="str">
        <f t="shared" si="197"/>
        <v>hardware</v>
      </c>
      <c r="S2056" s="9">
        <f t="shared" si="194"/>
        <v>41731.520949074074</v>
      </c>
      <c r="T2056" s="9">
        <f t="shared" si="195"/>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4045</v>
      </c>
      <c r="P2057" s="5">
        <f t="shared" si="193"/>
        <v>99.455445544554451</v>
      </c>
      <c r="Q2057" t="str">
        <f t="shared" si="196"/>
        <v>technology</v>
      </c>
      <c r="R2057" t="str">
        <f t="shared" si="197"/>
        <v>hardware</v>
      </c>
      <c r="S2057" s="9">
        <f t="shared" si="194"/>
        <v>41946.674108796295</v>
      </c>
      <c r="T2057" s="9">
        <f t="shared" si="195"/>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26726</v>
      </c>
      <c r="P2058" s="5">
        <f t="shared" si="193"/>
        <v>138.49458483754512</v>
      </c>
      <c r="Q2058" t="str">
        <f t="shared" si="196"/>
        <v>technology</v>
      </c>
      <c r="R2058" t="str">
        <f t="shared" si="197"/>
        <v>hardware</v>
      </c>
      <c r="S2058" s="9">
        <f t="shared" si="194"/>
        <v>41351.76090277778</v>
      </c>
      <c r="T2058" s="9">
        <f t="shared" si="195"/>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15334.830000000002</v>
      </c>
      <c r="P2059" s="5">
        <f t="shared" si="193"/>
        <v>45.547792792792798</v>
      </c>
      <c r="Q2059" t="str">
        <f t="shared" si="196"/>
        <v>technology</v>
      </c>
      <c r="R2059" t="str">
        <f t="shared" si="197"/>
        <v>hardware</v>
      </c>
      <c r="S2059" s="9">
        <f t="shared" si="194"/>
        <v>42396.494583333333</v>
      </c>
      <c r="T2059" s="9">
        <f t="shared" si="195"/>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1748</v>
      </c>
      <c r="P2060" s="5">
        <f t="shared" si="193"/>
        <v>10.507317073170732</v>
      </c>
      <c r="Q2060" t="str">
        <f t="shared" si="196"/>
        <v>technology</v>
      </c>
      <c r="R2060" t="str">
        <f t="shared" si="197"/>
        <v>hardware</v>
      </c>
      <c r="S2060" s="9">
        <f t="shared" si="194"/>
        <v>42026.370717592596</v>
      </c>
      <c r="T2060" s="9">
        <f t="shared" si="195"/>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13037</v>
      </c>
      <c r="P2061" s="5">
        <f t="shared" si="193"/>
        <v>114.76533333333333</v>
      </c>
      <c r="Q2061" t="str">
        <f t="shared" si="196"/>
        <v>technology</v>
      </c>
      <c r="R2061" t="str">
        <f t="shared" si="197"/>
        <v>hardware</v>
      </c>
      <c r="S2061" s="9">
        <f t="shared" si="194"/>
        <v>42361.602476851855</v>
      </c>
      <c r="T2061" s="9">
        <f t="shared" si="195"/>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24100</v>
      </c>
      <c r="P2062" s="5">
        <f t="shared" si="193"/>
        <v>35.997067448680355</v>
      </c>
      <c r="Q2062" t="str">
        <f t="shared" si="196"/>
        <v>technology</v>
      </c>
      <c r="R2062" t="str">
        <f t="shared" si="197"/>
        <v>hardware</v>
      </c>
      <c r="S2062" s="9">
        <f t="shared" si="194"/>
        <v>41783.642939814818</v>
      </c>
      <c r="T2062" s="9">
        <f t="shared" si="195"/>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396</v>
      </c>
      <c r="P2063" s="5">
        <f t="shared" si="193"/>
        <v>154.17142857142858</v>
      </c>
      <c r="Q2063" t="str">
        <f t="shared" si="196"/>
        <v>technology</v>
      </c>
      <c r="R2063" t="str">
        <f t="shared" si="197"/>
        <v>hardware</v>
      </c>
      <c r="S2063" s="9">
        <f t="shared" si="194"/>
        <v>42705.764513888891</v>
      </c>
      <c r="T2063" s="9">
        <f t="shared" si="195"/>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14977</v>
      </c>
      <c r="P2064" s="5">
        <f t="shared" si="193"/>
        <v>566.38916256157631</v>
      </c>
      <c r="Q2064" t="str">
        <f t="shared" si="196"/>
        <v>technology</v>
      </c>
      <c r="R2064" t="str">
        <f t="shared" si="197"/>
        <v>hardware</v>
      </c>
      <c r="S2064" s="9">
        <f t="shared" si="194"/>
        <v>42423.3830787037</v>
      </c>
      <c r="T2064" s="9">
        <f t="shared" si="195"/>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1922</v>
      </c>
      <c r="P2065" s="5">
        <f t="shared" si="193"/>
        <v>120.85714285714286</v>
      </c>
      <c r="Q2065" t="str">
        <f t="shared" si="196"/>
        <v>technology</v>
      </c>
      <c r="R2065" t="str">
        <f t="shared" si="197"/>
        <v>hardware</v>
      </c>
      <c r="S2065" s="9">
        <f t="shared" si="194"/>
        <v>42472.73265046296</v>
      </c>
      <c r="T2065" s="9">
        <f t="shared" si="195"/>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238822.27000000002</v>
      </c>
      <c r="P2066" s="5">
        <f t="shared" si="193"/>
        <v>86.163845492085343</v>
      </c>
      <c r="Q2066" t="str">
        <f t="shared" si="196"/>
        <v>technology</v>
      </c>
      <c r="R2066" t="str">
        <f t="shared" si="197"/>
        <v>hardware</v>
      </c>
      <c r="S2066" s="9">
        <f t="shared" si="194"/>
        <v>41389.364849537036</v>
      </c>
      <c r="T2066" s="9">
        <f t="shared" si="195"/>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39686.050000000003</v>
      </c>
      <c r="P2067" s="5">
        <f t="shared" si="193"/>
        <v>51.212114395886893</v>
      </c>
      <c r="Q2067" t="str">
        <f t="shared" si="196"/>
        <v>technology</v>
      </c>
      <c r="R2067" t="str">
        <f t="shared" si="197"/>
        <v>hardware</v>
      </c>
      <c r="S2067" s="9">
        <f t="shared" si="194"/>
        <v>41603.333668981482</v>
      </c>
      <c r="T2067" s="9">
        <f t="shared" si="195"/>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2372</v>
      </c>
      <c r="P2068" s="5">
        <f t="shared" si="193"/>
        <v>67.261538461538464</v>
      </c>
      <c r="Q2068" t="str">
        <f t="shared" si="196"/>
        <v>technology</v>
      </c>
      <c r="R2068" t="str">
        <f t="shared" si="197"/>
        <v>hardware</v>
      </c>
      <c r="S2068" s="9">
        <f t="shared" si="194"/>
        <v>41844.771793981483</v>
      </c>
      <c r="T2068" s="9">
        <f t="shared" si="195"/>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133</v>
      </c>
      <c r="P2069" s="5">
        <f t="shared" si="193"/>
        <v>62.8</v>
      </c>
      <c r="Q2069" t="str">
        <f t="shared" si="196"/>
        <v>technology</v>
      </c>
      <c r="R2069" t="str">
        <f t="shared" si="197"/>
        <v>hardware</v>
      </c>
      <c r="S2069" s="9">
        <f t="shared" si="194"/>
        <v>42115.853888888887</v>
      </c>
      <c r="T2069" s="9">
        <f t="shared" si="195"/>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1305.9700000000012</v>
      </c>
      <c r="P2070" s="5">
        <f t="shared" si="193"/>
        <v>346.13118421052633</v>
      </c>
      <c r="Q2070" t="str">
        <f t="shared" si="196"/>
        <v>technology</v>
      </c>
      <c r="R2070" t="str">
        <f t="shared" si="197"/>
        <v>hardware</v>
      </c>
      <c r="S2070" s="9">
        <f t="shared" si="194"/>
        <v>42633.841608796298</v>
      </c>
      <c r="T2070" s="9">
        <f t="shared" si="195"/>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14203.330000000002</v>
      </c>
      <c r="P2071" s="5">
        <f t="shared" si="193"/>
        <v>244.11912547528519</v>
      </c>
      <c r="Q2071" t="str">
        <f t="shared" si="196"/>
        <v>technology</v>
      </c>
      <c r="R2071" t="str">
        <f t="shared" si="197"/>
        <v>hardware</v>
      </c>
      <c r="S2071" s="9">
        <f t="shared" si="194"/>
        <v>42340.972118055557</v>
      </c>
      <c r="T2071" s="9">
        <f t="shared" si="195"/>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271659</v>
      </c>
      <c r="P2072" s="5">
        <f t="shared" si="193"/>
        <v>259.25424836601309</v>
      </c>
      <c r="Q2072" t="str">
        <f t="shared" si="196"/>
        <v>technology</v>
      </c>
      <c r="R2072" t="str">
        <f t="shared" si="197"/>
        <v>hardware</v>
      </c>
      <c r="S2072" s="9">
        <f t="shared" si="194"/>
        <v>42519.6565162037</v>
      </c>
      <c r="T2072" s="9">
        <f t="shared" si="195"/>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36146</v>
      </c>
      <c r="P2073" s="5">
        <f t="shared" si="193"/>
        <v>201.96402877697841</v>
      </c>
      <c r="Q2073" t="str">
        <f t="shared" si="196"/>
        <v>technology</v>
      </c>
      <c r="R2073" t="str">
        <f t="shared" si="197"/>
        <v>hardware</v>
      </c>
      <c r="S2073" s="9">
        <f t="shared" si="194"/>
        <v>42600.278749999998</v>
      </c>
      <c r="T2073" s="9">
        <f t="shared" si="195"/>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7673</v>
      </c>
      <c r="P2074" s="5">
        <f t="shared" si="193"/>
        <v>226.20857142857142</v>
      </c>
      <c r="Q2074" t="str">
        <f t="shared" si="196"/>
        <v>technology</v>
      </c>
      <c r="R2074" t="str">
        <f t="shared" si="197"/>
        <v>hardware</v>
      </c>
      <c r="S2074" s="9">
        <f t="shared" si="194"/>
        <v>42467.581388888888</v>
      </c>
      <c r="T2074" s="9">
        <f t="shared" si="195"/>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52604.299999999988</v>
      </c>
      <c r="P2075" s="5">
        <f t="shared" si="193"/>
        <v>324.69</v>
      </c>
      <c r="Q2075" t="str">
        <f t="shared" si="196"/>
        <v>technology</v>
      </c>
      <c r="R2075" t="str">
        <f t="shared" si="197"/>
        <v>hardware</v>
      </c>
      <c r="S2075" s="9">
        <f t="shared" si="194"/>
        <v>42087.668032407411</v>
      </c>
      <c r="T2075" s="9">
        <f t="shared" si="195"/>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15</v>
      </c>
      <c r="P2076" s="5">
        <f t="shared" si="193"/>
        <v>205</v>
      </c>
      <c r="Q2076" t="str">
        <f t="shared" si="196"/>
        <v>technology</v>
      </c>
      <c r="R2076" t="str">
        <f t="shared" si="197"/>
        <v>hardware</v>
      </c>
      <c r="S2076" s="9">
        <f t="shared" si="194"/>
        <v>42466.826180555552</v>
      </c>
      <c r="T2076" s="9">
        <f t="shared" si="195"/>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157821.6</v>
      </c>
      <c r="P2077" s="5">
        <f t="shared" si="193"/>
        <v>20.465926829268295</v>
      </c>
      <c r="Q2077" t="str">
        <f t="shared" si="196"/>
        <v>technology</v>
      </c>
      <c r="R2077" t="str">
        <f t="shared" si="197"/>
        <v>hardware</v>
      </c>
      <c r="S2077" s="9">
        <f t="shared" si="194"/>
        <v>41450.681574074071</v>
      </c>
      <c r="T2077" s="9">
        <f t="shared" si="195"/>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793594.99</v>
      </c>
      <c r="P2078" s="5">
        <f t="shared" si="193"/>
        <v>116.35303146309367</v>
      </c>
      <c r="Q2078" t="str">
        <f t="shared" si="196"/>
        <v>technology</v>
      </c>
      <c r="R2078" t="str">
        <f t="shared" si="197"/>
        <v>hardware</v>
      </c>
      <c r="S2078" s="9">
        <f t="shared" si="194"/>
        <v>41803.880659722221</v>
      </c>
      <c r="T2078" s="9">
        <f t="shared" si="195"/>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7754</v>
      </c>
      <c r="P2079" s="5">
        <f t="shared" si="193"/>
        <v>307.20212765957444</v>
      </c>
      <c r="Q2079" t="str">
        <f t="shared" si="196"/>
        <v>technology</v>
      </c>
      <c r="R2079" t="str">
        <f t="shared" si="197"/>
        <v>hardware</v>
      </c>
      <c r="S2079" s="9">
        <f t="shared" si="194"/>
        <v>42103.042546296296</v>
      </c>
      <c r="T2079" s="9">
        <f t="shared" si="195"/>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6241</v>
      </c>
      <c r="P2080" s="5">
        <f t="shared" si="193"/>
        <v>546.6875</v>
      </c>
      <c r="Q2080" t="str">
        <f t="shared" si="196"/>
        <v>technology</v>
      </c>
      <c r="R2080" t="str">
        <f t="shared" si="197"/>
        <v>hardware</v>
      </c>
      <c r="S2080" s="9">
        <f t="shared" si="194"/>
        <v>42692.771493055552</v>
      </c>
      <c r="T2080" s="9">
        <f t="shared" si="195"/>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18817</v>
      </c>
      <c r="P2081" s="5">
        <f t="shared" si="193"/>
        <v>47.474464579901152</v>
      </c>
      <c r="Q2081" t="str">
        <f t="shared" si="196"/>
        <v>technology</v>
      </c>
      <c r="R2081" t="str">
        <f t="shared" si="197"/>
        <v>hardware</v>
      </c>
      <c r="S2081" s="9">
        <f t="shared" si="194"/>
        <v>42150.71056712963</v>
      </c>
      <c r="T2081" s="9">
        <f t="shared" si="195"/>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4078</v>
      </c>
      <c r="P2082" s="5">
        <f t="shared" si="193"/>
        <v>101.56</v>
      </c>
      <c r="Q2082" t="str">
        <f t="shared" si="196"/>
        <v>technology</v>
      </c>
      <c r="R2082" t="str">
        <f t="shared" si="197"/>
        <v>hardware</v>
      </c>
      <c r="S2082" s="9">
        <f t="shared" si="194"/>
        <v>42289.957175925927</v>
      </c>
      <c r="T2082" s="9">
        <f t="shared" si="195"/>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510</v>
      </c>
      <c r="P2083" s="5">
        <f t="shared" si="193"/>
        <v>72.909090909090907</v>
      </c>
      <c r="Q2083" t="str">
        <f t="shared" si="196"/>
        <v>music</v>
      </c>
      <c r="R2083" t="str">
        <f t="shared" si="197"/>
        <v>indie rock</v>
      </c>
      <c r="S2083" s="9">
        <f t="shared" si="194"/>
        <v>41004.156886574077</v>
      </c>
      <c r="T2083" s="9">
        <f t="shared" si="195"/>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161</v>
      </c>
      <c r="P2084" s="5">
        <f t="shared" si="193"/>
        <v>43.710526315789473</v>
      </c>
      <c r="Q2084" t="str">
        <f t="shared" si="196"/>
        <v>music</v>
      </c>
      <c r="R2084" t="str">
        <f t="shared" si="197"/>
        <v>indie rock</v>
      </c>
      <c r="S2084" s="9">
        <f t="shared" si="194"/>
        <v>40811.120324074072</v>
      </c>
      <c r="T2084" s="9">
        <f t="shared" si="195"/>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100</v>
      </c>
      <c r="P2085" s="5">
        <f t="shared" si="193"/>
        <v>34</v>
      </c>
      <c r="Q2085" t="str">
        <f t="shared" si="196"/>
        <v>music</v>
      </c>
      <c r="R2085" t="str">
        <f t="shared" si="197"/>
        <v>indie rock</v>
      </c>
      <c r="S2085" s="9">
        <f t="shared" si="194"/>
        <v>41034.72216435185</v>
      </c>
      <c r="T2085" s="9">
        <f t="shared" si="195"/>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250</v>
      </c>
      <c r="P2086" s="5">
        <f t="shared" si="193"/>
        <v>70.652173913043484</v>
      </c>
      <c r="Q2086" t="str">
        <f t="shared" si="196"/>
        <v>music</v>
      </c>
      <c r="R2086" t="str">
        <f t="shared" si="197"/>
        <v>indie rock</v>
      </c>
      <c r="S2086" s="9">
        <f t="shared" si="194"/>
        <v>41731.833124999997</v>
      </c>
      <c r="T2086" s="9">
        <f t="shared" si="195"/>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1412</v>
      </c>
      <c r="P2087" s="5">
        <f t="shared" si="193"/>
        <v>89.301204819277103</v>
      </c>
      <c r="Q2087" t="str">
        <f t="shared" si="196"/>
        <v>music</v>
      </c>
      <c r="R2087" t="str">
        <f t="shared" si="197"/>
        <v>indie rock</v>
      </c>
      <c r="S2087" s="9">
        <f t="shared" si="194"/>
        <v>41075.835497685184</v>
      </c>
      <c r="T2087" s="9">
        <f t="shared" si="195"/>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28</v>
      </c>
      <c r="P2088" s="5">
        <f t="shared" si="193"/>
        <v>115.08571428571429</v>
      </c>
      <c r="Q2088" t="str">
        <f t="shared" si="196"/>
        <v>music</v>
      </c>
      <c r="R2088" t="str">
        <f t="shared" si="197"/>
        <v>indie rock</v>
      </c>
      <c r="S2088" s="9">
        <f t="shared" si="194"/>
        <v>40860.67050925926</v>
      </c>
      <c r="T2088" s="9">
        <f t="shared" si="195"/>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53</v>
      </c>
      <c r="P2089" s="5">
        <f t="shared" si="193"/>
        <v>62.12</v>
      </c>
      <c r="Q2089" t="str">
        <f t="shared" si="196"/>
        <v>music</v>
      </c>
      <c r="R2089" t="str">
        <f t="shared" si="197"/>
        <v>indie rock</v>
      </c>
      <c r="S2089" s="9">
        <f t="shared" si="194"/>
        <v>40764.204375000001</v>
      </c>
      <c r="T2089" s="9">
        <f t="shared" si="195"/>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465.32000000000016</v>
      </c>
      <c r="P2090" s="5">
        <f t="shared" si="193"/>
        <v>46.204266666666669</v>
      </c>
      <c r="Q2090" t="str">
        <f t="shared" si="196"/>
        <v>music</v>
      </c>
      <c r="R2090" t="str">
        <f t="shared" si="197"/>
        <v>indie rock</v>
      </c>
      <c r="S2090" s="9">
        <f t="shared" si="194"/>
        <v>40395.714722222219</v>
      </c>
      <c r="T2090" s="9">
        <f t="shared" si="195"/>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510.01000000000022</v>
      </c>
      <c r="P2091" s="5">
        <f t="shared" si="193"/>
        <v>48.54854838709678</v>
      </c>
      <c r="Q2091" t="str">
        <f t="shared" si="196"/>
        <v>music</v>
      </c>
      <c r="R2091" t="str">
        <f t="shared" si="197"/>
        <v>indie rock</v>
      </c>
      <c r="S2091" s="9">
        <f t="shared" si="194"/>
        <v>41453.076319444444</v>
      </c>
      <c r="T2091" s="9">
        <f t="shared" si="195"/>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1203.2299999999996</v>
      </c>
      <c r="P2092" s="5">
        <f t="shared" si="193"/>
        <v>57.520187499999999</v>
      </c>
      <c r="Q2092" t="str">
        <f t="shared" si="196"/>
        <v>music</v>
      </c>
      <c r="R2092" t="str">
        <f t="shared" si="197"/>
        <v>indie rock</v>
      </c>
      <c r="S2092" s="9">
        <f t="shared" si="194"/>
        <v>41299.381423611114</v>
      </c>
      <c r="T2092" s="9">
        <f t="shared" si="195"/>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3684.2000000000007</v>
      </c>
      <c r="P2093" s="5">
        <f t="shared" si="193"/>
        <v>88.147154471544724</v>
      </c>
      <c r="Q2093" t="str">
        <f t="shared" si="196"/>
        <v>music</v>
      </c>
      <c r="R2093" t="str">
        <f t="shared" si="197"/>
        <v>indie rock</v>
      </c>
      <c r="S2093" s="9">
        <f t="shared" si="194"/>
        <v>40555.322662037033</v>
      </c>
      <c r="T2093" s="9">
        <f t="shared" si="195"/>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77</v>
      </c>
      <c r="P2094" s="5">
        <f t="shared" si="193"/>
        <v>110.49090909090908</v>
      </c>
      <c r="Q2094" t="str">
        <f t="shared" si="196"/>
        <v>music</v>
      </c>
      <c r="R2094" t="str">
        <f t="shared" si="197"/>
        <v>indie rock</v>
      </c>
      <c r="S2094" s="9">
        <f t="shared" si="194"/>
        <v>40763.707546296297</v>
      </c>
      <c r="T2094" s="9">
        <f t="shared" si="195"/>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37</v>
      </c>
      <c r="P2095" s="5">
        <f t="shared" si="193"/>
        <v>66.826086956521735</v>
      </c>
      <c r="Q2095" t="str">
        <f t="shared" si="196"/>
        <v>music</v>
      </c>
      <c r="R2095" t="str">
        <f t="shared" si="197"/>
        <v>indie rock</v>
      </c>
      <c r="S2095" s="9">
        <f t="shared" si="194"/>
        <v>41205.854537037041</v>
      </c>
      <c r="T2095" s="9">
        <f t="shared" si="195"/>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719</v>
      </c>
      <c r="P2096" s="5">
        <f t="shared" si="193"/>
        <v>58.597222222222221</v>
      </c>
      <c r="Q2096" t="str">
        <f t="shared" si="196"/>
        <v>music</v>
      </c>
      <c r="R2096" t="str">
        <f t="shared" si="197"/>
        <v>indie rock</v>
      </c>
      <c r="S2096" s="9">
        <f t="shared" si="194"/>
        <v>40939.02002314815</v>
      </c>
      <c r="T2096" s="9">
        <f t="shared" si="195"/>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0</v>
      </c>
      <c r="P2097" s="5">
        <f t="shared" si="193"/>
        <v>113.63636363636364</v>
      </c>
      <c r="Q2097" t="str">
        <f t="shared" si="196"/>
        <v>music</v>
      </c>
      <c r="R2097" t="str">
        <f t="shared" si="197"/>
        <v>indie rock</v>
      </c>
      <c r="S2097" s="9">
        <f t="shared" si="194"/>
        <v>40758.733483796292</v>
      </c>
      <c r="T2097" s="9">
        <f t="shared" si="195"/>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v>
      </c>
      <c r="P2098" s="5">
        <f t="shared" si="193"/>
        <v>43.571428571428569</v>
      </c>
      <c r="Q2098" t="str">
        <f t="shared" si="196"/>
        <v>music</v>
      </c>
      <c r="R2098" t="str">
        <f t="shared" si="197"/>
        <v>indie rock</v>
      </c>
      <c r="S2098" s="9">
        <f t="shared" si="194"/>
        <v>41192.758506944447</v>
      </c>
      <c r="T2098" s="9">
        <f t="shared" si="195"/>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0</v>
      </c>
      <c r="P2099" s="5">
        <f t="shared" si="193"/>
        <v>78.94736842105263</v>
      </c>
      <c r="Q2099" t="str">
        <f t="shared" si="196"/>
        <v>music</v>
      </c>
      <c r="R2099" t="str">
        <f t="shared" si="197"/>
        <v>indie rock</v>
      </c>
      <c r="S2099" s="9">
        <f t="shared" si="194"/>
        <v>40818.58489583333</v>
      </c>
      <c r="T2099" s="9">
        <f t="shared" si="195"/>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20</v>
      </c>
      <c r="P2100" s="5">
        <f t="shared" si="193"/>
        <v>188.125</v>
      </c>
      <c r="Q2100" t="str">
        <f t="shared" si="196"/>
        <v>music</v>
      </c>
      <c r="R2100" t="str">
        <f t="shared" si="197"/>
        <v>indie rock</v>
      </c>
      <c r="S2100" s="9">
        <f t="shared" si="194"/>
        <v>40946.11383101852</v>
      </c>
      <c r="T2100" s="9">
        <f t="shared" si="195"/>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971</v>
      </c>
      <c r="P2101" s="5">
        <f t="shared" si="193"/>
        <v>63.031746031746032</v>
      </c>
      <c r="Q2101" t="str">
        <f t="shared" si="196"/>
        <v>music</v>
      </c>
      <c r="R2101" t="str">
        <f t="shared" si="197"/>
        <v>indie rock</v>
      </c>
      <c r="S2101" s="9">
        <f t="shared" si="194"/>
        <v>42173.746342592596</v>
      </c>
      <c r="T2101" s="9">
        <f t="shared" si="195"/>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220</v>
      </c>
      <c r="P2102" s="5">
        <f t="shared" si="193"/>
        <v>30.37037037037037</v>
      </c>
      <c r="Q2102" t="str">
        <f t="shared" si="196"/>
        <v>music</v>
      </c>
      <c r="R2102" t="str">
        <f t="shared" si="197"/>
        <v>indie rock</v>
      </c>
      <c r="S2102" s="9">
        <f t="shared" si="194"/>
        <v>41074.834965277776</v>
      </c>
      <c r="T2102" s="9">
        <f t="shared" si="195"/>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265</v>
      </c>
      <c r="P2103" s="5">
        <f t="shared" si="193"/>
        <v>51.477272727272727</v>
      </c>
      <c r="Q2103" t="str">
        <f t="shared" si="196"/>
        <v>music</v>
      </c>
      <c r="R2103" t="str">
        <f t="shared" si="197"/>
        <v>indie rock</v>
      </c>
      <c r="S2103" s="9">
        <f t="shared" si="194"/>
        <v>40892.149467592593</v>
      </c>
      <c r="T2103" s="9">
        <f t="shared" si="195"/>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360</v>
      </c>
      <c r="P2104" s="5">
        <f t="shared" si="193"/>
        <v>35.789473684210527</v>
      </c>
      <c r="Q2104" t="str">
        <f t="shared" si="196"/>
        <v>music</v>
      </c>
      <c r="R2104" t="str">
        <f t="shared" si="197"/>
        <v>indie rock</v>
      </c>
      <c r="S2104" s="9">
        <f t="shared" si="194"/>
        <v>40638.868611111109</v>
      </c>
      <c r="T2104" s="9">
        <f t="shared" si="195"/>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3587</v>
      </c>
      <c r="P2105" s="5">
        <f t="shared" si="193"/>
        <v>98.817391304347822</v>
      </c>
      <c r="Q2105" t="str">
        <f t="shared" si="196"/>
        <v>music</v>
      </c>
      <c r="R2105" t="str">
        <f t="shared" si="197"/>
        <v>indie rock</v>
      </c>
      <c r="S2105" s="9">
        <f t="shared" si="194"/>
        <v>41192.754942129628</v>
      </c>
      <c r="T2105" s="9">
        <f t="shared" si="195"/>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236</v>
      </c>
      <c r="P2106" s="5">
        <f t="shared" si="193"/>
        <v>28</v>
      </c>
      <c r="Q2106" t="str">
        <f t="shared" si="196"/>
        <v>music</v>
      </c>
      <c r="R2106" t="str">
        <f t="shared" si="197"/>
        <v>indie rock</v>
      </c>
      <c r="S2106" s="9">
        <f t="shared" si="194"/>
        <v>41394.074467592596</v>
      </c>
      <c r="T2106" s="9">
        <f t="shared" si="195"/>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3080</v>
      </c>
      <c r="P2107" s="5">
        <f t="shared" si="193"/>
        <v>51.313131313131315</v>
      </c>
      <c r="Q2107" t="str">
        <f t="shared" si="196"/>
        <v>music</v>
      </c>
      <c r="R2107" t="str">
        <f t="shared" si="197"/>
        <v>indie rock</v>
      </c>
      <c r="S2107" s="9">
        <f t="shared" si="194"/>
        <v>41951.788807870369</v>
      </c>
      <c r="T2107" s="9">
        <f t="shared" si="195"/>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155</v>
      </c>
      <c r="P2108" s="5">
        <f t="shared" si="193"/>
        <v>53.522727272727273</v>
      </c>
      <c r="Q2108" t="str">
        <f t="shared" si="196"/>
        <v>music</v>
      </c>
      <c r="R2108" t="str">
        <f t="shared" si="197"/>
        <v>indie rock</v>
      </c>
      <c r="S2108" s="9">
        <f t="shared" si="194"/>
        <v>41270.21497685185</v>
      </c>
      <c r="T2108" s="9">
        <f t="shared" si="195"/>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154.65999999999985</v>
      </c>
      <c r="P2109" s="5">
        <f t="shared" si="193"/>
        <v>37.149310344827583</v>
      </c>
      <c r="Q2109" t="str">
        <f t="shared" si="196"/>
        <v>music</v>
      </c>
      <c r="R2109" t="str">
        <f t="shared" si="197"/>
        <v>indie rock</v>
      </c>
      <c r="S2109" s="9">
        <f t="shared" si="194"/>
        <v>41934.71056712963</v>
      </c>
      <c r="T2109" s="9">
        <f t="shared" si="195"/>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1170</v>
      </c>
      <c r="P2110" s="5">
        <f t="shared" si="193"/>
        <v>89.895287958115176</v>
      </c>
      <c r="Q2110" t="str">
        <f t="shared" si="196"/>
        <v>music</v>
      </c>
      <c r="R2110" t="str">
        <f t="shared" si="197"/>
        <v>indie rock</v>
      </c>
      <c r="S2110" s="9">
        <f t="shared" si="194"/>
        <v>41135.175694444442</v>
      </c>
      <c r="T2110" s="9">
        <f t="shared" si="195"/>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261</v>
      </c>
      <c r="P2111" s="5">
        <f t="shared" si="193"/>
        <v>106.52500000000001</v>
      </c>
      <c r="Q2111" t="str">
        <f t="shared" si="196"/>
        <v>music</v>
      </c>
      <c r="R2111" t="str">
        <f t="shared" si="197"/>
        <v>indie rock</v>
      </c>
      <c r="S2111" s="9">
        <f t="shared" si="194"/>
        <v>42160.708530092597</v>
      </c>
      <c r="T2111" s="9">
        <f t="shared" si="195"/>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7</v>
      </c>
      <c r="P2112" s="5">
        <f t="shared" si="193"/>
        <v>52.815789473684212</v>
      </c>
      <c r="Q2112" t="str">
        <f t="shared" si="196"/>
        <v>music</v>
      </c>
      <c r="R2112" t="str">
        <f t="shared" si="197"/>
        <v>indie rock</v>
      </c>
      <c r="S2112" s="9">
        <f t="shared" si="194"/>
        <v>41759.670937499999</v>
      </c>
      <c r="T2112" s="9">
        <f t="shared" si="195"/>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130</v>
      </c>
      <c r="P2113" s="5">
        <f t="shared" si="193"/>
        <v>54.615384615384613</v>
      </c>
      <c r="Q2113" t="str">
        <f t="shared" si="196"/>
        <v>music</v>
      </c>
      <c r="R2113" t="str">
        <f t="shared" si="197"/>
        <v>indie rock</v>
      </c>
      <c r="S2113" s="9">
        <f t="shared" si="194"/>
        <v>40703.197048611109</v>
      </c>
      <c r="T2113" s="9">
        <f t="shared" si="195"/>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98">E2114-D2114</f>
        <v>0</v>
      </c>
      <c r="P2114" s="5">
        <f t="shared" ref="P2114:P2177" si="199">(E2114/L2114)</f>
        <v>27.272727272727273</v>
      </c>
      <c r="Q2114" t="str">
        <f t="shared" si="196"/>
        <v>music</v>
      </c>
      <c r="R2114" t="str">
        <f t="shared" si="197"/>
        <v>indie rock</v>
      </c>
      <c r="S2114" s="9">
        <f t="shared" ref="S2114:S2177" si="200">(((J2114/60)/60)/24)+DATE(1970,1,1)</f>
        <v>41365.928159722222</v>
      </c>
      <c r="T2114" s="9">
        <f t="shared" ref="T2114:T2177" si="201">(((I2114/60)/60)/24)+DATE(1970,1,1)</f>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98"/>
        <v>340</v>
      </c>
      <c r="P2115" s="5">
        <f t="shared" si="199"/>
        <v>68.598130841121488</v>
      </c>
      <c r="Q2115" t="str">
        <f t="shared" ref="Q2115:Q2178" si="202">LEFT(N2115,SEARCH("/",N2115,1)-1)</f>
        <v>music</v>
      </c>
      <c r="R2115" t="str">
        <f t="shared" ref="R2115:R2178" si="203">RIGHT(N2115,LEN(N2115)-SEARCH("/",N2115))</f>
        <v>indie rock</v>
      </c>
      <c r="S2115" s="9">
        <f t="shared" si="200"/>
        <v>41870.86546296296</v>
      </c>
      <c r="T2115" s="9">
        <f t="shared" si="201"/>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235</v>
      </c>
      <c r="P2116" s="5">
        <f t="shared" si="199"/>
        <v>35.612244897959187</v>
      </c>
      <c r="Q2116" t="str">
        <f t="shared" si="202"/>
        <v>music</v>
      </c>
      <c r="R2116" t="str">
        <f t="shared" si="203"/>
        <v>indie rock</v>
      </c>
      <c r="S2116" s="9">
        <f t="shared" si="200"/>
        <v>40458.815625000003</v>
      </c>
      <c r="T2116" s="9">
        <f t="shared" si="201"/>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1885</v>
      </c>
      <c r="P2117" s="5">
        <f t="shared" si="199"/>
        <v>94.027777777777771</v>
      </c>
      <c r="Q2117" t="str">
        <f t="shared" si="202"/>
        <v>music</v>
      </c>
      <c r="R2117" t="str">
        <f t="shared" si="203"/>
        <v>indie rock</v>
      </c>
      <c r="S2117" s="9">
        <f t="shared" si="200"/>
        <v>40564.081030092595</v>
      </c>
      <c r="T2117" s="9">
        <f t="shared" si="201"/>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434</v>
      </c>
      <c r="P2118" s="5">
        <f t="shared" si="199"/>
        <v>526.45652173913038</v>
      </c>
      <c r="Q2118" t="str">
        <f t="shared" si="202"/>
        <v>music</v>
      </c>
      <c r="R2118" t="str">
        <f t="shared" si="203"/>
        <v>indie rock</v>
      </c>
      <c r="S2118" s="9">
        <f t="shared" si="200"/>
        <v>41136.777812500004</v>
      </c>
      <c r="T2118" s="9">
        <f t="shared" si="201"/>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573</v>
      </c>
      <c r="P2119" s="5">
        <f t="shared" si="199"/>
        <v>50.657142857142858</v>
      </c>
      <c r="Q2119" t="str">
        <f t="shared" si="202"/>
        <v>music</v>
      </c>
      <c r="R2119" t="str">
        <f t="shared" si="203"/>
        <v>indie rock</v>
      </c>
      <c r="S2119" s="9">
        <f t="shared" si="200"/>
        <v>42290.059594907405</v>
      </c>
      <c r="T2119" s="9">
        <f t="shared" si="201"/>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346.1099999999999</v>
      </c>
      <c r="P2120" s="5">
        <f t="shared" si="199"/>
        <v>79.182941176470578</v>
      </c>
      <c r="Q2120" t="str">
        <f t="shared" si="202"/>
        <v>music</v>
      </c>
      <c r="R2120" t="str">
        <f t="shared" si="203"/>
        <v>indie rock</v>
      </c>
      <c r="S2120" s="9">
        <f t="shared" si="200"/>
        <v>40718.839537037034</v>
      </c>
      <c r="T2120" s="9">
        <f t="shared" si="201"/>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15</v>
      </c>
      <c r="P2121" s="5">
        <f t="shared" si="199"/>
        <v>91.590909090909093</v>
      </c>
      <c r="Q2121" t="str">
        <f t="shared" si="202"/>
        <v>music</v>
      </c>
      <c r="R2121" t="str">
        <f t="shared" si="203"/>
        <v>indie rock</v>
      </c>
      <c r="S2121" s="9">
        <f t="shared" si="200"/>
        <v>41107.130150462966</v>
      </c>
      <c r="T2121" s="9">
        <f t="shared" si="201"/>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70.430000000000291</v>
      </c>
      <c r="P2122" s="5">
        <f t="shared" si="199"/>
        <v>116.96275362318841</v>
      </c>
      <c r="Q2122" t="str">
        <f t="shared" si="202"/>
        <v>music</v>
      </c>
      <c r="R2122" t="str">
        <f t="shared" si="203"/>
        <v>indie rock</v>
      </c>
      <c r="S2122" s="9">
        <f t="shared" si="200"/>
        <v>41591.964537037034</v>
      </c>
      <c r="T2122" s="9">
        <f t="shared" si="201"/>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-49716</v>
      </c>
      <c r="P2123" s="5">
        <f t="shared" si="199"/>
        <v>28.4</v>
      </c>
      <c r="Q2123" t="str">
        <f t="shared" si="202"/>
        <v>games</v>
      </c>
      <c r="R2123" t="str">
        <f t="shared" si="203"/>
        <v>video games</v>
      </c>
      <c r="S2123" s="9">
        <f t="shared" si="200"/>
        <v>42716.7424537037</v>
      </c>
      <c r="T2123" s="9">
        <f t="shared" si="201"/>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-79690</v>
      </c>
      <c r="P2124" s="5">
        <f t="shared" si="199"/>
        <v>103.33333333333333</v>
      </c>
      <c r="Q2124" t="str">
        <f t="shared" si="202"/>
        <v>games</v>
      </c>
      <c r="R2124" t="str">
        <f t="shared" si="203"/>
        <v>video games</v>
      </c>
      <c r="S2124" s="9">
        <f t="shared" si="200"/>
        <v>42712.300567129627</v>
      </c>
      <c r="T2124" s="9">
        <f t="shared" si="201"/>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-450</v>
      </c>
      <c r="P2125" s="5">
        <f t="shared" si="199"/>
        <v>10</v>
      </c>
      <c r="Q2125" t="str">
        <f t="shared" si="202"/>
        <v>games</v>
      </c>
      <c r="R2125" t="str">
        <f t="shared" si="203"/>
        <v>video games</v>
      </c>
      <c r="S2125" s="9">
        <f t="shared" si="200"/>
        <v>40198.424849537041</v>
      </c>
      <c r="T2125" s="9">
        <f t="shared" si="201"/>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-985</v>
      </c>
      <c r="P2126" s="5">
        <f t="shared" si="199"/>
        <v>23</v>
      </c>
      <c r="Q2126" t="str">
        <f t="shared" si="202"/>
        <v>games</v>
      </c>
      <c r="R2126" t="str">
        <f t="shared" si="203"/>
        <v>video games</v>
      </c>
      <c r="S2126" s="9">
        <f t="shared" si="200"/>
        <v>40464.028182870366</v>
      </c>
      <c r="T2126" s="9">
        <f t="shared" si="201"/>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-59148</v>
      </c>
      <c r="P2127" s="5">
        <f t="shared" si="199"/>
        <v>31.555555555555557</v>
      </c>
      <c r="Q2127" t="str">
        <f t="shared" si="202"/>
        <v>games</v>
      </c>
      <c r="R2127" t="str">
        <f t="shared" si="203"/>
        <v>video games</v>
      </c>
      <c r="S2127" s="9">
        <f t="shared" si="200"/>
        <v>42191.023530092592</v>
      </c>
      <c r="T2127" s="9">
        <f t="shared" si="201"/>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-19990</v>
      </c>
      <c r="P2128" s="5">
        <f t="shared" si="199"/>
        <v>5</v>
      </c>
      <c r="Q2128" t="str">
        <f t="shared" si="202"/>
        <v>games</v>
      </c>
      <c r="R2128" t="str">
        <f t="shared" si="203"/>
        <v>video games</v>
      </c>
      <c r="S2128" s="9">
        <f t="shared" si="200"/>
        <v>41951.973229166666</v>
      </c>
      <c r="T2128" s="9">
        <f t="shared" si="201"/>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-19924</v>
      </c>
      <c r="P2129" s="5">
        <f t="shared" si="199"/>
        <v>34.220338983050844</v>
      </c>
      <c r="Q2129" t="str">
        <f t="shared" si="202"/>
        <v>games</v>
      </c>
      <c r="R2129" t="str">
        <f t="shared" si="203"/>
        <v>video games</v>
      </c>
      <c r="S2129" s="9">
        <f t="shared" si="200"/>
        <v>42045.50535879629</v>
      </c>
      <c r="T2129" s="9">
        <f t="shared" si="201"/>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-14975</v>
      </c>
      <c r="P2130" s="5">
        <f t="shared" si="199"/>
        <v>25</v>
      </c>
      <c r="Q2130" t="str">
        <f t="shared" si="202"/>
        <v>games</v>
      </c>
      <c r="R2130" t="str">
        <f t="shared" si="203"/>
        <v>video games</v>
      </c>
      <c r="S2130" s="9">
        <f t="shared" si="200"/>
        <v>41843.772789351853</v>
      </c>
      <c r="T2130" s="9">
        <f t="shared" si="201"/>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-1764</v>
      </c>
      <c r="P2131" s="5">
        <f t="shared" si="199"/>
        <v>19.666666666666668</v>
      </c>
      <c r="Q2131" t="str">
        <f t="shared" si="202"/>
        <v>games</v>
      </c>
      <c r="R2131" t="str">
        <f t="shared" si="203"/>
        <v>video games</v>
      </c>
      <c r="S2131" s="9">
        <f t="shared" si="200"/>
        <v>42409.024305555555</v>
      </c>
      <c r="T2131" s="9">
        <f t="shared" si="201"/>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-41915</v>
      </c>
      <c r="P2132" s="5">
        <f t="shared" si="199"/>
        <v>21.25</v>
      </c>
      <c r="Q2132" t="str">
        <f t="shared" si="202"/>
        <v>games</v>
      </c>
      <c r="R2132" t="str">
        <f t="shared" si="203"/>
        <v>video games</v>
      </c>
      <c r="S2132" s="9">
        <f t="shared" si="200"/>
        <v>41832.086377314816</v>
      </c>
      <c r="T2132" s="9">
        <f t="shared" si="201"/>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-475</v>
      </c>
      <c r="P2133" s="5">
        <f t="shared" si="199"/>
        <v>8.3333333333333339</v>
      </c>
      <c r="Q2133" t="str">
        <f t="shared" si="202"/>
        <v>games</v>
      </c>
      <c r="R2133" t="str">
        <f t="shared" si="203"/>
        <v>video games</v>
      </c>
      <c r="S2133" s="9">
        <f t="shared" si="200"/>
        <v>42167.207071759258</v>
      </c>
      <c r="T2133" s="9">
        <f t="shared" si="201"/>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-97887.01</v>
      </c>
      <c r="P2134" s="5">
        <f t="shared" si="199"/>
        <v>21.34333333333333</v>
      </c>
      <c r="Q2134" t="str">
        <f t="shared" si="202"/>
        <v>games</v>
      </c>
      <c r="R2134" t="str">
        <f t="shared" si="203"/>
        <v>video games</v>
      </c>
      <c r="S2134" s="9">
        <f t="shared" si="200"/>
        <v>41643.487175925926</v>
      </c>
      <c r="T2134" s="9">
        <f t="shared" si="201"/>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-984</v>
      </c>
      <c r="P2135" s="5">
        <f t="shared" si="199"/>
        <v>5.333333333333333</v>
      </c>
      <c r="Q2135" t="str">
        <f t="shared" si="202"/>
        <v>games</v>
      </c>
      <c r="R2135" t="str">
        <f t="shared" si="203"/>
        <v>video games</v>
      </c>
      <c r="S2135" s="9">
        <f t="shared" si="200"/>
        <v>40619.097210648149</v>
      </c>
      <c r="T2135" s="9">
        <f t="shared" si="201"/>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-5896</v>
      </c>
      <c r="P2136" s="5">
        <f t="shared" si="199"/>
        <v>34.666666666666664</v>
      </c>
      <c r="Q2136" t="str">
        <f t="shared" si="202"/>
        <v>games</v>
      </c>
      <c r="R2136" t="str">
        <f t="shared" si="203"/>
        <v>video games</v>
      </c>
      <c r="S2136" s="9">
        <f t="shared" si="200"/>
        <v>41361.886469907404</v>
      </c>
      <c r="T2136" s="9">
        <f t="shared" si="201"/>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-4522</v>
      </c>
      <c r="P2137" s="5">
        <f t="shared" si="199"/>
        <v>21.727272727272727</v>
      </c>
      <c r="Q2137" t="str">
        <f t="shared" si="202"/>
        <v>games</v>
      </c>
      <c r="R2137" t="str">
        <f t="shared" si="203"/>
        <v>video games</v>
      </c>
      <c r="S2137" s="9">
        <f t="shared" si="200"/>
        <v>41156.963344907403</v>
      </c>
      <c r="T2137" s="9">
        <f t="shared" si="201"/>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-79952.31</v>
      </c>
      <c r="P2138" s="5">
        <f t="shared" si="199"/>
        <v>11.922499999999999</v>
      </c>
      <c r="Q2138" t="str">
        <f t="shared" si="202"/>
        <v>games</v>
      </c>
      <c r="R2138" t="str">
        <f t="shared" si="203"/>
        <v>video games</v>
      </c>
      <c r="S2138" s="9">
        <f t="shared" si="200"/>
        <v>41536.509097222224</v>
      </c>
      <c r="T2138" s="9">
        <f t="shared" si="201"/>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-35797</v>
      </c>
      <c r="P2139" s="5">
        <f t="shared" si="199"/>
        <v>26.59737827715356</v>
      </c>
      <c r="Q2139" t="str">
        <f t="shared" si="202"/>
        <v>games</v>
      </c>
      <c r="R2139" t="str">
        <f t="shared" si="203"/>
        <v>video games</v>
      </c>
      <c r="S2139" s="9">
        <f t="shared" si="200"/>
        <v>41948.771168981482</v>
      </c>
      <c r="T2139" s="9">
        <f t="shared" si="201"/>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-872</v>
      </c>
      <c r="P2140" s="5">
        <f t="shared" si="199"/>
        <v>10.666666666666666</v>
      </c>
      <c r="Q2140" t="str">
        <f t="shared" si="202"/>
        <v>games</v>
      </c>
      <c r="R2140" t="str">
        <f t="shared" si="203"/>
        <v>video games</v>
      </c>
      <c r="S2140" s="9">
        <f t="shared" si="200"/>
        <v>41557.013182870374</v>
      </c>
      <c r="T2140" s="9">
        <f t="shared" si="201"/>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-28374</v>
      </c>
      <c r="P2141" s="5">
        <f t="shared" si="199"/>
        <v>29.035714285714285</v>
      </c>
      <c r="Q2141" t="str">
        <f t="shared" si="202"/>
        <v>games</v>
      </c>
      <c r="R2141" t="str">
        <f t="shared" si="203"/>
        <v>video games</v>
      </c>
      <c r="S2141" s="9">
        <f t="shared" si="200"/>
        <v>42647.750092592592</v>
      </c>
      <c r="T2141" s="9">
        <f t="shared" si="201"/>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-499440</v>
      </c>
      <c r="P2142" s="5">
        <f t="shared" si="199"/>
        <v>50.909090909090907</v>
      </c>
      <c r="Q2142" t="str">
        <f t="shared" si="202"/>
        <v>games</v>
      </c>
      <c r="R2142" t="str">
        <f t="shared" si="203"/>
        <v>video games</v>
      </c>
      <c r="S2142" s="9">
        <f t="shared" si="200"/>
        <v>41255.833611111113</v>
      </c>
      <c r="T2142" s="9">
        <f t="shared" si="201"/>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-15000</v>
      </c>
      <c r="P2143" s="5" t="e">
        <f t="shared" si="199"/>
        <v>#DIV/0!</v>
      </c>
      <c r="Q2143" t="str">
        <f t="shared" si="202"/>
        <v>games</v>
      </c>
      <c r="R2143" t="str">
        <f t="shared" si="203"/>
        <v>video games</v>
      </c>
      <c r="S2143" s="9">
        <f t="shared" si="200"/>
        <v>41927.235636574071</v>
      </c>
      <c r="T2143" s="9">
        <f t="shared" si="201"/>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-9899</v>
      </c>
      <c r="P2144" s="5">
        <f t="shared" si="199"/>
        <v>50.083333333333336</v>
      </c>
      <c r="Q2144" t="str">
        <f t="shared" si="202"/>
        <v>games</v>
      </c>
      <c r="R2144" t="str">
        <f t="shared" si="203"/>
        <v>video games</v>
      </c>
      <c r="S2144" s="9">
        <f t="shared" si="200"/>
        <v>42340.701504629629</v>
      </c>
      <c r="T2144" s="9">
        <f t="shared" si="201"/>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-1775</v>
      </c>
      <c r="P2145" s="5">
        <f t="shared" si="199"/>
        <v>45</v>
      </c>
      <c r="Q2145" t="str">
        <f t="shared" si="202"/>
        <v>games</v>
      </c>
      <c r="R2145" t="str">
        <f t="shared" si="203"/>
        <v>video games</v>
      </c>
      <c r="S2145" s="9">
        <f t="shared" si="200"/>
        <v>40332.886712962965</v>
      </c>
      <c r="T2145" s="9">
        <f t="shared" si="201"/>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-34893</v>
      </c>
      <c r="P2146" s="5">
        <f t="shared" si="199"/>
        <v>25.291666666666668</v>
      </c>
      <c r="Q2146" t="str">
        <f t="shared" si="202"/>
        <v>games</v>
      </c>
      <c r="R2146" t="str">
        <f t="shared" si="203"/>
        <v>video games</v>
      </c>
      <c r="S2146" s="9">
        <f t="shared" si="200"/>
        <v>41499.546759259261</v>
      </c>
      <c r="T2146" s="9">
        <f t="shared" si="201"/>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-10435</v>
      </c>
      <c r="P2147" s="5">
        <f t="shared" si="199"/>
        <v>51.292134831460672</v>
      </c>
      <c r="Q2147" t="str">
        <f t="shared" si="202"/>
        <v>games</v>
      </c>
      <c r="R2147" t="str">
        <f t="shared" si="203"/>
        <v>video games</v>
      </c>
      <c r="S2147" s="9">
        <f t="shared" si="200"/>
        <v>41575.237430555557</v>
      </c>
      <c r="T2147" s="9">
        <f t="shared" si="201"/>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-4999</v>
      </c>
      <c r="P2148" s="5">
        <f t="shared" si="199"/>
        <v>1</v>
      </c>
      <c r="Q2148" t="str">
        <f t="shared" si="202"/>
        <v>games</v>
      </c>
      <c r="R2148" t="str">
        <f t="shared" si="203"/>
        <v>video games</v>
      </c>
      <c r="S2148" s="9">
        <f t="shared" si="200"/>
        <v>42397.679513888885</v>
      </c>
      <c r="T2148" s="9">
        <f t="shared" si="201"/>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-387284</v>
      </c>
      <c r="P2149" s="5">
        <f t="shared" si="199"/>
        <v>49.381818181818183</v>
      </c>
      <c r="Q2149" t="str">
        <f t="shared" si="202"/>
        <v>games</v>
      </c>
      <c r="R2149" t="str">
        <f t="shared" si="203"/>
        <v>video games</v>
      </c>
      <c r="S2149" s="9">
        <f t="shared" si="200"/>
        <v>41927.295694444445</v>
      </c>
      <c r="T2149" s="9">
        <f t="shared" si="201"/>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-98</v>
      </c>
      <c r="P2150" s="5">
        <f t="shared" si="199"/>
        <v>1</v>
      </c>
      <c r="Q2150" t="str">
        <f t="shared" si="202"/>
        <v>games</v>
      </c>
      <c r="R2150" t="str">
        <f t="shared" si="203"/>
        <v>video games</v>
      </c>
      <c r="S2150" s="9">
        <f t="shared" si="200"/>
        <v>42066.733587962968</v>
      </c>
      <c r="T2150" s="9">
        <f t="shared" si="201"/>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-2000</v>
      </c>
      <c r="P2151" s="5" t="e">
        <f t="shared" si="199"/>
        <v>#DIV/0!</v>
      </c>
      <c r="Q2151" t="str">
        <f t="shared" si="202"/>
        <v>games</v>
      </c>
      <c r="R2151" t="str">
        <f t="shared" si="203"/>
        <v>video games</v>
      </c>
      <c r="S2151" s="9">
        <f t="shared" si="200"/>
        <v>40355.024953703702</v>
      </c>
      <c r="T2151" s="9">
        <f t="shared" si="201"/>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-49595</v>
      </c>
      <c r="P2152" s="5">
        <f t="shared" si="199"/>
        <v>101.25</v>
      </c>
      <c r="Q2152" t="str">
        <f t="shared" si="202"/>
        <v>games</v>
      </c>
      <c r="R2152" t="str">
        <f t="shared" si="203"/>
        <v>video games</v>
      </c>
      <c r="S2152" s="9">
        <f t="shared" si="200"/>
        <v>42534.284710648149</v>
      </c>
      <c r="T2152" s="9">
        <f t="shared" si="201"/>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-44882</v>
      </c>
      <c r="P2153" s="5">
        <f t="shared" si="199"/>
        <v>19.666666666666668</v>
      </c>
      <c r="Q2153" t="str">
        <f t="shared" si="202"/>
        <v>games</v>
      </c>
      <c r="R2153" t="str">
        <f t="shared" si="203"/>
        <v>video games</v>
      </c>
      <c r="S2153" s="9">
        <f t="shared" si="200"/>
        <v>42520.847384259265</v>
      </c>
      <c r="T2153" s="9">
        <f t="shared" si="201"/>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-29950</v>
      </c>
      <c r="P2154" s="5">
        <f t="shared" si="199"/>
        <v>12.5</v>
      </c>
      <c r="Q2154" t="str">
        <f t="shared" si="202"/>
        <v>games</v>
      </c>
      <c r="R2154" t="str">
        <f t="shared" si="203"/>
        <v>video games</v>
      </c>
      <c r="S2154" s="9">
        <f t="shared" si="200"/>
        <v>41683.832280092596</v>
      </c>
      <c r="T2154" s="9">
        <f t="shared" si="201"/>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-372591</v>
      </c>
      <c r="P2155" s="5">
        <f t="shared" si="199"/>
        <v>8.5</v>
      </c>
      <c r="Q2155" t="str">
        <f t="shared" si="202"/>
        <v>games</v>
      </c>
      <c r="R2155" t="str">
        <f t="shared" si="203"/>
        <v>video games</v>
      </c>
      <c r="S2155" s="9">
        <f t="shared" si="200"/>
        <v>41974.911087962959</v>
      </c>
      <c r="T2155" s="9">
        <f t="shared" si="201"/>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-248</v>
      </c>
      <c r="P2156" s="5">
        <f t="shared" si="199"/>
        <v>1</v>
      </c>
      <c r="Q2156" t="str">
        <f t="shared" si="202"/>
        <v>games</v>
      </c>
      <c r="R2156" t="str">
        <f t="shared" si="203"/>
        <v>video games</v>
      </c>
      <c r="S2156" s="9">
        <f t="shared" si="200"/>
        <v>41647.632256944446</v>
      </c>
      <c r="T2156" s="9">
        <f t="shared" si="201"/>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-4885</v>
      </c>
      <c r="P2157" s="5">
        <f t="shared" si="199"/>
        <v>23</v>
      </c>
      <c r="Q2157" t="str">
        <f t="shared" si="202"/>
        <v>games</v>
      </c>
      <c r="R2157" t="str">
        <f t="shared" si="203"/>
        <v>video games</v>
      </c>
      <c r="S2157" s="9">
        <f t="shared" si="200"/>
        <v>42430.747511574074</v>
      </c>
      <c r="T2157" s="9">
        <f t="shared" si="201"/>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-54507</v>
      </c>
      <c r="P2158" s="5">
        <f t="shared" si="199"/>
        <v>17.987951807228917</v>
      </c>
      <c r="Q2158" t="str">
        <f t="shared" si="202"/>
        <v>games</v>
      </c>
      <c r="R2158" t="str">
        <f t="shared" si="203"/>
        <v>video games</v>
      </c>
      <c r="S2158" s="9">
        <f t="shared" si="200"/>
        <v>41488.85423611111</v>
      </c>
      <c r="T2158" s="9">
        <f t="shared" si="201"/>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-53856</v>
      </c>
      <c r="P2159" s="5">
        <f t="shared" si="199"/>
        <v>370.94736842105266</v>
      </c>
      <c r="Q2159" t="str">
        <f t="shared" si="202"/>
        <v>games</v>
      </c>
      <c r="R2159" t="str">
        <f t="shared" si="203"/>
        <v>video games</v>
      </c>
      <c r="S2159" s="9">
        <f t="shared" si="200"/>
        <v>42694.98128472222</v>
      </c>
      <c r="T2159" s="9">
        <f t="shared" si="201"/>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-280229.89</v>
      </c>
      <c r="P2160" s="5">
        <f t="shared" si="199"/>
        <v>63.569485530546629</v>
      </c>
      <c r="Q2160" t="str">
        <f t="shared" si="202"/>
        <v>games</v>
      </c>
      <c r="R2160" t="str">
        <f t="shared" si="203"/>
        <v>video games</v>
      </c>
      <c r="S2160" s="9">
        <f t="shared" si="200"/>
        <v>41264.853865740741</v>
      </c>
      <c r="T2160" s="9">
        <f t="shared" si="201"/>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-3574</v>
      </c>
      <c r="P2161" s="5">
        <f t="shared" si="199"/>
        <v>13</v>
      </c>
      <c r="Q2161" t="str">
        <f t="shared" si="202"/>
        <v>games</v>
      </c>
      <c r="R2161" t="str">
        <f t="shared" si="203"/>
        <v>video games</v>
      </c>
      <c r="S2161" s="9">
        <f t="shared" si="200"/>
        <v>40710.731180555551</v>
      </c>
      <c r="T2161" s="9">
        <f t="shared" si="201"/>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-9915</v>
      </c>
      <c r="P2162" s="5">
        <f t="shared" si="199"/>
        <v>5.3125</v>
      </c>
      <c r="Q2162" t="str">
        <f t="shared" si="202"/>
        <v>games</v>
      </c>
      <c r="R2162" t="str">
        <f t="shared" si="203"/>
        <v>video games</v>
      </c>
      <c r="S2162" s="9">
        <f t="shared" si="200"/>
        <v>41018.711863425924</v>
      </c>
      <c r="T2162" s="9">
        <f t="shared" si="201"/>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63</v>
      </c>
      <c r="P2163" s="5">
        <f t="shared" si="199"/>
        <v>35.615384615384613</v>
      </c>
      <c r="Q2163" t="str">
        <f t="shared" si="202"/>
        <v>music</v>
      </c>
      <c r="R2163" t="str">
        <f t="shared" si="203"/>
        <v>rock</v>
      </c>
      <c r="S2163" s="9">
        <f t="shared" si="200"/>
        <v>42240.852534722217</v>
      </c>
      <c r="T2163" s="9">
        <f t="shared" si="201"/>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552</v>
      </c>
      <c r="P2164" s="5">
        <f t="shared" si="199"/>
        <v>87.103448275862064</v>
      </c>
      <c r="Q2164" t="str">
        <f t="shared" si="202"/>
        <v>music</v>
      </c>
      <c r="R2164" t="str">
        <f t="shared" si="203"/>
        <v>rock</v>
      </c>
      <c r="S2164" s="9">
        <f t="shared" si="200"/>
        <v>41813.766099537039</v>
      </c>
      <c r="T2164" s="9">
        <f t="shared" si="201"/>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805</v>
      </c>
      <c r="P2165" s="5">
        <f t="shared" si="199"/>
        <v>75.11363636363636</v>
      </c>
      <c r="Q2165" t="str">
        <f t="shared" si="202"/>
        <v>music</v>
      </c>
      <c r="R2165" t="str">
        <f t="shared" si="203"/>
        <v>rock</v>
      </c>
      <c r="S2165" s="9">
        <f t="shared" si="200"/>
        <v>42111.899537037039</v>
      </c>
      <c r="T2165" s="9">
        <f t="shared" si="201"/>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145</v>
      </c>
      <c r="P2166" s="5">
        <f t="shared" si="199"/>
        <v>68.01204819277109</v>
      </c>
      <c r="Q2166" t="str">
        <f t="shared" si="202"/>
        <v>music</v>
      </c>
      <c r="R2166" t="str">
        <f t="shared" si="203"/>
        <v>rock</v>
      </c>
      <c r="S2166" s="9">
        <f t="shared" si="200"/>
        <v>42515.71775462963</v>
      </c>
      <c r="T2166" s="9">
        <f t="shared" si="201"/>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966</v>
      </c>
      <c r="P2167" s="5">
        <f t="shared" si="199"/>
        <v>29.623931623931625</v>
      </c>
      <c r="Q2167" t="str">
        <f t="shared" si="202"/>
        <v>music</v>
      </c>
      <c r="R2167" t="str">
        <f t="shared" si="203"/>
        <v>rock</v>
      </c>
      <c r="S2167" s="9">
        <f t="shared" si="200"/>
        <v>42438.667071759264</v>
      </c>
      <c r="T2167" s="9">
        <f t="shared" si="201"/>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932</v>
      </c>
      <c r="P2168" s="5">
        <f t="shared" si="199"/>
        <v>91.625</v>
      </c>
      <c r="Q2168" t="str">
        <f t="shared" si="202"/>
        <v>music</v>
      </c>
      <c r="R2168" t="str">
        <f t="shared" si="203"/>
        <v>rock</v>
      </c>
      <c r="S2168" s="9">
        <f t="shared" si="200"/>
        <v>41933.838171296295</v>
      </c>
      <c r="T2168" s="9">
        <f t="shared" si="201"/>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30</v>
      </c>
      <c r="P2169" s="5">
        <f t="shared" si="199"/>
        <v>22.5</v>
      </c>
      <c r="Q2169" t="str">
        <f t="shared" si="202"/>
        <v>music</v>
      </c>
      <c r="R2169" t="str">
        <f t="shared" si="203"/>
        <v>rock</v>
      </c>
      <c r="S2169" s="9">
        <f t="shared" si="200"/>
        <v>41153.066400462965</v>
      </c>
      <c r="T2169" s="9">
        <f t="shared" si="201"/>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3884.6899999999987</v>
      </c>
      <c r="P2170" s="5">
        <f t="shared" si="199"/>
        <v>64.366735294117646</v>
      </c>
      <c r="Q2170" t="str">
        <f t="shared" si="202"/>
        <v>music</v>
      </c>
      <c r="R2170" t="str">
        <f t="shared" si="203"/>
        <v>rock</v>
      </c>
      <c r="S2170" s="9">
        <f t="shared" si="200"/>
        <v>42745.600243055553</v>
      </c>
      <c r="T2170" s="9">
        <f t="shared" si="201"/>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0</v>
      </c>
      <c r="P2171" s="5">
        <f t="shared" si="199"/>
        <v>21.857142857142858</v>
      </c>
      <c r="Q2171" t="str">
        <f t="shared" si="202"/>
        <v>music</v>
      </c>
      <c r="R2171" t="str">
        <f t="shared" si="203"/>
        <v>rock</v>
      </c>
      <c r="S2171" s="9">
        <f t="shared" si="200"/>
        <v>42793.700821759259</v>
      </c>
      <c r="T2171" s="9">
        <f t="shared" si="201"/>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283</v>
      </c>
      <c r="P2172" s="5">
        <f t="shared" si="199"/>
        <v>33.315789473684212</v>
      </c>
      <c r="Q2172" t="str">
        <f t="shared" si="202"/>
        <v>music</v>
      </c>
      <c r="R2172" t="str">
        <f t="shared" si="203"/>
        <v>rock</v>
      </c>
      <c r="S2172" s="9">
        <f t="shared" si="200"/>
        <v>42198.750254629631</v>
      </c>
      <c r="T2172" s="9">
        <f t="shared" si="201"/>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243</v>
      </c>
      <c r="P2173" s="5">
        <f t="shared" si="199"/>
        <v>90.276595744680847</v>
      </c>
      <c r="Q2173" t="str">
        <f t="shared" si="202"/>
        <v>music</v>
      </c>
      <c r="R2173" t="str">
        <f t="shared" si="203"/>
        <v>rock</v>
      </c>
      <c r="S2173" s="9">
        <f t="shared" si="200"/>
        <v>42141.95711805555</v>
      </c>
      <c r="T2173" s="9">
        <f t="shared" si="201"/>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0</v>
      </c>
      <c r="P2174" s="5">
        <f t="shared" si="199"/>
        <v>76.92307692307692</v>
      </c>
      <c r="Q2174" t="str">
        <f t="shared" si="202"/>
        <v>music</v>
      </c>
      <c r="R2174" t="str">
        <f t="shared" si="203"/>
        <v>rock</v>
      </c>
      <c r="S2174" s="9">
        <f t="shared" si="200"/>
        <v>42082.580092592587</v>
      </c>
      <c r="T2174" s="9">
        <f t="shared" si="201"/>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1131</v>
      </c>
      <c r="P2175" s="5">
        <f t="shared" si="199"/>
        <v>59.233333333333334</v>
      </c>
      <c r="Q2175" t="str">
        <f t="shared" si="202"/>
        <v>music</v>
      </c>
      <c r="R2175" t="str">
        <f t="shared" si="203"/>
        <v>rock</v>
      </c>
      <c r="S2175" s="9">
        <f t="shared" si="200"/>
        <v>41495.692627314813</v>
      </c>
      <c r="T2175" s="9">
        <f t="shared" si="201"/>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119</v>
      </c>
      <c r="P2176" s="5">
        <f t="shared" si="199"/>
        <v>65.38095238095238</v>
      </c>
      <c r="Q2176" t="str">
        <f t="shared" si="202"/>
        <v>music</v>
      </c>
      <c r="R2176" t="str">
        <f t="shared" si="203"/>
        <v>rock</v>
      </c>
      <c r="S2176" s="9">
        <f t="shared" si="200"/>
        <v>42465.542905092589</v>
      </c>
      <c r="T2176" s="9">
        <f t="shared" si="201"/>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1050</v>
      </c>
      <c r="P2177" s="5">
        <f t="shared" si="199"/>
        <v>67.307692307692307</v>
      </c>
      <c r="Q2177" t="str">
        <f t="shared" si="202"/>
        <v>music</v>
      </c>
      <c r="R2177" t="str">
        <f t="shared" si="203"/>
        <v>rock</v>
      </c>
      <c r="S2177" s="9">
        <f t="shared" si="200"/>
        <v>42565.009097222224</v>
      </c>
      <c r="T2177" s="9">
        <f t="shared" si="201"/>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204">E2178-D2178</f>
        <v>1301</v>
      </c>
      <c r="P2178" s="5">
        <f t="shared" ref="P2178:P2241" si="205">(E2178/L2178)</f>
        <v>88.74647887323944</v>
      </c>
      <c r="Q2178" t="str">
        <f t="shared" si="202"/>
        <v>music</v>
      </c>
      <c r="R2178" t="str">
        <f t="shared" si="203"/>
        <v>rock</v>
      </c>
      <c r="S2178" s="9">
        <f t="shared" ref="S2178:S2241" si="206">(((J2178/60)/60)/24)+DATE(1970,1,1)</f>
        <v>42096.633206018523</v>
      </c>
      <c r="T2178" s="9">
        <f t="shared" ref="T2178:T2241" si="207">(((I2178/60)/60)/24)+DATE(1970,1,1)</f>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204"/>
        <v>3</v>
      </c>
      <c r="P2179" s="5">
        <f t="shared" si="205"/>
        <v>65.868421052631575</v>
      </c>
      <c r="Q2179" t="str">
        <f t="shared" ref="Q2179:Q2242" si="208">LEFT(N2179,SEARCH("/",N2179,1)-1)</f>
        <v>music</v>
      </c>
      <c r="R2179" t="str">
        <f t="shared" ref="R2179:R2242" si="209">RIGHT(N2179,LEN(N2179)-SEARCH("/",N2179))</f>
        <v>rock</v>
      </c>
      <c r="S2179" s="9">
        <f t="shared" si="206"/>
        <v>42502.250775462962</v>
      </c>
      <c r="T2179" s="9">
        <f t="shared" si="207"/>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9660</v>
      </c>
      <c r="P2180" s="5">
        <f t="shared" si="205"/>
        <v>40.349243306169967</v>
      </c>
      <c r="Q2180" t="str">
        <f t="shared" si="208"/>
        <v>music</v>
      </c>
      <c r="R2180" t="str">
        <f t="shared" si="209"/>
        <v>rock</v>
      </c>
      <c r="S2180" s="9">
        <f t="shared" si="206"/>
        <v>42723.63653935185</v>
      </c>
      <c r="T2180" s="9">
        <f t="shared" si="207"/>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614</v>
      </c>
      <c r="P2181" s="5">
        <f t="shared" si="205"/>
        <v>76.857142857142861</v>
      </c>
      <c r="Q2181" t="str">
        <f t="shared" si="208"/>
        <v>music</v>
      </c>
      <c r="R2181" t="str">
        <f t="shared" si="209"/>
        <v>rock</v>
      </c>
      <c r="S2181" s="9">
        <f t="shared" si="206"/>
        <v>42075.171203703707</v>
      </c>
      <c r="T2181" s="9">
        <f t="shared" si="207"/>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359.21000000000004</v>
      </c>
      <c r="P2182" s="5">
        <f t="shared" si="205"/>
        <v>68.707820512820518</v>
      </c>
      <c r="Q2182" t="str">
        <f t="shared" si="208"/>
        <v>music</v>
      </c>
      <c r="R2182" t="str">
        <f t="shared" si="209"/>
        <v>rock</v>
      </c>
      <c r="S2182" s="9">
        <f t="shared" si="206"/>
        <v>42279.669768518521</v>
      </c>
      <c r="T2182" s="9">
        <f t="shared" si="207"/>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1062</v>
      </c>
      <c r="P2183" s="5">
        <f t="shared" si="205"/>
        <v>57.773584905660378</v>
      </c>
      <c r="Q2183" t="str">
        <f t="shared" si="208"/>
        <v>games</v>
      </c>
      <c r="R2183" t="str">
        <f t="shared" si="209"/>
        <v>tabletop games</v>
      </c>
      <c r="S2183" s="9">
        <f t="shared" si="206"/>
        <v>42773.005243055552</v>
      </c>
      <c r="T2183" s="9">
        <f t="shared" si="207"/>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12725</v>
      </c>
      <c r="P2184" s="5">
        <f t="shared" si="205"/>
        <v>44.171348314606739</v>
      </c>
      <c r="Q2184" t="str">
        <f t="shared" si="208"/>
        <v>games</v>
      </c>
      <c r="R2184" t="str">
        <f t="shared" si="209"/>
        <v>tabletop games</v>
      </c>
      <c r="S2184" s="9">
        <f t="shared" si="206"/>
        <v>41879.900752314818</v>
      </c>
      <c r="T2184" s="9">
        <f t="shared" si="207"/>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7007</v>
      </c>
      <c r="P2185" s="5">
        <f t="shared" si="205"/>
        <v>31.566308243727597</v>
      </c>
      <c r="Q2185" t="str">
        <f t="shared" si="208"/>
        <v>games</v>
      </c>
      <c r="R2185" t="str">
        <f t="shared" si="209"/>
        <v>tabletop games</v>
      </c>
      <c r="S2185" s="9">
        <f t="shared" si="206"/>
        <v>42745.365474537044</v>
      </c>
      <c r="T2185" s="9">
        <f t="shared" si="207"/>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18474</v>
      </c>
      <c r="P2186" s="5">
        <f t="shared" si="205"/>
        <v>107.04511278195488</v>
      </c>
      <c r="Q2186" t="str">
        <f t="shared" si="208"/>
        <v>games</v>
      </c>
      <c r="R2186" t="str">
        <f t="shared" si="209"/>
        <v>tabletop games</v>
      </c>
      <c r="S2186" s="9">
        <f t="shared" si="206"/>
        <v>42380.690289351856</v>
      </c>
      <c r="T2186" s="9">
        <f t="shared" si="207"/>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87848.5</v>
      </c>
      <c r="P2187" s="5">
        <f t="shared" si="205"/>
        <v>149.03451043338683</v>
      </c>
      <c r="Q2187" t="str">
        <f t="shared" si="208"/>
        <v>games</v>
      </c>
      <c r="R2187" t="str">
        <f t="shared" si="209"/>
        <v>tabletop games</v>
      </c>
      <c r="S2187" s="9">
        <f t="shared" si="206"/>
        <v>41319.349988425929</v>
      </c>
      <c r="T2187" s="9">
        <f t="shared" si="207"/>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1935</v>
      </c>
      <c r="P2188" s="5">
        <f t="shared" si="205"/>
        <v>55.956632653061227</v>
      </c>
      <c r="Q2188" t="str">
        <f t="shared" si="208"/>
        <v>games</v>
      </c>
      <c r="R2188" t="str">
        <f t="shared" si="209"/>
        <v>tabletop games</v>
      </c>
      <c r="S2188" s="9">
        <f t="shared" si="206"/>
        <v>42583.615081018521</v>
      </c>
      <c r="T2188" s="9">
        <f t="shared" si="207"/>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182928.5</v>
      </c>
      <c r="P2189" s="5">
        <f t="shared" si="205"/>
        <v>56.970381807973048</v>
      </c>
      <c r="Q2189" t="str">
        <f t="shared" si="208"/>
        <v>games</v>
      </c>
      <c r="R2189" t="str">
        <f t="shared" si="209"/>
        <v>tabletop games</v>
      </c>
      <c r="S2189" s="9">
        <f t="shared" si="206"/>
        <v>42068.209097222221</v>
      </c>
      <c r="T2189" s="9">
        <f t="shared" si="207"/>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17151</v>
      </c>
      <c r="P2190" s="5">
        <f t="shared" si="205"/>
        <v>44.056420233463037</v>
      </c>
      <c r="Q2190" t="str">
        <f t="shared" si="208"/>
        <v>games</v>
      </c>
      <c r="R2190" t="str">
        <f t="shared" si="209"/>
        <v>tabletop games</v>
      </c>
      <c r="S2190" s="9">
        <f t="shared" si="206"/>
        <v>42633.586122685185</v>
      </c>
      <c r="T2190" s="9">
        <f t="shared" si="207"/>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4839</v>
      </c>
      <c r="P2191" s="5">
        <f t="shared" si="205"/>
        <v>68.625</v>
      </c>
      <c r="Q2191" t="str">
        <f t="shared" si="208"/>
        <v>games</v>
      </c>
      <c r="R2191" t="str">
        <f t="shared" si="209"/>
        <v>tabletop games</v>
      </c>
      <c r="S2191" s="9">
        <f t="shared" si="206"/>
        <v>42467.788194444445</v>
      </c>
      <c r="T2191" s="9">
        <f t="shared" si="207"/>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16076</v>
      </c>
      <c r="P2192" s="5">
        <f t="shared" si="205"/>
        <v>65.318435754189949</v>
      </c>
      <c r="Q2192" t="str">
        <f t="shared" si="208"/>
        <v>games</v>
      </c>
      <c r="R2192" t="str">
        <f t="shared" si="209"/>
        <v>tabletop games</v>
      </c>
      <c r="S2192" s="9">
        <f t="shared" si="206"/>
        <v>42417.625046296293</v>
      </c>
      <c r="T2192" s="9">
        <f t="shared" si="207"/>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148</v>
      </c>
      <c r="P2193" s="5">
        <f t="shared" si="205"/>
        <v>35.92</v>
      </c>
      <c r="Q2193" t="str">
        <f t="shared" si="208"/>
        <v>games</v>
      </c>
      <c r="R2193" t="str">
        <f t="shared" si="209"/>
        <v>tabletop games</v>
      </c>
      <c r="S2193" s="9">
        <f t="shared" si="206"/>
        <v>42768.833645833336</v>
      </c>
      <c r="T2193" s="9">
        <f t="shared" si="207"/>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117748.82</v>
      </c>
      <c r="P2194" s="5">
        <f t="shared" si="205"/>
        <v>40.070667078443485</v>
      </c>
      <c r="Q2194" t="str">
        <f t="shared" si="208"/>
        <v>games</v>
      </c>
      <c r="R2194" t="str">
        <f t="shared" si="209"/>
        <v>tabletop games</v>
      </c>
      <c r="S2194" s="9">
        <f t="shared" si="206"/>
        <v>42691.8512037037</v>
      </c>
      <c r="T2194" s="9">
        <f t="shared" si="207"/>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52856</v>
      </c>
      <c r="P2195" s="5">
        <f t="shared" si="205"/>
        <v>75.647714604236342</v>
      </c>
      <c r="Q2195" t="str">
        <f t="shared" si="208"/>
        <v>games</v>
      </c>
      <c r="R2195" t="str">
        <f t="shared" si="209"/>
        <v>tabletop games</v>
      </c>
      <c r="S2195" s="9">
        <f t="shared" si="206"/>
        <v>42664.405925925923</v>
      </c>
      <c r="T2195" s="9">
        <f t="shared" si="207"/>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43737</v>
      </c>
      <c r="P2196" s="5">
        <f t="shared" si="205"/>
        <v>61.203872437357631</v>
      </c>
      <c r="Q2196" t="str">
        <f t="shared" si="208"/>
        <v>games</v>
      </c>
      <c r="R2196" t="str">
        <f t="shared" si="209"/>
        <v>tabletop games</v>
      </c>
      <c r="S2196" s="9">
        <f t="shared" si="206"/>
        <v>42425.757986111115</v>
      </c>
      <c r="T2196" s="9">
        <f t="shared" si="207"/>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935</v>
      </c>
      <c r="P2197" s="5">
        <f t="shared" si="205"/>
        <v>48.130434782608695</v>
      </c>
      <c r="Q2197" t="str">
        <f t="shared" si="208"/>
        <v>games</v>
      </c>
      <c r="R2197" t="str">
        <f t="shared" si="209"/>
        <v>tabletop games</v>
      </c>
      <c r="S2197" s="9">
        <f t="shared" si="206"/>
        <v>42197.771990740745</v>
      </c>
      <c r="T2197" s="9">
        <f t="shared" si="207"/>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1937</v>
      </c>
      <c r="P2198" s="5">
        <f t="shared" si="205"/>
        <v>68.106837606837601</v>
      </c>
      <c r="Q2198" t="str">
        <f t="shared" si="208"/>
        <v>games</v>
      </c>
      <c r="R2198" t="str">
        <f t="shared" si="209"/>
        <v>tabletop games</v>
      </c>
      <c r="S2198" s="9">
        <f t="shared" si="206"/>
        <v>42675.487291666665</v>
      </c>
      <c r="T2198" s="9">
        <f t="shared" si="207"/>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255309.33000000002</v>
      </c>
      <c r="P2199" s="5">
        <f t="shared" si="205"/>
        <v>65.891300230946882</v>
      </c>
      <c r="Q2199" t="str">
        <f t="shared" si="208"/>
        <v>games</v>
      </c>
      <c r="R2199" t="str">
        <f t="shared" si="209"/>
        <v>tabletop games</v>
      </c>
      <c r="S2199" s="9">
        <f t="shared" si="206"/>
        <v>42033.584016203706</v>
      </c>
      <c r="T2199" s="9">
        <f t="shared" si="207"/>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13157</v>
      </c>
      <c r="P2200" s="5">
        <f t="shared" si="205"/>
        <v>81.654377880184327</v>
      </c>
      <c r="Q2200" t="str">
        <f t="shared" si="208"/>
        <v>games</v>
      </c>
      <c r="R2200" t="str">
        <f t="shared" si="209"/>
        <v>tabletop games</v>
      </c>
      <c r="S2200" s="9">
        <f t="shared" si="206"/>
        <v>42292.513888888891</v>
      </c>
      <c r="T2200" s="9">
        <f t="shared" si="207"/>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4228</v>
      </c>
      <c r="P2201" s="5">
        <f t="shared" si="205"/>
        <v>52.701195219123505</v>
      </c>
      <c r="Q2201" t="str">
        <f t="shared" si="208"/>
        <v>games</v>
      </c>
      <c r="R2201" t="str">
        <f t="shared" si="209"/>
        <v>tabletop games</v>
      </c>
      <c r="S2201" s="9">
        <f t="shared" si="206"/>
        <v>42262.416643518518</v>
      </c>
      <c r="T2201" s="9">
        <f t="shared" si="207"/>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8843</v>
      </c>
      <c r="P2202" s="5">
        <f t="shared" si="205"/>
        <v>41.228136882129277</v>
      </c>
      <c r="Q2202" t="str">
        <f t="shared" si="208"/>
        <v>games</v>
      </c>
      <c r="R2202" t="str">
        <f t="shared" si="209"/>
        <v>tabletop games</v>
      </c>
      <c r="S2202" s="9">
        <f t="shared" si="206"/>
        <v>42163.625787037032</v>
      </c>
      <c r="T2202" s="9">
        <f t="shared" si="207"/>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310.99</v>
      </c>
      <c r="P2203" s="5">
        <f t="shared" si="205"/>
        <v>15.035357142857142</v>
      </c>
      <c r="Q2203" t="str">
        <f t="shared" si="208"/>
        <v>music</v>
      </c>
      <c r="R2203" t="str">
        <f t="shared" si="209"/>
        <v>electronic music</v>
      </c>
      <c r="S2203" s="9">
        <f t="shared" si="206"/>
        <v>41276.846817129634</v>
      </c>
      <c r="T2203" s="9">
        <f t="shared" si="207"/>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24167.25</v>
      </c>
      <c r="P2204" s="5">
        <f t="shared" si="205"/>
        <v>39.066920943134534</v>
      </c>
      <c r="Q2204" t="str">
        <f t="shared" si="208"/>
        <v>music</v>
      </c>
      <c r="R2204" t="str">
        <f t="shared" si="209"/>
        <v>electronic music</v>
      </c>
      <c r="S2204" s="9">
        <f t="shared" si="206"/>
        <v>41184.849166666667</v>
      </c>
      <c r="T2204" s="9">
        <f t="shared" si="207"/>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191</v>
      </c>
      <c r="P2205" s="5">
        <f t="shared" si="205"/>
        <v>43.82</v>
      </c>
      <c r="Q2205" t="str">
        <f t="shared" si="208"/>
        <v>music</v>
      </c>
      <c r="R2205" t="str">
        <f t="shared" si="209"/>
        <v>electronic music</v>
      </c>
      <c r="S2205" s="9">
        <f t="shared" si="206"/>
        <v>42241.85974537037</v>
      </c>
      <c r="T2205" s="9">
        <f t="shared" si="207"/>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493</v>
      </c>
      <c r="P2206" s="5">
        <f t="shared" si="205"/>
        <v>27.301369863013697</v>
      </c>
      <c r="Q2206" t="str">
        <f t="shared" si="208"/>
        <v>music</v>
      </c>
      <c r="R2206" t="str">
        <f t="shared" si="209"/>
        <v>electronic music</v>
      </c>
      <c r="S2206" s="9">
        <f t="shared" si="206"/>
        <v>41312.311562499999</v>
      </c>
      <c r="T2206" s="9">
        <f t="shared" si="207"/>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390</v>
      </c>
      <c r="P2207" s="5">
        <f t="shared" si="205"/>
        <v>42.222222222222221</v>
      </c>
      <c r="Q2207" t="str">
        <f t="shared" si="208"/>
        <v>music</v>
      </c>
      <c r="R2207" t="str">
        <f t="shared" si="209"/>
        <v>electronic music</v>
      </c>
      <c r="S2207" s="9">
        <f t="shared" si="206"/>
        <v>41031.82163194444</v>
      </c>
      <c r="T2207" s="9">
        <f t="shared" si="207"/>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30</v>
      </c>
      <c r="P2208" s="5">
        <f t="shared" si="205"/>
        <v>33.235294117647058</v>
      </c>
      <c r="Q2208" t="str">
        <f t="shared" si="208"/>
        <v>music</v>
      </c>
      <c r="R2208" t="str">
        <f t="shared" si="209"/>
        <v>electronic music</v>
      </c>
      <c r="S2208" s="9">
        <f t="shared" si="206"/>
        <v>40997.257222222222</v>
      </c>
      <c r="T2208" s="9">
        <f t="shared" si="207"/>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0</v>
      </c>
      <c r="P2209" s="5">
        <f t="shared" si="205"/>
        <v>285.71428571428572</v>
      </c>
      <c r="Q2209" t="str">
        <f t="shared" si="208"/>
        <v>music</v>
      </c>
      <c r="R2209" t="str">
        <f t="shared" si="209"/>
        <v>electronic music</v>
      </c>
      <c r="S2209" s="9">
        <f t="shared" si="206"/>
        <v>41564.194131944445</v>
      </c>
      <c r="T2209" s="9">
        <f t="shared" si="207"/>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16</v>
      </c>
      <c r="P2210" s="5">
        <f t="shared" si="205"/>
        <v>42.333333333333336</v>
      </c>
      <c r="Q2210" t="str">
        <f t="shared" si="208"/>
        <v>music</v>
      </c>
      <c r="R2210" t="str">
        <f t="shared" si="209"/>
        <v>electronic music</v>
      </c>
      <c r="S2210" s="9">
        <f t="shared" si="206"/>
        <v>40946.882245370369</v>
      </c>
      <c r="T2210" s="9">
        <f t="shared" si="207"/>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254</v>
      </c>
      <c r="P2211" s="5">
        <f t="shared" si="205"/>
        <v>50.266666666666666</v>
      </c>
      <c r="Q2211" t="str">
        <f t="shared" si="208"/>
        <v>music</v>
      </c>
      <c r="R2211" t="str">
        <f t="shared" si="209"/>
        <v>electronic music</v>
      </c>
      <c r="S2211" s="9">
        <f t="shared" si="206"/>
        <v>41732.479675925926</v>
      </c>
      <c r="T2211" s="9">
        <f t="shared" si="207"/>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457</v>
      </c>
      <c r="P2212" s="5">
        <f t="shared" si="205"/>
        <v>61.902777777777779</v>
      </c>
      <c r="Q2212" t="str">
        <f t="shared" si="208"/>
        <v>music</v>
      </c>
      <c r="R2212" t="str">
        <f t="shared" si="209"/>
        <v>electronic music</v>
      </c>
      <c r="S2212" s="9">
        <f t="shared" si="206"/>
        <v>40956.066087962965</v>
      </c>
      <c r="T2212" s="9">
        <f t="shared" si="207"/>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2390</v>
      </c>
      <c r="P2213" s="5">
        <f t="shared" si="205"/>
        <v>40.75</v>
      </c>
      <c r="Q2213" t="str">
        <f t="shared" si="208"/>
        <v>music</v>
      </c>
      <c r="R2213" t="str">
        <f t="shared" si="209"/>
        <v>electronic music</v>
      </c>
      <c r="S2213" s="9">
        <f t="shared" si="206"/>
        <v>41716.785011574073</v>
      </c>
      <c r="T2213" s="9">
        <f t="shared" si="207"/>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863</v>
      </c>
      <c r="P2214" s="5">
        <f t="shared" si="205"/>
        <v>55.796747967479675</v>
      </c>
      <c r="Q2214" t="str">
        <f t="shared" si="208"/>
        <v>music</v>
      </c>
      <c r="R2214" t="str">
        <f t="shared" si="209"/>
        <v>electronic music</v>
      </c>
      <c r="S2214" s="9">
        <f t="shared" si="206"/>
        <v>41548.747418981482</v>
      </c>
      <c r="T2214" s="9">
        <f t="shared" si="207"/>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5</v>
      </c>
      <c r="P2215" s="5">
        <f t="shared" si="205"/>
        <v>10</v>
      </c>
      <c r="Q2215" t="str">
        <f t="shared" si="208"/>
        <v>music</v>
      </c>
      <c r="R2215" t="str">
        <f t="shared" si="209"/>
        <v>electronic music</v>
      </c>
      <c r="S2215" s="9">
        <f t="shared" si="206"/>
        <v>42109.826145833329</v>
      </c>
      <c r="T2215" s="9">
        <f t="shared" si="207"/>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1155.01</v>
      </c>
      <c r="P2216" s="5">
        <f t="shared" si="205"/>
        <v>73.125416666666666</v>
      </c>
      <c r="Q2216" t="str">
        <f t="shared" si="208"/>
        <v>music</v>
      </c>
      <c r="R2216" t="str">
        <f t="shared" si="209"/>
        <v>electronic music</v>
      </c>
      <c r="S2216" s="9">
        <f t="shared" si="206"/>
        <v>41646.792222222226</v>
      </c>
      <c r="T2216" s="9">
        <f t="shared" si="207"/>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310</v>
      </c>
      <c r="P2217" s="5">
        <f t="shared" si="205"/>
        <v>26.060606060606062</v>
      </c>
      <c r="Q2217" t="str">
        <f t="shared" si="208"/>
        <v>music</v>
      </c>
      <c r="R2217" t="str">
        <f t="shared" si="209"/>
        <v>electronic music</v>
      </c>
      <c r="S2217" s="9">
        <f t="shared" si="206"/>
        <v>40958.717268518521</v>
      </c>
      <c r="T2217" s="9">
        <f t="shared" si="207"/>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17</v>
      </c>
      <c r="P2218" s="5">
        <f t="shared" si="205"/>
        <v>22.642857142857142</v>
      </c>
      <c r="Q2218" t="str">
        <f t="shared" si="208"/>
        <v>music</v>
      </c>
      <c r="R2218" t="str">
        <f t="shared" si="209"/>
        <v>electronic music</v>
      </c>
      <c r="S2218" s="9">
        <f t="shared" si="206"/>
        <v>42194.751678240747</v>
      </c>
      <c r="T2218" s="9">
        <f t="shared" si="207"/>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5</v>
      </c>
      <c r="P2219" s="5">
        <f t="shared" si="205"/>
        <v>47.222222222222221</v>
      </c>
      <c r="Q2219" t="str">
        <f t="shared" si="208"/>
        <v>music</v>
      </c>
      <c r="R2219" t="str">
        <f t="shared" si="209"/>
        <v>electronic music</v>
      </c>
      <c r="S2219" s="9">
        <f t="shared" si="206"/>
        <v>42299.776770833334</v>
      </c>
      <c r="T2219" s="9">
        <f t="shared" si="207"/>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456.65999999999985</v>
      </c>
      <c r="P2220" s="5">
        <f t="shared" si="205"/>
        <v>32.324473684210524</v>
      </c>
      <c r="Q2220" t="str">
        <f t="shared" si="208"/>
        <v>music</v>
      </c>
      <c r="R2220" t="str">
        <f t="shared" si="209"/>
        <v>electronic music</v>
      </c>
      <c r="S2220" s="9">
        <f t="shared" si="206"/>
        <v>41127.812303240738</v>
      </c>
      <c r="T2220" s="9">
        <f t="shared" si="207"/>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15</v>
      </c>
      <c r="P2221" s="5">
        <f t="shared" si="205"/>
        <v>53.421052631578945</v>
      </c>
      <c r="Q2221" t="str">
        <f t="shared" si="208"/>
        <v>music</v>
      </c>
      <c r="R2221" t="str">
        <f t="shared" si="209"/>
        <v>electronic music</v>
      </c>
      <c r="S2221" s="9">
        <f t="shared" si="206"/>
        <v>42205.718888888892</v>
      </c>
      <c r="T2221" s="9">
        <f t="shared" si="207"/>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40</v>
      </c>
      <c r="P2222" s="5">
        <f t="shared" si="205"/>
        <v>51.304347826086953</v>
      </c>
      <c r="Q2222" t="str">
        <f t="shared" si="208"/>
        <v>music</v>
      </c>
      <c r="R2222" t="str">
        <f t="shared" si="209"/>
        <v>electronic music</v>
      </c>
      <c r="S2222" s="9">
        <f t="shared" si="206"/>
        <v>41452.060601851852</v>
      </c>
      <c r="T2222" s="9">
        <f t="shared" si="207"/>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609</v>
      </c>
      <c r="P2223" s="5">
        <f t="shared" si="205"/>
        <v>37.197247706422019</v>
      </c>
      <c r="Q2223" t="str">
        <f t="shared" si="208"/>
        <v>games</v>
      </c>
      <c r="R2223" t="str">
        <f t="shared" si="209"/>
        <v>tabletop games</v>
      </c>
      <c r="S2223" s="9">
        <f t="shared" si="206"/>
        <v>42452.666770833333</v>
      </c>
      <c r="T2223" s="9">
        <f t="shared" si="207"/>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313</v>
      </c>
      <c r="P2224" s="5">
        <f t="shared" si="205"/>
        <v>27.1</v>
      </c>
      <c r="Q2224" t="str">
        <f t="shared" si="208"/>
        <v>games</v>
      </c>
      <c r="R2224" t="str">
        <f t="shared" si="209"/>
        <v>tabletop games</v>
      </c>
      <c r="S2224" s="9">
        <f t="shared" si="206"/>
        <v>40906.787581018521</v>
      </c>
      <c r="T2224" s="9">
        <f t="shared" si="207"/>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1131</v>
      </c>
      <c r="P2225" s="5">
        <f t="shared" si="205"/>
        <v>206.31</v>
      </c>
      <c r="Q2225" t="str">
        <f t="shared" si="208"/>
        <v>games</v>
      </c>
      <c r="R2225" t="str">
        <f t="shared" si="209"/>
        <v>tabletop games</v>
      </c>
      <c r="S2225" s="9">
        <f t="shared" si="206"/>
        <v>42152.640833333338</v>
      </c>
      <c r="T2225" s="9">
        <f t="shared" si="207"/>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14315</v>
      </c>
      <c r="P2226" s="5">
        <f t="shared" si="205"/>
        <v>82.145270270270274</v>
      </c>
      <c r="Q2226" t="str">
        <f t="shared" si="208"/>
        <v>games</v>
      </c>
      <c r="R2226" t="str">
        <f t="shared" si="209"/>
        <v>tabletop games</v>
      </c>
      <c r="S2226" s="9">
        <f t="shared" si="206"/>
        <v>42644.667534722219</v>
      </c>
      <c r="T2226" s="9">
        <f t="shared" si="207"/>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177415.01</v>
      </c>
      <c r="P2227" s="5">
        <f t="shared" si="205"/>
        <v>164.79651993355483</v>
      </c>
      <c r="Q2227" t="str">
        <f t="shared" si="208"/>
        <v>games</v>
      </c>
      <c r="R2227" t="str">
        <f t="shared" si="209"/>
        <v>tabletop games</v>
      </c>
      <c r="S2227" s="9">
        <f t="shared" si="206"/>
        <v>41873.79184027778</v>
      </c>
      <c r="T2227" s="9">
        <f t="shared" si="207"/>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1523.3100000000013</v>
      </c>
      <c r="P2228" s="5">
        <f t="shared" si="205"/>
        <v>60.820280373831778</v>
      </c>
      <c r="Q2228" t="str">
        <f t="shared" si="208"/>
        <v>games</v>
      </c>
      <c r="R2228" t="str">
        <f t="shared" si="209"/>
        <v>tabletop games</v>
      </c>
      <c r="S2228" s="9">
        <f t="shared" si="206"/>
        <v>42381.79886574074</v>
      </c>
      <c r="T2228" s="9">
        <f t="shared" si="207"/>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7459</v>
      </c>
      <c r="P2229" s="5">
        <f t="shared" si="205"/>
        <v>67.970099667774093</v>
      </c>
      <c r="Q2229" t="str">
        <f t="shared" si="208"/>
        <v>games</v>
      </c>
      <c r="R2229" t="str">
        <f t="shared" si="209"/>
        <v>tabletop games</v>
      </c>
      <c r="S2229" s="9">
        <f t="shared" si="206"/>
        <v>41561.807349537034</v>
      </c>
      <c r="T2229" s="9">
        <f t="shared" si="207"/>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10744.9</v>
      </c>
      <c r="P2230" s="5">
        <f t="shared" si="205"/>
        <v>81.561805555555551</v>
      </c>
      <c r="Q2230" t="str">
        <f t="shared" si="208"/>
        <v>games</v>
      </c>
      <c r="R2230" t="str">
        <f t="shared" si="209"/>
        <v>tabletop games</v>
      </c>
      <c r="S2230" s="9">
        <f t="shared" si="206"/>
        <v>42202.278194444443</v>
      </c>
      <c r="T2230" s="9">
        <f t="shared" si="207"/>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5692.33</v>
      </c>
      <c r="P2231" s="5">
        <f t="shared" si="205"/>
        <v>25.42547309833024</v>
      </c>
      <c r="Q2231" t="str">
        <f t="shared" si="208"/>
        <v>games</v>
      </c>
      <c r="R2231" t="str">
        <f t="shared" si="209"/>
        <v>tabletop games</v>
      </c>
      <c r="S2231" s="9">
        <f t="shared" si="206"/>
        <v>41484.664247685185</v>
      </c>
      <c r="T2231" s="9">
        <f t="shared" si="207"/>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2206</v>
      </c>
      <c r="P2232" s="5">
        <f t="shared" si="205"/>
        <v>21.497991967871485</v>
      </c>
      <c r="Q2232" t="str">
        <f t="shared" si="208"/>
        <v>games</v>
      </c>
      <c r="R2232" t="str">
        <f t="shared" si="209"/>
        <v>tabletop games</v>
      </c>
      <c r="S2232" s="9">
        <f t="shared" si="206"/>
        <v>41724.881099537037</v>
      </c>
      <c r="T2232" s="9">
        <f t="shared" si="207"/>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27803.24</v>
      </c>
      <c r="P2233" s="5">
        <f t="shared" si="205"/>
        <v>27.226630727762803</v>
      </c>
      <c r="Q2233" t="str">
        <f t="shared" si="208"/>
        <v>games</v>
      </c>
      <c r="R2233" t="str">
        <f t="shared" si="209"/>
        <v>tabletop games</v>
      </c>
      <c r="S2233" s="9">
        <f t="shared" si="206"/>
        <v>41423.910891203705</v>
      </c>
      <c r="T2233" s="9">
        <f t="shared" si="207"/>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19790</v>
      </c>
      <c r="P2234" s="5">
        <f t="shared" si="205"/>
        <v>25.091093117408906</v>
      </c>
      <c r="Q2234" t="str">
        <f t="shared" si="208"/>
        <v>games</v>
      </c>
      <c r="R2234" t="str">
        <f t="shared" si="209"/>
        <v>tabletop games</v>
      </c>
      <c r="S2234" s="9">
        <f t="shared" si="206"/>
        <v>41806.794074074074</v>
      </c>
      <c r="T2234" s="9">
        <f t="shared" si="207"/>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5801</v>
      </c>
      <c r="P2235" s="5">
        <f t="shared" si="205"/>
        <v>21.230179028132991</v>
      </c>
      <c r="Q2235" t="str">
        <f t="shared" si="208"/>
        <v>games</v>
      </c>
      <c r="R2235" t="str">
        <f t="shared" si="209"/>
        <v>tabletop games</v>
      </c>
      <c r="S2235" s="9">
        <f t="shared" si="206"/>
        <v>42331.378923611104</v>
      </c>
      <c r="T2235" s="9">
        <f t="shared" si="207"/>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1065</v>
      </c>
      <c r="P2236" s="5">
        <f t="shared" si="205"/>
        <v>41.607142857142854</v>
      </c>
      <c r="Q2236" t="str">
        <f t="shared" si="208"/>
        <v>games</v>
      </c>
      <c r="R2236" t="str">
        <f t="shared" si="209"/>
        <v>tabletop games</v>
      </c>
      <c r="S2236" s="9">
        <f t="shared" si="206"/>
        <v>42710.824618055558</v>
      </c>
      <c r="T2236" s="9">
        <f t="shared" si="207"/>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6931</v>
      </c>
      <c r="P2237" s="5">
        <f t="shared" si="205"/>
        <v>135.58503401360545</v>
      </c>
      <c r="Q2237" t="str">
        <f t="shared" si="208"/>
        <v>games</v>
      </c>
      <c r="R2237" t="str">
        <f t="shared" si="209"/>
        <v>tabletop games</v>
      </c>
      <c r="S2237" s="9">
        <f t="shared" si="206"/>
        <v>42062.022118055553</v>
      </c>
      <c r="T2237" s="9">
        <f t="shared" si="207"/>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12239</v>
      </c>
      <c r="P2238" s="5">
        <f t="shared" si="205"/>
        <v>22.116176470588236</v>
      </c>
      <c r="Q2238" t="str">
        <f t="shared" si="208"/>
        <v>games</v>
      </c>
      <c r="R2238" t="str">
        <f t="shared" si="209"/>
        <v>tabletop games</v>
      </c>
      <c r="S2238" s="9">
        <f t="shared" si="206"/>
        <v>42371.617164351846</v>
      </c>
      <c r="T2238" s="9">
        <f t="shared" si="207"/>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45527</v>
      </c>
      <c r="P2239" s="5">
        <f t="shared" si="205"/>
        <v>64.625635808748726</v>
      </c>
      <c r="Q2239" t="str">
        <f t="shared" si="208"/>
        <v>games</v>
      </c>
      <c r="R2239" t="str">
        <f t="shared" si="209"/>
        <v>tabletop games</v>
      </c>
      <c r="S2239" s="9">
        <f t="shared" si="206"/>
        <v>41915.003275462965</v>
      </c>
      <c r="T2239" s="9">
        <f t="shared" si="207"/>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1496</v>
      </c>
      <c r="P2240" s="5">
        <f t="shared" si="205"/>
        <v>69.569620253164558</v>
      </c>
      <c r="Q2240" t="str">
        <f t="shared" si="208"/>
        <v>games</v>
      </c>
      <c r="R2240" t="str">
        <f t="shared" si="209"/>
        <v>tabletop games</v>
      </c>
      <c r="S2240" s="9">
        <f t="shared" si="206"/>
        <v>42774.621712962966</v>
      </c>
      <c r="T2240" s="9">
        <f t="shared" si="207"/>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7006.6699999999983</v>
      </c>
      <c r="P2241" s="5">
        <f t="shared" si="205"/>
        <v>75.133028169014082</v>
      </c>
      <c r="Q2241" t="str">
        <f t="shared" si="208"/>
        <v>games</v>
      </c>
      <c r="R2241" t="str">
        <f t="shared" si="209"/>
        <v>tabletop games</v>
      </c>
      <c r="S2241" s="9">
        <f t="shared" si="206"/>
        <v>41572.958495370374</v>
      </c>
      <c r="T2241" s="9">
        <f t="shared" si="207"/>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210">E2242-D2242</f>
        <v>8534</v>
      </c>
      <c r="P2242" s="5">
        <f t="shared" ref="P2242:P2305" si="211">(E2242/L2242)</f>
        <v>140.97916666666666</v>
      </c>
      <c r="Q2242" t="str">
        <f t="shared" si="208"/>
        <v>games</v>
      </c>
      <c r="R2242" t="str">
        <f t="shared" si="209"/>
        <v>tabletop games</v>
      </c>
      <c r="S2242" s="9">
        <f t="shared" ref="S2242:S2305" si="212">(((J2242/60)/60)/24)+DATE(1970,1,1)</f>
        <v>42452.825740740736</v>
      </c>
      <c r="T2242" s="9">
        <f t="shared" ref="T2242:T2305" si="213">(((I2242/60)/60)/24)+DATE(1970,1,1)</f>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210"/>
        <v>7064</v>
      </c>
      <c r="P2243" s="5">
        <f t="shared" si="211"/>
        <v>49.472392638036808</v>
      </c>
      <c r="Q2243" t="str">
        <f t="shared" ref="Q2243:Q2306" si="214">LEFT(N2243,SEARCH("/",N2243,1)-1)</f>
        <v>games</v>
      </c>
      <c r="R2243" t="str">
        <f t="shared" ref="R2243:R2306" si="215">RIGHT(N2243,LEN(N2243)-SEARCH("/",N2243))</f>
        <v>tabletop games</v>
      </c>
      <c r="S2243" s="9">
        <f t="shared" si="212"/>
        <v>42766.827546296292</v>
      </c>
      <c r="T2243" s="9">
        <f t="shared" si="213"/>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126009.76000000001</v>
      </c>
      <c r="P2244" s="5">
        <f t="shared" si="211"/>
        <v>53.865251485148519</v>
      </c>
      <c r="Q2244" t="str">
        <f t="shared" si="214"/>
        <v>games</v>
      </c>
      <c r="R2244" t="str">
        <f t="shared" si="215"/>
        <v>tabletop games</v>
      </c>
      <c r="S2244" s="9">
        <f t="shared" si="212"/>
        <v>41569.575613425928</v>
      </c>
      <c r="T2244" s="9">
        <f t="shared" si="21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9301.5</v>
      </c>
      <c r="P2245" s="5">
        <f t="shared" si="211"/>
        <v>4.5712530712530715</v>
      </c>
      <c r="Q2245" t="str">
        <f t="shared" si="214"/>
        <v>games</v>
      </c>
      <c r="R2245" t="str">
        <f t="shared" si="215"/>
        <v>tabletop games</v>
      </c>
      <c r="S2245" s="9">
        <f t="shared" si="212"/>
        <v>42800.751041666663</v>
      </c>
      <c r="T2245" s="9">
        <f t="shared" si="21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13851</v>
      </c>
      <c r="P2246" s="5">
        <f t="shared" si="211"/>
        <v>65.00344827586207</v>
      </c>
      <c r="Q2246" t="str">
        <f t="shared" si="214"/>
        <v>games</v>
      </c>
      <c r="R2246" t="str">
        <f t="shared" si="215"/>
        <v>tabletop games</v>
      </c>
      <c r="S2246" s="9">
        <f t="shared" si="212"/>
        <v>42647.818819444445</v>
      </c>
      <c r="T2246" s="9">
        <f t="shared" si="21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101881</v>
      </c>
      <c r="P2247" s="5">
        <f t="shared" si="211"/>
        <v>53.475252525252522</v>
      </c>
      <c r="Q2247" t="str">
        <f t="shared" si="214"/>
        <v>games</v>
      </c>
      <c r="R2247" t="str">
        <f t="shared" si="215"/>
        <v>tabletop games</v>
      </c>
      <c r="S2247" s="9">
        <f t="shared" si="212"/>
        <v>41660.708530092597</v>
      </c>
      <c r="T2247" s="9">
        <f t="shared" si="21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3</v>
      </c>
      <c r="P2248" s="5">
        <f t="shared" si="211"/>
        <v>43.912280701754383</v>
      </c>
      <c r="Q2248" t="str">
        <f t="shared" si="214"/>
        <v>games</v>
      </c>
      <c r="R2248" t="str">
        <f t="shared" si="215"/>
        <v>tabletop games</v>
      </c>
      <c r="S2248" s="9">
        <f t="shared" si="212"/>
        <v>42221.79178240741</v>
      </c>
      <c r="T2248" s="9">
        <f t="shared" si="21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824</v>
      </c>
      <c r="P2249" s="5">
        <f t="shared" si="211"/>
        <v>50.852631578947367</v>
      </c>
      <c r="Q2249" t="str">
        <f t="shared" si="214"/>
        <v>games</v>
      </c>
      <c r="R2249" t="str">
        <f t="shared" si="215"/>
        <v>tabletop games</v>
      </c>
      <c r="S2249" s="9">
        <f t="shared" si="212"/>
        <v>42200.666261574079</v>
      </c>
      <c r="T2249" s="9">
        <f t="shared" si="21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505</v>
      </c>
      <c r="P2250" s="5">
        <f t="shared" si="211"/>
        <v>58.6328125</v>
      </c>
      <c r="Q2250" t="str">
        <f t="shared" si="214"/>
        <v>games</v>
      </c>
      <c r="R2250" t="str">
        <f t="shared" si="215"/>
        <v>tabletop games</v>
      </c>
      <c r="S2250" s="9">
        <f t="shared" si="212"/>
        <v>42688.875902777778</v>
      </c>
      <c r="T2250" s="9">
        <f t="shared" si="21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2407</v>
      </c>
      <c r="P2251" s="5">
        <f t="shared" si="211"/>
        <v>32.81666666666667</v>
      </c>
      <c r="Q2251" t="str">
        <f t="shared" si="214"/>
        <v>games</v>
      </c>
      <c r="R2251" t="str">
        <f t="shared" si="215"/>
        <v>tabletop games</v>
      </c>
      <c r="S2251" s="9">
        <f t="shared" si="212"/>
        <v>41336.703298611108</v>
      </c>
      <c r="T2251" s="9">
        <f t="shared" si="21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218778</v>
      </c>
      <c r="P2252" s="5">
        <f t="shared" si="211"/>
        <v>426.93169877408059</v>
      </c>
      <c r="Q2252" t="str">
        <f t="shared" si="214"/>
        <v>games</v>
      </c>
      <c r="R2252" t="str">
        <f t="shared" si="215"/>
        <v>tabletop games</v>
      </c>
      <c r="S2252" s="9">
        <f t="shared" si="212"/>
        <v>42677.005474537036</v>
      </c>
      <c r="T2252" s="9">
        <f t="shared" si="21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2928.1900000000005</v>
      </c>
      <c r="P2253" s="5">
        <f t="shared" si="211"/>
        <v>23.808729166666669</v>
      </c>
      <c r="Q2253" t="str">
        <f t="shared" si="214"/>
        <v>games</v>
      </c>
      <c r="R2253" t="str">
        <f t="shared" si="215"/>
        <v>tabletop games</v>
      </c>
      <c r="S2253" s="9">
        <f t="shared" si="212"/>
        <v>41846.34579861111</v>
      </c>
      <c r="T2253" s="9">
        <f t="shared" si="21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15505</v>
      </c>
      <c r="P2254" s="5">
        <f t="shared" si="211"/>
        <v>98.413654618473899</v>
      </c>
      <c r="Q2254" t="str">
        <f t="shared" si="214"/>
        <v>games</v>
      </c>
      <c r="R2254" t="str">
        <f t="shared" si="215"/>
        <v>tabletop games</v>
      </c>
      <c r="S2254" s="9">
        <f t="shared" si="212"/>
        <v>42573.327986111108</v>
      </c>
      <c r="T2254" s="9">
        <f t="shared" si="21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1015</v>
      </c>
      <c r="P2255" s="5">
        <f t="shared" si="211"/>
        <v>107.32142857142857</v>
      </c>
      <c r="Q2255" t="str">
        <f t="shared" si="214"/>
        <v>games</v>
      </c>
      <c r="R2255" t="str">
        <f t="shared" si="215"/>
        <v>tabletop games</v>
      </c>
      <c r="S2255" s="9">
        <f t="shared" si="212"/>
        <v>42296.631331018521</v>
      </c>
      <c r="T2255" s="9">
        <f t="shared" si="21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1799</v>
      </c>
      <c r="P2256" s="5">
        <f t="shared" si="211"/>
        <v>11.67005076142132</v>
      </c>
      <c r="Q2256" t="str">
        <f t="shared" si="214"/>
        <v>games</v>
      </c>
      <c r="R2256" t="str">
        <f t="shared" si="215"/>
        <v>tabletop games</v>
      </c>
      <c r="S2256" s="9">
        <f t="shared" si="212"/>
        <v>42752.647777777776</v>
      </c>
      <c r="T2256" s="9">
        <f t="shared" si="21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7373</v>
      </c>
      <c r="P2257" s="5">
        <f t="shared" si="211"/>
        <v>41.782287822878232</v>
      </c>
      <c r="Q2257" t="str">
        <f t="shared" si="214"/>
        <v>games</v>
      </c>
      <c r="R2257" t="str">
        <f t="shared" si="215"/>
        <v>tabletop games</v>
      </c>
      <c r="S2257" s="9">
        <f t="shared" si="212"/>
        <v>42467.951979166668</v>
      </c>
      <c r="T2257" s="9">
        <f t="shared" si="21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589</v>
      </c>
      <c r="P2258" s="5">
        <f t="shared" si="211"/>
        <v>21.38</v>
      </c>
      <c r="Q2258" t="str">
        <f t="shared" si="214"/>
        <v>games</v>
      </c>
      <c r="R2258" t="str">
        <f t="shared" si="215"/>
        <v>tabletop games</v>
      </c>
      <c r="S2258" s="9">
        <f t="shared" si="212"/>
        <v>42682.451921296291</v>
      </c>
      <c r="T2258" s="9">
        <f t="shared" si="21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13403.5</v>
      </c>
      <c r="P2259" s="5">
        <f t="shared" si="211"/>
        <v>94.103550295857985</v>
      </c>
      <c r="Q2259" t="str">
        <f t="shared" si="214"/>
        <v>games</v>
      </c>
      <c r="R2259" t="str">
        <f t="shared" si="215"/>
        <v>tabletop games</v>
      </c>
      <c r="S2259" s="9">
        <f t="shared" si="212"/>
        <v>42505.936678240745</v>
      </c>
      <c r="T2259" s="9">
        <f t="shared" si="21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1023</v>
      </c>
      <c r="P2260" s="5">
        <f t="shared" si="211"/>
        <v>15.721951219512196</v>
      </c>
      <c r="Q2260" t="str">
        <f t="shared" si="214"/>
        <v>games</v>
      </c>
      <c r="R2260" t="str">
        <f t="shared" si="215"/>
        <v>tabletop games</v>
      </c>
      <c r="S2260" s="9">
        <f t="shared" si="212"/>
        <v>42136.75100694444</v>
      </c>
      <c r="T2260" s="9">
        <f t="shared" si="21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17671</v>
      </c>
      <c r="P2261" s="5">
        <f t="shared" si="211"/>
        <v>90.635922330097088</v>
      </c>
      <c r="Q2261" t="str">
        <f t="shared" si="214"/>
        <v>games</v>
      </c>
      <c r="R2261" t="str">
        <f t="shared" si="215"/>
        <v>tabletop games</v>
      </c>
      <c r="S2261" s="9">
        <f t="shared" si="212"/>
        <v>42702.804814814815</v>
      </c>
      <c r="T2261" s="9">
        <f t="shared" si="21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5673</v>
      </c>
      <c r="P2262" s="5">
        <f t="shared" si="211"/>
        <v>97.297619047619051</v>
      </c>
      <c r="Q2262" t="str">
        <f t="shared" si="214"/>
        <v>games</v>
      </c>
      <c r="R2262" t="str">
        <f t="shared" si="215"/>
        <v>tabletop games</v>
      </c>
      <c r="S2262" s="9">
        <f t="shared" si="212"/>
        <v>41695.016782407409</v>
      </c>
      <c r="T2262" s="9">
        <f t="shared" si="21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6795</v>
      </c>
      <c r="P2263" s="5">
        <f t="shared" si="211"/>
        <v>37.11904761904762</v>
      </c>
      <c r="Q2263" t="str">
        <f t="shared" si="214"/>
        <v>games</v>
      </c>
      <c r="R2263" t="str">
        <f t="shared" si="215"/>
        <v>tabletop games</v>
      </c>
      <c r="S2263" s="9">
        <f t="shared" si="212"/>
        <v>42759.724768518514</v>
      </c>
      <c r="T2263" s="9">
        <f t="shared" si="21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1787</v>
      </c>
      <c r="P2264" s="5">
        <f t="shared" si="211"/>
        <v>28.104972375690608</v>
      </c>
      <c r="Q2264" t="str">
        <f t="shared" si="214"/>
        <v>games</v>
      </c>
      <c r="R2264" t="str">
        <f t="shared" si="215"/>
        <v>tabletop games</v>
      </c>
      <c r="S2264" s="9">
        <f t="shared" si="212"/>
        <v>41926.585162037038</v>
      </c>
      <c r="T2264" s="9">
        <f t="shared" si="21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1166</v>
      </c>
      <c r="P2265" s="5">
        <f t="shared" si="211"/>
        <v>144.43333333333334</v>
      </c>
      <c r="Q2265" t="str">
        <f t="shared" si="214"/>
        <v>games</v>
      </c>
      <c r="R2265" t="str">
        <f t="shared" si="215"/>
        <v>tabletop games</v>
      </c>
      <c r="S2265" s="9">
        <f t="shared" si="212"/>
        <v>42014.832326388889</v>
      </c>
      <c r="T2265" s="9">
        <f t="shared" si="21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4802</v>
      </c>
      <c r="P2266" s="5">
        <f t="shared" si="211"/>
        <v>24.274157303370785</v>
      </c>
      <c r="Q2266" t="str">
        <f t="shared" si="214"/>
        <v>games</v>
      </c>
      <c r="R2266" t="str">
        <f t="shared" si="215"/>
        <v>tabletop games</v>
      </c>
      <c r="S2266" s="9">
        <f t="shared" si="212"/>
        <v>42496.582337962958</v>
      </c>
      <c r="T2266" s="9">
        <f t="shared" si="21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397</v>
      </c>
      <c r="P2267" s="5">
        <f t="shared" si="211"/>
        <v>35.117647058823529</v>
      </c>
      <c r="Q2267" t="str">
        <f t="shared" si="214"/>
        <v>games</v>
      </c>
      <c r="R2267" t="str">
        <f t="shared" si="215"/>
        <v>tabletop games</v>
      </c>
      <c r="S2267" s="9">
        <f t="shared" si="212"/>
        <v>42689.853090277778</v>
      </c>
      <c r="T2267" s="9">
        <f t="shared" si="21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3304</v>
      </c>
      <c r="P2268" s="5">
        <f t="shared" si="211"/>
        <v>24.762886597938145</v>
      </c>
      <c r="Q2268" t="str">
        <f t="shared" si="214"/>
        <v>games</v>
      </c>
      <c r="R2268" t="str">
        <f t="shared" si="215"/>
        <v>tabletop games</v>
      </c>
      <c r="S2268" s="9">
        <f t="shared" si="212"/>
        <v>42469.874907407408</v>
      </c>
      <c r="T2268" s="9">
        <f t="shared" si="21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56105</v>
      </c>
      <c r="P2269" s="5">
        <f t="shared" si="211"/>
        <v>188.37871287128712</v>
      </c>
      <c r="Q2269" t="str">
        <f t="shared" si="214"/>
        <v>games</v>
      </c>
      <c r="R2269" t="str">
        <f t="shared" si="215"/>
        <v>tabletop games</v>
      </c>
      <c r="S2269" s="9">
        <f t="shared" si="212"/>
        <v>41968.829826388886</v>
      </c>
      <c r="T2269" s="9">
        <f t="shared" si="21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728</v>
      </c>
      <c r="P2270" s="5">
        <f t="shared" si="211"/>
        <v>148.08247422680412</v>
      </c>
      <c r="Q2270" t="str">
        <f t="shared" si="214"/>
        <v>games</v>
      </c>
      <c r="R2270" t="str">
        <f t="shared" si="215"/>
        <v>tabletop games</v>
      </c>
      <c r="S2270" s="9">
        <f t="shared" si="212"/>
        <v>42776.082349537035</v>
      </c>
      <c r="T2270" s="9">
        <f t="shared" si="21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42541</v>
      </c>
      <c r="P2271" s="5">
        <f t="shared" si="211"/>
        <v>49.934589800443462</v>
      </c>
      <c r="Q2271" t="str">
        <f t="shared" si="214"/>
        <v>games</v>
      </c>
      <c r="R2271" t="str">
        <f t="shared" si="215"/>
        <v>tabletop games</v>
      </c>
      <c r="S2271" s="9">
        <f t="shared" si="212"/>
        <v>42776.704432870371</v>
      </c>
      <c r="T2271" s="9">
        <f t="shared" si="21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155062</v>
      </c>
      <c r="P2272" s="5">
        <f t="shared" si="211"/>
        <v>107.82155688622754</v>
      </c>
      <c r="Q2272" t="str">
        <f t="shared" si="214"/>
        <v>games</v>
      </c>
      <c r="R2272" t="str">
        <f t="shared" si="215"/>
        <v>tabletop games</v>
      </c>
      <c r="S2272" s="9">
        <f t="shared" si="212"/>
        <v>42725.869363425925</v>
      </c>
      <c r="T2272" s="9">
        <f t="shared" si="21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36618</v>
      </c>
      <c r="P2273" s="5">
        <f t="shared" si="211"/>
        <v>42.63403614457831</v>
      </c>
      <c r="Q2273" t="str">
        <f t="shared" si="214"/>
        <v>games</v>
      </c>
      <c r="R2273" t="str">
        <f t="shared" si="215"/>
        <v>tabletop games</v>
      </c>
      <c r="S2273" s="9">
        <f t="shared" si="212"/>
        <v>42684.000046296293</v>
      </c>
      <c r="T2273" s="9">
        <f t="shared" si="21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12566</v>
      </c>
      <c r="P2274" s="5">
        <f t="shared" si="211"/>
        <v>14.370762711864407</v>
      </c>
      <c r="Q2274" t="str">
        <f t="shared" si="214"/>
        <v>games</v>
      </c>
      <c r="R2274" t="str">
        <f t="shared" si="215"/>
        <v>tabletop games</v>
      </c>
      <c r="S2274" s="9">
        <f t="shared" si="212"/>
        <v>42315.699490740735</v>
      </c>
      <c r="T2274" s="9">
        <f t="shared" si="21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3009</v>
      </c>
      <c r="P2275" s="5">
        <f t="shared" si="211"/>
        <v>37.476190476190474</v>
      </c>
      <c r="Q2275" t="str">
        <f t="shared" si="214"/>
        <v>games</v>
      </c>
      <c r="R2275" t="str">
        <f t="shared" si="215"/>
        <v>tabletop games</v>
      </c>
      <c r="S2275" s="9">
        <f t="shared" si="212"/>
        <v>42781.549097222218</v>
      </c>
      <c r="T2275" s="9">
        <f t="shared" si="21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490</v>
      </c>
      <c r="P2276" s="5">
        <f t="shared" si="211"/>
        <v>30.202020202020201</v>
      </c>
      <c r="Q2276" t="str">
        <f t="shared" si="214"/>
        <v>games</v>
      </c>
      <c r="R2276" t="str">
        <f t="shared" si="215"/>
        <v>tabletop games</v>
      </c>
      <c r="S2276" s="9">
        <f t="shared" si="212"/>
        <v>41663.500659722224</v>
      </c>
      <c r="T2276" s="9">
        <f t="shared" si="21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2000.5</v>
      </c>
      <c r="P2277" s="5">
        <f t="shared" si="211"/>
        <v>33.550632911392405</v>
      </c>
      <c r="Q2277" t="str">
        <f t="shared" si="214"/>
        <v>games</v>
      </c>
      <c r="R2277" t="str">
        <f t="shared" si="215"/>
        <v>tabletop games</v>
      </c>
      <c r="S2277" s="9">
        <f t="shared" si="212"/>
        <v>41965.616655092599</v>
      </c>
      <c r="T2277" s="9">
        <f t="shared" si="21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267</v>
      </c>
      <c r="P2278" s="5">
        <f t="shared" si="211"/>
        <v>64.74666666666667</v>
      </c>
      <c r="Q2278" t="str">
        <f t="shared" si="214"/>
        <v>games</v>
      </c>
      <c r="R2278" t="str">
        <f t="shared" si="215"/>
        <v>tabletop games</v>
      </c>
      <c r="S2278" s="9">
        <f t="shared" si="212"/>
        <v>41614.651493055557</v>
      </c>
      <c r="T2278" s="9">
        <f t="shared" si="21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3492</v>
      </c>
      <c r="P2279" s="5">
        <f t="shared" si="211"/>
        <v>57.932367149758456</v>
      </c>
      <c r="Q2279" t="str">
        <f t="shared" si="214"/>
        <v>games</v>
      </c>
      <c r="R2279" t="str">
        <f t="shared" si="215"/>
        <v>tabletop games</v>
      </c>
      <c r="S2279" s="9">
        <f t="shared" si="212"/>
        <v>40936.678506944445</v>
      </c>
      <c r="T2279" s="9">
        <f t="shared" si="21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3414</v>
      </c>
      <c r="P2280" s="5">
        <f t="shared" si="211"/>
        <v>53.078431372549019</v>
      </c>
      <c r="Q2280" t="str">
        <f t="shared" si="214"/>
        <v>games</v>
      </c>
      <c r="R2280" t="str">
        <f t="shared" si="215"/>
        <v>tabletop games</v>
      </c>
      <c r="S2280" s="9">
        <f t="shared" si="212"/>
        <v>42338.709108796291</v>
      </c>
      <c r="T2280" s="9">
        <f t="shared" si="21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538</v>
      </c>
      <c r="P2281" s="5">
        <f t="shared" si="211"/>
        <v>48.0625</v>
      </c>
      <c r="Q2281" t="str">
        <f t="shared" si="214"/>
        <v>games</v>
      </c>
      <c r="R2281" t="str">
        <f t="shared" si="215"/>
        <v>tabletop games</v>
      </c>
      <c r="S2281" s="9">
        <f t="shared" si="212"/>
        <v>42020.806701388887</v>
      </c>
      <c r="T2281" s="9">
        <f t="shared" si="21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29750.5</v>
      </c>
      <c r="P2282" s="5">
        <f t="shared" si="211"/>
        <v>82.396874999999994</v>
      </c>
      <c r="Q2282" t="str">
        <f t="shared" si="214"/>
        <v>games</v>
      </c>
      <c r="R2282" t="str">
        <f t="shared" si="215"/>
        <v>tabletop games</v>
      </c>
      <c r="S2282" s="9">
        <f t="shared" si="212"/>
        <v>42234.624895833331</v>
      </c>
      <c r="T2282" s="9">
        <f t="shared" si="21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255</v>
      </c>
      <c r="P2283" s="5">
        <f t="shared" si="211"/>
        <v>50.454545454545453</v>
      </c>
      <c r="Q2283" t="str">
        <f t="shared" si="214"/>
        <v>music</v>
      </c>
      <c r="R2283" t="str">
        <f t="shared" si="215"/>
        <v>rock</v>
      </c>
      <c r="S2283" s="9">
        <f t="shared" si="212"/>
        <v>40687.285844907405</v>
      </c>
      <c r="T2283" s="9">
        <f t="shared" si="21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640</v>
      </c>
      <c r="P2284" s="5">
        <f t="shared" si="211"/>
        <v>115.83333333333333</v>
      </c>
      <c r="Q2284" t="str">
        <f t="shared" si="214"/>
        <v>music</v>
      </c>
      <c r="R2284" t="str">
        <f t="shared" si="215"/>
        <v>rock</v>
      </c>
      <c r="S2284" s="9">
        <f t="shared" si="212"/>
        <v>42323.17460648148</v>
      </c>
      <c r="T2284" s="9">
        <f t="shared" si="21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25.659999999999854</v>
      </c>
      <c r="P2285" s="5">
        <f t="shared" si="211"/>
        <v>63.03458333333333</v>
      </c>
      <c r="Q2285" t="str">
        <f t="shared" si="214"/>
        <v>music</v>
      </c>
      <c r="R2285" t="str">
        <f t="shared" si="215"/>
        <v>rock</v>
      </c>
      <c r="S2285" s="9">
        <f t="shared" si="212"/>
        <v>40978.125046296293</v>
      </c>
      <c r="T2285" s="9">
        <f t="shared" si="21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373.27000000000044</v>
      </c>
      <c r="P2286" s="5">
        <f t="shared" si="211"/>
        <v>108.02152542372882</v>
      </c>
      <c r="Q2286" t="str">
        <f t="shared" si="214"/>
        <v>music</v>
      </c>
      <c r="R2286" t="str">
        <f t="shared" si="215"/>
        <v>rock</v>
      </c>
      <c r="S2286" s="9">
        <f t="shared" si="212"/>
        <v>40585.796817129631</v>
      </c>
      <c r="T2286" s="9">
        <f t="shared" si="21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641</v>
      </c>
      <c r="P2287" s="5">
        <f t="shared" si="211"/>
        <v>46.088607594936711</v>
      </c>
      <c r="Q2287" t="str">
        <f t="shared" si="214"/>
        <v>music</v>
      </c>
      <c r="R2287" t="str">
        <f t="shared" si="215"/>
        <v>rock</v>
      </c>
      <c r="S2287" s="9">
        <f t="shared" si="212"/>
        <v>41059.185682870368</v>
      </c>
      <c r="T2287" s="9">
        <f t="shared" si="21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v>
      </c>
      <c r="P2288" s="5">
        <f t="shared" si="211"/>
        <v>107.21428571428571</v>
      </c>
      <c r="Q2288" t="str">
        <f t="shared" si="214"/>
        <v>music</v>
      </c>
      <c r="R2288" t="str">
        <f t="shared" si="215"/>
        <v>rock</v>
      </c>
      <c r="S2288" s="9">
        <f t="shared" si="212"/>
        <v>41494.963587962964</v>
      </c>
      <c r="T2288" s="9">
        <f t="shared" si="21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898.98999999999978</v>
      </c>
      <c r="P2289" s="5">
        <f t="shared" si="211"/>
        <v>50.9338679245283</v>
      </c>
      <c r="Q2289" t="str">
        <f t="shared" si="214"/>
        <v>music</v>
      </c>
      <c r="R2289" t="str">
        <f t="shared" si="215"/>
        <v>rock</v>
      </c>
      <c r="S2289" s="9">
        <f t="shared" si="212"/>
        <v>41792.667361111111</v>
      </c>
      <c r="T2289" s="9">
        <f t="shared" si="21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v>
      </c>
      <c r="P2290" s="5">
        <f t="shared" si="211"/>
        <v>40.04</v>
      </c>
      <c r="Q2290" t="str">
        <f t="shared" si="214"/>
        <v>music</v>
      </c>
      <c r="R2290" t="str">
        <f t="shared" si="215"/>
        <v>rock</v>
      </c>
      <c r="S2290" s="9">
        <f t="shared" si="212"/>
        <v>41067.827418981484</v>
      </c>
      <c r="T2290" s="9">
        <f t="shared" si="21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111</v>
      </c>
      <c r="P2291" s="5">
        <f t="shared" si="211"/>
        <v>64.44</v>
      </c>
      <c r="Q2291" t="str">
        <f t="shared" si="214"/>
        <v>music</v>
      </c>
      <c r="R2291" t="str">
        <f t="shared" si="215"/>
        <v>rock</v>
      </c>
      <c r="S2291" s="9">
        <f t="shared" si="212"/>
        <v>41571.998379629629</v>
      </c>
      <c r="T2291" s="9">
        <f t="shared" si="21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61</v>
      </c>
      <c r="P2292" s="5">
        <f t="shared" si="211"/>
        <v>53.827586206896555</v>
      </c>
      <c r="Q2292" t="str">
        <f t="shared" si="214"/>
        <v>music</v>
      </c>
      <c r="R2292" t="str">
        <f t="shared" si="215"/>
        <v>rock</v>
      </c>
      <c r="S2292" s="9">
        <f t="shared" si="212"/>
        <v>40070.253819444442</v>
      </c>
      <c r="T2292" s="9">
        <f t="shared" si="21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1820</v>
      </c>
      <c r="P2293" s="5">
        <f t="shared" si="211"/>
        <v>100.46511627906976</v>
      </c>
      <c r="Q2293" t="str">
        <f t="shared" si="214"/>
        <v>music</v>
      </c>
      <c r="R2293" t="str">
        <f t="shared" si="215"/>
        <v>rock</v>
      </c>
      <c r="S2293" s="9">
        <f t="shared" si="212"/>
        <v>40987.977060185185</v>
      </c>
      <c r="T2293" s="9">
        <f t="shared" si="21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145.01000000000022</v>
      </c>
      <c r="P2294" s="5">
        <f t="shared" si="211"/>
        <v>46.630652173913049</v>
      </c>
      <c r="Q2294" t="str">
        <f t="shared" si="214"/>
        <v>music</v>
      </c>
      <c r="R2294" t="str">
        <f t="shared" si="215"/>
        <v>rock</v>
      </c>
      <c r="S2294" s="9">
        <f t="shared" si="212"/>
        <v>40987.697638888887</v>
      </c>
      <c r="T2294" s="9">
        <f t="shared" si="21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70</v>
      </c>
      <c r="P2295" s="5">
        <f t="shared" si="211"/>
        <v>34.074074074074076</v>
      </c>
      <c r="Q2295" t="str">
        <f t="shared" si="214"/>
        <v>music</v>
      </c>
      <c r="R2295" t="str">
        <f t="shared" si="215"/>
        <v>rock</v>
      </c>
      <c r="S2295" s="9">
        <f t="shared" si="212"/>
        <v>41151.708321759259</v>
      </c>
      <c r="T2295" s="9">
        <f t="shared" si="21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2304.04</v>
      </c>
      <c r="P2296" s="5">
        <f t="shared" si="211"/>
        <v>65.214642857142863</v>
      </c>
      <c r="Q2296" t="str">
        <f t="shared" si="214"/>
        <v>music</v>
      </c>
      <c r="R2296" t="str">
        <f t="shared" si="215"/>
        <v>rock</v>
      </c>
      <c r="S2296" s="9">
        <f t="shared" si="212"/>
        <v>41264.72314814815</v>
      </c>
      <c r="T2296" s="9">
        <f t="shared" si="21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303</v>
      </c>
      <c r="P2297" s="5">
        <f t="shared" si="211"/>
        <v>44.205882352941174</v>
      </c>
      <c r="Q2297" t="str">
        <f t="shared" si="214"/>
        <v>music</v>
      </c>
      <c r="R2297" t="str">
        <f t="shared" si="215"/>
        <v>rock</v>
      </c>
      <c r="S2297" s="9">
        <f t="shared" si="212"/>
        <v>41270.954351851848</v>
      </c>
      <c r="T2297" s="9">
        <f t="shared" si="21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3435</v>
      </c>
      <c r="P2298" s="5">
        <f t="shared" si="211"/>
        <v>71.965517241379317</v>
      </c>
      <c r="Q2298" t="str">
        <f t="shared" si="214"/>
        <v>music</v>
      </c>
      <c r="R2298" t="str">
        <f t="shared" si="215"/>
        <v>rock</v>
      </c>
      <c r="S2298" s="9">
        <f t="shared" si="212"/>
        <v>40927.731782407405</v>
      </c>
      <c r="T2298" s="9">
        <f t="shared" si="21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6</v>
      </c>
      <c r="P2299" s="5">
        <f t="shared" si="211"/>
        <v>52.94736842105263</v>
      </c>
      <c r="Q2299" t="str">
        <f t="shared" si="214"/>
        <v>music</v>
      </c>
      <c r="R2299" t="str">
        <f t="shared" si="215"/>
        <v>rock</v>
      </c>
      <c r="S2299" s="9">
        <f t="shared" si="212"/>
        <v>40948.042233796295</v>
      </c>
      <c r="T2299" s="9">
        <f t="shared" si="21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1522</v>
      </c>
      <c r="P2300" s="5">
        <f t="shared" si="211"/>
        <v>109.45138888888889</v>
      </c>
      <c r="Q2300" t="str">
        <f t="shared" si="214"/>
        <v>music</v>
      </c>
      <c r="R2300" t="str">
        <f t="shared" si="215"/>
        <v>rock</v>
      </c>
      <c r="S2300" s="9">
        <f t="shared" si="212"/>
        <v>41694.84065972222</v>
      </c>
      <c r="T2300" s="9">
        <f t="shared" si="21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750.5</v>
      </c>
      <c r="P2301" s="5">
        <f t="shared" si="211"/>
        <v>75.035714285714292</v>
      </c>
      <c r="Q2301" t="str">
        <f t="shared" si="214"/>
        <v>music</v>
      </c>
      <c r="R2301" t="str">
        <f t="shared" si="215"/>
        <v>rock</v>
      </c>
      <c r="S2301" s="9">
        <f t="shared" si="212"/>
        <v>40565.032511574071</v>
      </c>
      <c r="T2301" s="9">
        <f t="shared" si="21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v>
      </c>
      <c r="P2302" s="5">
        <f t="shared" si="211"/>
        <v>115.71428571428571</v>
      </c>
      <c r="Q2302" t="str">
        <f t="shared" si="214"/>
        <v>music</v>
      </c>
      <c r="R2302" t="str">
        <f t="shared" si="215"/>
        <v>rock</v>
      </c>
      <c r="S2302" s="9">
        <f t="shared" si="212"/>
        <v>41074.727037037039</v>
      </c>
      <c r="T2302" s="9">
        <f t="shared" si="21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1680.2200000000003</v>
      </c>
      <c r="P2303" s="5">
        <f t="shared" si="211"/>
        <v>31.659810426540286</v>
      </c>
      <c r="Q2303" t="str">
        <f t="shared" si="214"/>
        <v>music</v>
      </c>
      <c r="R2303" t="str">
        <f t="shared" si="215"/>
        <v>indie rock</v>
      </c>
      <c r="S2303" s="9">
        <f t="shared" si="212"/>
        <v>41416.146944444445</v>
      </c>
      <c r="T2303" s="9">
        <f t="shared" si="21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1625</v>
      </c>
      <c r="P2304" s="5">
        <f t="shared" si="211"/>
        <v>46.176470588235297</v>
      </c>
      <c r="Q2304" t="str">
        <f t="shared" si="214"/>
        <v>music</v>
      </c>
      <c r="R2304" t="str">
        <f t="shared" si="215"/>
        <v>indie rock</v>
      </c>
      <c r="S2304" s="9">
        <f t="shared" si="212"/>
        <v>41605.868449074071</v>
      </c>
      <c r="T2304" s="9">
        <f t="shared" si="21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603.60999999999967</v>
      </c>
      <c r="P2305" s="5">
        <f t="shared" si="211"/>
        <v>68.481650485436887</v>
      </c>
      <c r="Q2305" t="str">
        <f t="shared" si="214"/>
        <v>music</v>
      </c>
      <c r="R2305" t="str">
        <f t="shared" si="215"/>
        <v>indie rock</v>
      </c>
      <c r="S2305" s="9">
        <f t="shared" si="212"/>
        <v>40850.111064814817</v>
      </c>
      <c r="T2305" s="9">
        <f t="shared" si="21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216">E2306-D2306</f>
        <v>42.020000000000437</v>
      </c>
      <c r="P2306" s="5">
        <f t="shared" ref="P2306:P2369" si="217">(E2306/L2306)</f>
        <v>53.469203539823013</v>
      </c>
      <c r="Q2306" t="str">
        <f t="shared" si="214"/>
        <v>music</v>
      </c>
      <c r="R2306" t="str">
        <f t="shared" si="215"/>
        <v>indie rock</v>
      </c>
      <c r="S2306" s="9">
        <f t="shared" ref="S2306:S2369" si="218">(((J2306/60)/60)/24)+DATE(1970,1,1)</f>
        <v>40502.815868055557</v>
      </c>
      <c r="T2306" s="9">
        <f t="shared" ref="T2306:T2369" si="219">(((I2306/60)/60)/24)+DATE(1970,1,1)</f>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216"/>
        <v>221</v>
      </c>
      <c r="P2307" s="5">
        <f t="shared" si="217"/>
        <v>109.10778443113773</v>
      </c>
      <c r="Q2307" t="str">
        <f t="shared" ref="Q2307:Q2370" si="220">LEFT(N2307,SEARCH("/",N2307,1)-1)</f>
        <v>music</v>
      </c>
      <c r="R2307" t="str">
        <f t="shared" ref="R2307:R2370" si="221">RIGHT(N2307,LEN(N2307)-SEARCH("/",N2307))</f>
        <v>indie rock</v>
      </c>
      <c r="S2307" s="9">
        <f t="shared" si="218"/>
        <v>41834.695277777777</v>
      </c>
      <c r="T2307" s="9">
        <f t="shared" si="219"/>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236.55000000000018</v>
      </c>
      <c r="P2308" s="5">
        <f t="shared" si="217"/>
        <v>51.185616438356163</v>
      </c>
      <c r="Q2308" t="str">
        <f t="shared" si="220"/>
        <v>music</v>
      </c>
      <c r="R2308" t="str">
        <f t="shared" si="221"/>
        <v>indie rock</v>
      </c>
      <c r="S2308" s="9">
        <f t="shared" si="218"/>
        <v>40948.16815972222</v>
      </c>
      <c r="T2308" s="9">
        <f t="shared" si="219"/>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130.79000000000019</v>
      </c>
      <c r="P2309" s="5">
        <f t="shared" si="217"/>
        <v>27.936800000000002</v>
      </c>
      <c r="Q2309" t="str">
        <f t="shared" si="220"/>
        <v>music</v>
      </c>
      <c r="R2309" t="str">
        <f t="shared" si="221"/>
        <v>indie rock</v>
      </c>
      <c r="S2309" s="9">
        <f t="shared" si="218"/>
        <v>41004.802465277775</v>
      </c>
      <c r="T2309" s="9">
        <f t="shared" si="219"/>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653.11000000000058</v>
      </c>
      <c r="P2310" s="5">
        <f t="shared" si="217"/>
        <v>82.496921824104234</v>
      </c>
      <c r="Q2310" t="str">
        <f t="shared" si="220"/>
        <v>music</v>
      </c>
      <c r="R2310" t="str">
        <f t="shared" si="221"/>
        <v>indie rock</v>
      </c>
      <c r="S2310" s="9">
        <f t="shared" si="218"/>
        <v>41851.962916666671</v>
      </c>
      <c r="T2310" s="9">
        <f t="shared" si="219"/>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400.47000000000025</v>
      </c>
      <c r="P2311" s="5">
        <f t="shared" si="217"/>
        <v>59.817476635514019</v>
      </c>
      <c r="Q2311" t="str">
        <f t="shared" si="220"/>
        <v>music</v>
      </c>
      <c r="R2311" t="str">
        <f t="shared" si="221"/>
        <v>indie rock</v>
      </c>
      <c r="S2311" s="9">
        <f t="shared" si="218"/>
        <v>41307.987696759257</v>
      </c>
      <c r="T2311" s="9">
        <f t="shared" si="219"/>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60835.360000000001</v>
      </c>
      <c r="P2312" s="5">
        <f t="shared" si="217"/>
        <v>64.816470588235291</v>
      </c>
      <c r="Q2312" t="str">
        <f t="shared" si="220"/>
        <v>music</v>
      </c>
      <c r="R2312" t="str">
        <f t="shared" si="221"/>
        <v>indie rock</v>
      </c>
      <c r="S2312" s="9">
        <f t="shared" si="218"/>
        <v>41324.79415509259</v>
      </c>
      <c r="T2312" s="9">
        <f t="shared" si="219"/>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370</v>
      </c>
      <c r="P2313" s="5">
        <f t="shared" si="217"/>
        <v>90.09615384615384</v>
      </c>
      <c r="Q2313" t="str">
        <f t="shared" si="220"/>
        <v>music</v>
      </c>
      <c r="R2313" t="str">
        <f t="shared" si="221"/>
        <v>indie rock</v>
      </c>
      <c r="S2313" s="9">
        <f t="shared" si="218"/>
        <v>41736.004502314812</v>
      </c>
      <c r="T2313" s="9">
        <f t="shared" si="219"/>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236</v>
      </c>
      <c r="P2314" s="5">
        <f t="shared" si="217"/>
        <v>40.962025316455694</v>
      </c>
      <c r="Q2314" t="str">
        <f t="shared" si="220"/>
        <v>music</v>
      </c>
      <c r="R2314" t="str">
        <f t="shared" si="221"/>
        <v>indie rock</v>
      </c>
      <c r="S2314" s="9">
        <f t="shared" si="218"/>
        <v>41716.632847222223</v>
      </c>
      <c r="T2314" s="9">
        <f t="shared" si="219"/>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3792.0200000000004</v>
      </c>
      <c r="P2315" s="5">
        <f t="shared" si="217"/>
        <v>56.000127388535034</v>
      </c>
      <c r="Q2315" t="str">
        <f t="shared" si="220"/>
        <v>music</v>
      </c>
      <c r="R2315" t="str">
        <f t="shared" si="221"/>
        <v>indie rock</v>
      </c>
      <c r="S2315" s="9">
        <f t="shared" si="218"/>
        <v>41002.958634259259</v>
      </c>
      <c r="T2315" s="9">
        <f t="shared" si="219"/>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683.6400000000001</v>
      </c>
      <c r="P2316" s="5">
        <f t="shared" si="217"/>
        <v>37.672800000000002</v>
      </c>
      <c r="Q2316" t="str">
        <f t="shared" si="220"/>
        <v>music</v>
      </c>
      <c r="R2316" t="str">
        <f t="shared" si="221"/>
        <v>indie rock</v>
      </c>
      <c r="S2316" s="9">
        <f t="shared" si="218"/>
        <v>41037.551585648151</v>
      </c>
      <c r="T2316" s="9">
        <f t="shared" si="219"/>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65</v>
      </c>
      <c r="P2317" s="5">
        <f t="shared" si="217"/>
        <v>40.078125</v>
      </c>
      <c r="Q2317" t="str">
        <f t="shared" si="220"/>
        <v>music</v>
      </c>
      <c r="R2317" t="str">
        <f t="shared" si="221"/>
        <v>indie rock</v>
      </c>
      <c r="S2317" s="9">
        <f t="shared" si="218"/>
        <v>41004.72619212963</v>
      </c>
      <c r="T2317" s="9">
        <f t="shared" si="219"/>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606.39999999999964</v>
      </c>
      <c r="P2318" s="5">
        <f t="shared" si="217"/>
        <v>78.031999999999996</v>
      </c>
      <c r="Q2318" t="str">
        <f t="shared" si="220"/>
        <v>music</v>
      </c>
      <c r="R2318" t="str">
        <f t="shared" si="221"/>
        <v>indie rock</v>
      </c>
      <c r="S2318" s="9">
        <f t="shared" si="218"/>
        <v>40079.725115740745</v>
      </c>
      <c r="T2318" s="9">
        <f t="shared" si="219"/>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16</v>
      </c>
      <c r="P2319" s="5">
        <f t="shared" si="217"/>
        <v>18.90909090909091</v>
      </c>
      <c r="Q2319" t="str">
        <f t="shared" si="220"/>
        <v>music</v>
      </c>
      <c r="R2319" t="str">
        <f t="shared" si="221"/>
        <v>indie rock</v>
      </c>
      <c r="S2319" s="9">
        <f t="shared" si="218"/>
        <v>40192.542233796295</v>
      </c>
      <c r="T2319" s="9">
        <f t="shared" si="219"/>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1053</v>
      </c>
      <c r="P2320" s="5">
        <f t="shared" si="217"/>
        <v>37.134969325153371</v>
      </c>
      <c r="Q2320" t="str">
        <f t="shared" si="220"/>
        <v>music</v>
      </c>
      <c r="R2320" t="str">
        <f t="shared" si="221"/>
        <v>indie rock</v>
      </c>
      <c r="S2320" s="9">
        <f t="shared" si="218"/>
        <v>40050.643680555557</v>
      </c>
      <c r="T2320" s="9">
        <f t="shared" si="219"/>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231</v>
      </c>
      <c r="P2321" s="5">
        <f t="shared" si="217"/>
        <v>41.961038961038959</v>
      </c>
      <c r="Q2321" t="str">
        <f t="shared" si="220"/>
        <v>music</v>
      </c>
      <c r="R2321" t="str">
        <f t="shared" si="221"/>
        <v>indie rock</v>
      </c>
      <c r="S2321" s="9">
        <f t="shared" si="218"/>
        <v>41593.082002314812</v>
      </c>
      <c r="T2321" s="9">
        <f t="shared" si="219"/>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433</v>
      </c>
      <c r="P2322" s="5">
        <f t="shared" si="217"/>
        <v>61.044943820224717</v>
      </c>
      <c r="Q2322" t="str">
        <f t="shared" si="220"/>
        <v>music</v>
      </c>
      <c r="R2322" t="str">
        <f t="shared" si="221"/>
        <v>indie rock</v>
      </c>
      <c r="S2322" s="9">
        <f t="shared" si="218"/>
        <v>41696.817129629628</v>
      </c>
      <c r="T2322" s="9">
        <f t="shared" si="219"/>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-6427</v>
      </c>
      <c r="P2323" s="5">
        <f t="shared" si="217"/>
        <v>64.53125</v>
      </c>
      <c r="Q2323" t="str">
        <f t="shared" si="220"/>
        <v>food</v>
      </c>
      <c r="R2323" t="str">
        <f t="shared" si="221"/>
        <v>small batch</v>
      </c>
      <c r="S2323" s="9">
        <f t="shared" si="218"/>
        <v>42799.260428240741</v>
      </c>
      <c r="T2323" s="9">
        <f t="shared" si="219"/>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-2615</v>
      </c>
      <c r="P2324" s="5">
        <f t="shared" si="217"/>
        <v>21.25</v>
      </c>
      <c r="Q2324" t="str">
        <f t="shared" si="220"/>
        <v>food</v>
      </c>
      <c r="R2324" t="str">
        <f t="shared" si="221"/>
        <v>small batch</v>
      </c>
      <c r="S2324" s="9">
        <f t="shared" si="218"/>
        <v>42804.895474537043</v>
      </c>
      <c r="T2324" s="9">
        <f t="shared" si="219"/>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-130</v>
      </c>
      <c r="P2325" s="5">
        <f t="shared" si="217"/>
        <v>30</v>
      </c>
      <c r="Q2325" t="str">
        <f t="shared" si="220"/>
        <v>food</v>
      </c>
      <c r="R2325" t="str">
        <f t="shared" si="221"/>
        <v>small batch</v>
      </c>
      <c r="S2325" s="9">
        <f t="shared" si="218"/>
        <v>42807.755173611105</v>
      </c>
      <c r="T2325" s="9">
        <f t="shared" si="219"/>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-5945</v>
      </c>
      <c r="P2326" s="5">
        <f t="shared" si="217"/>
        <v>25.491803278688526</v>
      </c>
      <c r="Q2326" t="str">
        <f t="shared" si="220"/>
        <v>food</v>
      </c>
      <c r="R2326" t="str">
        <f t="shared" si="221"/>
        <v>small batch</v>
      </c>
      <c r="S2326" s="9">
        <f t="shared" si="218"/>
        <v>42790.885243055556</v>
      </c>
      <c r="T2326" s="9">
        <f t="shared" si="219"/>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-920</v>
      </c>
      <c r="P2327" s="5">
        <f t="shared" si="217"/>
        <v>11.428571428571429</v>
      </c>
      <c r="Q2327" t="str">
        <f t="shared" si="220"/>
        <v>food</v>
      </c>
      <c r="R2327" t="str">
        <f t="shared" si="221"/>
        <v>small batch</v>
      </c>
      <c r="S2327" s="9">
        <f t="shared" si="218"/>
        <v>42794.022349537037</v>
      </c>
      <c r="T2327" s="9">
        <f t="shared" si="219"/>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-14892</v>
      </c>
      <c r="P2328" s="5">
        <f t="shared" si="217"/>
        <v>108</v>
      </c>
      <c r="Q2328" t="str">
        <f t="shared" si="220"/>
        <v>food</v>
      </c>
      <c r="R2328" t="str">
        <f t="shared" si="221"/>
        <v>small batch</v>
      </c>
      <c r="S2328" s="9">
        <f t="shared" si="218"/>
        <v>42804.034120370372</v>
      </c>
      <c r="T2328" s="9">
        <f t="shared" si="219"/>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149133.01</v>
      </c>
      <c r="P2329" s="5">
        <f t="shared" si="217"/>
        <v>54.883162444113267</v>
      </c>
      <c r="Q2329" t="str">
        <f t="shared" si="220"/>
        <v>food</v>
      </c>
      <c r="R2329" t="str">
        <f t="shared" si="221"/>
        <v>small batch</v>
      </c>
      <c r="S2329" s="9">
        <f t="shared" si="218"/>
        <v>41842.917129629634</v>
      </c>
      <c r="T2329" s="9">
        <f t="shared" si="219"/>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15445</v>
      </c>
      <c r="P2330" s="5">
        <f t="shared" si="217"/>
        <v>47.383612662942269</v>
      </c>
      <c r="Q2330" t="str">
        <f t="shared" si="220"/>
        <v>food</v>
      </c>
      <c r="R2330" t="str">
        <f t="shared" si="221"/>
        <v>small batch</v>
      </c>
      <c r="S2330" s="9">
        <f t="shared" si="218"/>
        <v>42139.781678240746</v>
      </c>
      <c r="T2330" s="9">
        <f t="shared" si="219"/>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1480</v>
      </c>
      <c r="P2331" s="5">
        <f t="shared" si="217"/>
        <v>211.84</v>
      </c>
      <c r="Q2331" t="str">
        <f t="shared" si="220"/>
        <v>food</v>
      </c>
      <c r="R2331" t="str">
        <f t="shared" si="221"/>
        <v>small batch</v>
      </c>
      <c r="S2331" s="9">
        <f t="shared" si="218"/>
        <v>41807.624374999999</v>
      </c>
      <c r="T2331" s="9">
        <f t="shared" si="219"/>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848</v>
      </c>
      <c r="P2332" s="5">
        <f t="shared" si="217"/>
        <v>219.92638036809817</v>
      </c>
      <c r="Q2332" t="str">
        <f t="shared" si="220"/>
        <v>food</v>
      </c>
      <c r="R2332" t="str">
        <f t="shared" si="221"/>
        <v>small batch</v>
      </c>
      <c r="S2332" s="9">
        <f t="shared" si="218"/>
        <v>42332.89980324074</v>
      </c>
      <c r="T2332" s="9">
        <f t="shared" si="219"/>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3545.1000000000004</v>
      </c>
      <c r="P2333" s="5">
        <f t="shared" si="217"/>
        <v>40.795406360424032</v>
      </c>
      <c r="Q2333" t="str">
        <f t="shared" si="220"/>
        <v>food</v>
      </c>
      <c r="R2333" t="str">
        <f t="shared" si="221"/>
        <v>small batch</v>
      </c>
      <c r="S2333" s="9">
        <f t="shared" si="218"/>
        <v>41839.005671296298</v>
      </c>
      <c r="T2333" s="9">
        <f t="shared" si="219"/>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1577</v>
      </c>
      <c r="P2334" s="5">
        <f t="shared" si="217"/>
        <v>75.502840909090907</v>
      </c>
      <c r="Q2334" t="str">
        <f t="shared" si="220"/>
        <v>food</v>
      </c>
      <c r="R2334" t="str">
        <f t="shared" si="221"/>
        <v>small batch</v>
      </c>
      <c r="S2334" s="9">
        <f t="shared" si="218"/>
        <v>42011.628136574072</v>
      </c>
      <c r="T2334" s="9">
        <f t="shared" si="219"/>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673</v>
      </c>
      <c r="P2335" s="5">
        <f t="shared" si="217"/>
        <v>13.542553191489361</v>
      </c>
      <c r="Q2335" t="str">
        <f t="shared" si="220"/>
        <v>food</v>
      </c>
      <c r="R2335" t="str">
        <f t="shared" si="221"/>
        <v>small batch</v>
      </c>
      <c r="S2335" s="9">
        <f t="shared" si="218"/>
        <v>41767.650347222225</v>
      </c>
      <c r="T2335" s="9">
        <f t="shared" si="219"/>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78</v>
      </c>
      <c r="P2336" s="5">
        <f t="shared" si="217"/>
        <v>60.865671641791046</v>
      </c>
      <c r="Q2336" t="str">
        <f t="shared" si="220"/>
        <v>food</v>
      </c>
      <c r="R2336" t="str">
        <f t="shared" si="221"/>
        <v>small batch</v>
      </c>
      <c r="S2336" s="9">
        <f t="shared" si="218"/>
        <v>41918.670115740737</v>
      </c>
      <c r="T2336" s="9">
        <f t="shared" si="219"/>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568</v>
      </c>
      <c r="P2337" s="5">
        <f t="shared" si="217"/>
        <v>115.69230769230769</v>
      </c>
      <c r="Q2337" t="str">
        <f t="shared" si="220"/>
        <v>food</v>
      </c>
      <c r="R2337" t="str">
        <f t="shared" si="221"/>
        <v>small batch</v>
      </c>
      <c r="S2337" s="9">
        <f t="shared" si="218"/>
        <v>41771.572256944448</v>
      </c>
      <c r="T2337" s="9">
        <f t="shared" si="219"/>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84146.51</v>
      </c>
      <c r="P2338" s="5">
        <f t="shared" si="217"/>
        <v>48.104623556581984</v>
      </c>
      <c r="Q2338" t="str">
        <f t="shared" si="220"/>
        <v>food</v>
      </c>
      <c r="R2338" t="str">
        <f t="shared" si="221"/>
        <v>small batch</v>
      </c>
      <c r="S2338" s="9">
        <f t="shared" si="218"/>
        <v>41666.924710648149</v>
      </c>
      <c r="T2338" s="9">
        <f t="shared" si="219"/>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1279</v>
      </c>
      <c r="P2339" s="5">
        <f t="shared" si="217"/>
        <v>74.184357541899445</v>
      </c>
      <c r="Q2339" t="str">
        <f t="shared" si="220"/>
        <v>food</v>
      </c>
      <c r="R2339" t="str">
        <f t="shared" si="221"/>
        <v>small batch</v>
      </c>
      <c r="S2339" s="9">
        <f t="shared" si="218"/>
        <v>41786.640543981484</v>
      </c>
      <c r="T2339" s="9">
        <f t="shared" si="219"/>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171.5</v>
      </c>
      <c r="P2340" s="5">
        <f t="shared" si="217"/>
        <v>123.34552845528455</v>
      </c>
      <c r="Q2340" t="str">
        <f t="shared" si="220"/>
        <v>food</v>
      </c>
      <c r="R2340" t="str">
        <f t="shared" si="221"/>
        <v>small batch</v>
      </c>
      <c r="S2340" s="9">
        <f t="shared" si="218"/>
        <v>41789.896805555552</v>
      </c>
      <c r="T2340" s="9">
        <f t="shared" si="219"/>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48552</v>
      </c>
      <c r="P2341" s="5">
        <f t="shared" si="217"/>
        <v>66.623188405797094</v>
      </c>
      <c r="Q2341" t="str">
        <f t="shared" si="220"/>
        <v>food</v>
      </c>
      <c r="R2341" t="str">
        <f t="shared" si="221"/>
        <v>small batch</v>
      </c>
      <c r="S2341" s="9">
        <f t="shared" si="218"/>
        <v>42692.79987268518</v>
      </c>
      <c r="T2341" s="9">
        <f t="shared" si="219"/>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2311</v>
      </c>
      <c r="P2342" s="5">
        <f t="shared" si="217"/>
        <v>104.99007444168734</v>
      </c>
      <c r="Q2342" t="str">
        <f t="shared" si="220"/>
        <v>food</v>
      </c>
      <c r="R2342" t="str">
        <f t="shared" si="221"/>
        <v>small batch</v>
      </c>
      <c r="S2342" s="9">
        <f t="shared" si="218"/>
        <v>42643.642800925925</v>
      </c>
      <c r="T2342" s="9">
        <f t="shared" si="219"/>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-5000</v>
      </c>
      <c r="P2343" s="5" t="e">
        <f t="shared" si="217"/>
        <v>#DIV/0!</v>
      </c>
      <c r="Q2343" t="str">
        <f t="shared" si="220"/>
        <v>technology</v>
      </c>
      <c r="R2343" t="str">
        <f t="shared" si="221"/>
        <v>web</v>
      </c>
      <c r="S2343" s="9">
        <f t="shared" si="218"/>
        <v>42167.813703703709</v>
      </c>
      <c r="T2343" s="9">
        <f t="shared" si="219"/>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-5500</v>
      </c>
      <c r="P2344" s="5" t="e">
        <f t="shared" si="217"/>
        <v>#DIV/0!</v>
      </c>
      <c r="Q2344" t="str">
        <f t="shared" si="220"/>
        <v>technology</v>
      </c>
      <c r="R2344" t="str">
        <f t="shared" si="221"/>
        <v>web</v>
      </c>
      <c r="S2344" s="9">
        <f t="shared" si="218"/>
        <v>41897.702199074076</v>
      </c>
      <c r="T2344" s="9">
        <f t="shared" si="219"/>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-9700</v>
      </c>
      <c r="P2345" s="5">
        <f t="shared" si="217"/>
        <v>300</v>
      </c>
      <c r="Q2345" t="str">
        <f t="shared" si="220"/>
        <v>technology</v>
      </c>
      <c r="R2345" t="str">
        <f t="shared" si="221"/>
        <v>web</v>
      </c>
      <c r="S2345" s="9">
        <f t="shared" si="218"/>
        <v>42327.825289351851</v>
      </c>
      <c r="T2345" s="9">
        <f t="shared" si="219"/>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-999</v>
      </c>
      <c r="P2346" s="5">
        <f t="shared" si="217"/>
        <v>1</v>
      </c>
      <c r="Q2346" t="str">
        <f t="shared" si="220"/>
        <v>technology</v>
      </c>
      <c r="R2346" t="str">
        <f t="shared" si="221"/>
        <v>web</v>
      </c>
      <c r="S2346" s="9">
        <f t="shared" si="218"/>
        <v>42515.727650462963</v>
      </c>
      <c r="T2346" s="9">
        <f t="shared" si="219"/>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-3000</v>
      </c>
      <c r="P2347" s="5" t="e">
        <f t="shared" si="217"/>
        <v>#DIV/0!</v>
      </c>
      <c r="Q2347" t="str">
        <f t="shared" si="220"/>
        <v>technology</v>
      </c>
      <c r="R2347" t="str">
        <f t="shared" si="221"/>
        <v>web</v>
      </c>
      <c r="S2347" s="9">
        <f t="shared" si="218"/>
        <v>42060.001805555556</v>
      </c>
      <c r="T2347" s="9">
        <f t="shared" si="219"/>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-59961</v>
      </c>
      <c r="P2348" s="5">
        <f t="shared" si="217"/>
        <v>13</v>
      </c>
      <c r="Q2348" t="str">
        <f t="shared" si="220"/>
        <v>technology</v>
      </c>
      <c r="R2348" t="str">
        <f t="shared" si="221"/>
        <v>web</v>
      </c>
      <c r="S2348" s="9">
        <f t="shared" si="218"/>
        <v>42615.79896990741</v>
      </c>
      <c r="T2348" s="9">
        <f t="shared" si="219"/>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-985</v>
      </c>
      <c r="P2349" s="5">
        <f t="shared" si="217"/>
        <v>15</v>
      </c>
      <c r="Q2349" t="str">
        <f t="shared" si="220"/>
        <v>technology</v>
      </c>
      <c r="R2349" t="str">
        <f t="shared" si="221"/>
        <v>web</v>
      </c>
      <c r="S2349" s="9">
        <f t="shared" si="218"/>
        <v>42577.607361111113</v>
      </c>
      <c r="T2349" s="9">
        <f t="shared" si="219"/>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-69730</v>
      </c>
      <c r="P2350" s="5">
        <f t="shared" si="217"/>
        <v>54</v>
      </c>
      <c r="Q2350" t="str">
        <f t="shared" si="220"/>
        <v>technology</v>
      </c>
      <c r="R2350" t="str">
        <f t="shared" si="221"/>
        <v>web</v>
      </c>
      <c r="S2350" s="9">
        <f t="shared" si="218"/>
        <v>42360.932152777779</v>
      </c>
      <c r="T2350" s="9">
        <f t="shared" si="219"/>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-474900</v>
      </c>
      <c r="P2351" s="5" t="e">
        <f t="shared" si="217"/>
        <v>#DIV/0!</v>
      </c>
      <c r="Q2351" t="str">
        <f t="shared" si="220"/>
        <v>technology</v>
      </c>
      <c r="R2351" t="str">
        <f t="shared" si="221"/>
        <v>web</v>
      </c>
      <c r="S2351" s="9">
        <f t="shared" si="218"/>
        <v>42198.775787037041</v>
      </c>
      <c r="T2351" s="9">
        <f t="shared" si="219"/>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-50000</v>
      </c>
      <c r="P2352" s="5" t="e">
        <f t="shared" si="217"/>
        <v>#DIV/0!</v>
      </c>
      <c r="Q2352" t="str">
        <f t="shared" si="220"/>
        <v>technology</v>
      </c>
      <c r="R2352" t="str">
        <f t="shared" si="221"/>
        <v>web</v>
      </c>
      <c r="S2352" s="9">
        <f t="shared" si="218"/>
        <v>42708.842245370368</v>
      </c>
      <c r="T2352" s="9">
        <f t="shared" si="219"/>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-18792</v>
      </c>
      <c r="P2353" s="5">
        <f t="shared" si="217"/>
        <v>15.428571428571429</v>
      </c>
      <c r="Q2353" t="str">
        <f t="shared" si="220"/>
        <v>technology</v>
      </c>
      <c r="R2353" t="str">
        <f t="shared" si="221"/>
        <v>web</v>
      </c>
      <c r="S2353" s="9">
        <f t="shared" si="218"/>
        <v>42094.101145833338</v>
      </c>
      <c r="T2353" s="9">
        <f t="shared" si="219"/>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-2000</v>
      </c>
      <c r="P2354" s="5" t="e">
        <f t="shared" si="217"/>
        <v>#DIV/0!</v>
      </c>
      <c r="Q2354" t="str">
        <f t="shared" si="220"/>
        <v>technology</v>
      </c>
      <c r="R2354" t="str">
        <f t="shared" si="221"/>
        <v>web</v>
      </c>
      <c r="S2354" s="9">
        <f t="shared" si="218"/>
        <v>42101.633703703701</v>
      </c>
      <c r="T2354" s="9">
        <f t="shared" si="219"/>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-1000</v>
      </c>
      <c r="P2355" s="5" t="e">
        <f t="shared" si="217"/>
        <v>#DIV/0!</v>
      </c>
      <c r="Q2355" t="str">
        <f t="shared" si="220"/>
        <v>technology</v>
      </c>
      <c r="R2355" t="str">
        <f t="shared" si="221"/>
        <v>web</v>
      </c>
      <c r="S2355" s="9">
        <f t="shared" si="218"/>
        <v>42103.676180555558</v>
      </c>
      <c r="T2355" s="9">
        <f t="shared" si="219"/>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-34975</v>
      </c>
      <c r="P2356" s="5">
        <f t="shared" si="217"/>
        <v>25</v>
      </c>
      <c r="Q2356" t="str">
        <f t="shared" si="220"/>
        <v>technology</v>
      </c>
      <c r="R2356" t="str">
        <f t="shared" si="221"/>
        <v>web</v>
      </c>
      <c r="S2356" s="9">
        <f t="shared" si="218"/>
        <v>41954.722916666666</v>
      </c>
      <c r="T2356" s="9">
        <f t="shared" si="219"/>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-7945</v>
      </c>
      <c r="P2357" s="5">
        <f t="shared" si="217"/>
        <v>27.5</v>
      </c>
      <c r="Q2357" t="str">
        <f t="shared" si="220"/>
        <v>technology</v>
      </c>
      <c r="R2357" t="str">
        <f t="shared" si="221"/>
        <v>web</v>
      </c>
      <c r="S2357" s="9">
        <f t="shared" si="218"/>
        <v>42096.918240740735</v>
      </c>
      <c r="T2357" s="9">
        <f t="shared" si="219"/>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-10000</v>
      </c>
      <c r="P2358" s="5" t="e">
        <f t="shared" si="217"/>
        <v>#DIV/0!</v>
      </c>
      <c r="Q2358" t="str">
        <f t="shared" si="220"/>
        <v>technology</v>
      </c>
      <c r="R2358" t="str">
        <f t="shared" si="221"/>
        <v>web</v>
      </c>
      <c r="S2358" s="9">
        <f t="shared" si="218"/>
        <v>42130.78361111111</v>
      </c>
      <c r="T2358" s="9">
        <f t="shared" si="219"/>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-27000</v>
      </c>
      <c r="P2359" s="5" t="e">
        <f t="shared" si="217"/>
        <v>#DIV/0!</v>
      </c>
      <c r="Q2359" t="str">
        <f t="shared" si="220"/>
        <v>technology</v>
      </c>
      <c r="R2359" t="str">
        <f t="shared" si="221"/>
        <v>web</v>
      </c>
      <c r="S2359" s="9">
        <f t="shared" si="218"/>
        <v>42264.620115740734</v>
      </c>
      <c r="T2359" s="9">
        <f t="shared" si="219"/>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-1500</v>
      </c>
      <c r="P2360" s="5" t="e">
        <f t="shared" si="217"/>
        <v>#DIV/0!</v>
      </c>
      <c r="Q2360" t="str">
        <f t="shared" si="220"/>
        <v>technology</v>
      </c>
      <c r="R2360" t="str">
        <f t="shared" si="221"/>
        <v>web</v>
      </c>
      <c r="S2360" s="9">
        <f t="shared" si="218"/>
        <v>41978.930972222224</v>
      </c>
      <c r="T2360" s="9">
        <f t="shared" si="219"/>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-6399</v>
      </c>
      <c r="P2361" s="5">
        <f t="shared" si="217"/>
        <v>367</v>
      </c>
      <c r="Q2361" t="str">
        <f t="shared" si="220"/>
        <v>technology</v>
      </c>
      <c r="R2361" t="str">
        <f t="shared" si="221"/>
        <v>web</v>
      </c>
      <c r="S2361" s="9">
        <f t="shared" si="218"/>
        <v>42159.649583333332</v>
      </c>
      <c r="T2361" s="9">
        <f t="shared" si="219"/>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-4998</v>
      </c>
      <c r="P2362" s="5">
        <f t="shared" si="217"/>
        <v>2</v>
      </c>
      <c r="Q2362" t="str">
        <f t="shared" si="220"/>
        <v>technology</v>
      </c>
      <c r="R2362" t="str">
        <f t="shared" si="221"/>
        <v>web</v>
      </c>
      <c r="S2362" s="9">
        <f t="shared" si="218"/>
        <v>42377.70694444445</v>
      </c>
      <c r="T2362" s="9">
        <f t="shared" si="219"/>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-200</v>
      </c>
      <c r="P2363" s="5" t="e">
        <f t="shared" si="217"/>
        <v>#DIV/0!</v>
      </c>
      <c r="Q2363" t="str">
        <f t="shared" si="220"/>
        <v>technology</v>
      </c>
      <c r="R2363" t="str">
        <f t="shared" si="221"/>
        <v>web</v>
      </c>
      <c r="S2363" s="9">
        <f t="shared" si="218"/>
        <v>42466.858888888892</v>
      </c>
      <c r="T2363" s="9">
        <f t="shared" si="219"/>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-300</v>
      </c>
      <c r="P2364" s="5">
        <f t="shared" si="217"/>
        <v>60</v>
      </c>
      <c r="Q2364" t="str">
        <f t="shared" si="220"/>
        <v>technology</v>
      </c>
      <c r="R2364" t="str">
        <f t="shared" si="221"/>
        <v>web</v>
      </c>
      <c r="S2364" s="9">
        <f t="shared" si="218"/>
        <v>41954.688310185185</v>
      </c>
      <c r="T2364" s="9">
        <f t="shared" si="219"/>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-175000</v>
      </c>
      <c r="P2365" s="5" t="e">
        <f t="shared" si="217"/>
        <v>#DIV/0!</v>
      </c>
      <c r="Q2365" t="str">
        <f t="shared" si="220"/>
        <v>technology</v>
      </c>
      <c r="R2365" t="str">
        <f t="shared" si="221"/>
        <v>web</v>
      </c>
      <c r="S2365" s="9">
        <f t="shared" si="218"/>
        <v>42322.011574074073</v>
      </c>
      <c r="T2365" s="9">
        <f t="shared" si="219"/>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-128</v>
      </c>
      <c r="P2366" s="5" t="e">
        <f t="shared" si="217"/>
        <v>#DIV/0!</v>
      </c>
      <c r="Q2366" t="str">
        <f t="shared" si="220"/>
        <v>technology</v>
      </c>
      <c r="R2366" t="str">
        <f t="shared" si="221"/>
        <v>web</v>
      </c>
      <c r="S2366" s="9">
        <f t="shared" si="218"/>
        <v>42248.934675925921</v>
      </c>
      <c r="T2366" s="9">
        <f t="shared" si="219"/>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-1000</v>
      </c>
      <c r="P2367" s="5" t="e">
        <f t="shared" si="217"/>
        <v>#DIV/0!</v>
      </c>
      <c r="Q2367" t="str">
        <f t="shared" si="220"/>
        <v>technology</v>
      </c>
      <c r="R2367" t="str">
        <f t="shared" si="221"/>
        <v>web</v>
      </c>
      <c r="S2367" s="9">
        <f t="shared" si="218"/>
        <v>42346.736400462964</v>
      </c>
      <c r="T2367" s="9">
        <f t="shared" si="219"/>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-22370</v>
      </c>
      <c r="P2368" s="5">
        <f t="shared" si="217"/>
        <v>97.407407407407405</v>
      </c>
      <c r="Q2368" t="str">
        <f t="shared" si="220"/>
        <v>technology</v>
      </c>
      <c r="R2368" t="str">
        <f t="shared" si="221"/>
        <v>web</v>
      </c>
      <c r="S2368" s="9">
        <f t="shared" si="218"/>
        <v>42268.531631944439</v>
      </c>
      <c r="T2368" s="9">
        <f t="shared" si="219"/>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-49330</v>
      </c>
      <c r="P2369" s="5">
        <f t="shared" si="217"/>
        <v>47.857142857142854</v>
      </c>
      <c r="Q2369" t="str">
        <f t="shared" si="220"/>
        <v>technology</v>
      </c>
      <c r="R2369" t="str">
        <f t="shared" si="221"/>
        <v>web</v>
      </c>
      <c r="S2369" s="9">
        <f t="shared" si="218"/>
        <v>42425.970092592594</v>
      </c>
      <c r="T2369" s="9">
        <f t="shared" si="219"/>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222">E2370-D2370</f>
        <v>-39900</v>
      </c>
      <c r="P2370" s="5">
        <f t="shared" ref="P2370:P2433" si="223">(E2370/L2370)</f>
        <v>50</v>
      </c>
      <c r="Q2370" t="str">
        <f t="shared" si="220"/>
        <v>technology</v>
      </c>
      <c r="R2370" t="str">
        <f t="shared" si="221"/>
        <v>web</v>
      </c>
      <c r="S2370" s="9">
        <f t="shared" ref="S2370:S2433" si="224">(((J2370/60)/60)/24)+DATE(1970,1,1)</f>
        <v>42063.721817129626</v>
      </c>
      <c r="T2370" s="9">
        <f t="shared" ref="T2370:T2433" si="225">(((I2370/60)/60)/24)+DATE(1970,1,1)</f>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222"/>
        <v>-25000</v>
      </c>
      <c r="P2371" s="5" t="e">
        <f t="shared" si="223"/>
        <v>#DIV/0!</v>
      </c>
      <c r="Q2371" t="str">
        <f t="shared" ref="Q2371:Q2434" si="226">LEFT(N2371,SEARCH("/",N2371,1)-1)</f>
        <v>technology</v>
      </c>
      <c r="R2371" t="str">
        <f t="shared" ref="R2371:R2434" si="227">RIGHT(N2371,LEN(N2371)-SEARCH("/",N2371))</f>
        <v>web</v>
      </c>
      <c r="S2371" s="9">
        <f t="shared" si="224"/>
        <v>42380.812627314815</v>
      </c>
      <c r="T2371" s="9">
        <f t="shared" si="225"/>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-24918</v>
      </c>
      <c r="P2372" s="5">
        <f t="shared" si="223"/>
        <v>20.5</v>
      </c>
      <c r="Q2372" t="str">
        <f t="shared" si="226"/>
        <v>technology</v>
      </c>
      <c r="R2372" t="str">
        <f t="shared" si="227"/>
        <v>web</v>
      </c>
      <c r="S2372" s="9">
        <f t="shared" si="224"/>
        <v>41961.18913194444</v>
      </c>
      <c r="T2372" s="9">
        <f t="shared" si="225"/>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-2000</v>
      </c>
      <c r="P2373" s="5" t="e">
        <f t="shared" si="223"/>
        <v>#DIV/0!</v>
      </c>
      <c r="Q2373" t="str">
        <f t="shared" si="226"/>
        <v>technology</v>
      </c>
      <c r="R2373" t="str">
        <f t="shared" si="227"/>
        <v>web</v>
      </c>
      <c r="S2373" s="9">
        <f t="shared" si="224"/>
        <v>42150.777731481481</v>
      </c>
      <c r="T2373" s="9">
        <f t="shared" si="225"/>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-5320</v>
      </c>
      <c r="P2374" s="5">
        <f t="shared" si="223"/>
        <v>30</v>
      </c>
      <c r="Q2374" t="str">
        <f t="shared" si="226"/>
        <v>technology</v>
      </c>
      <c r="R2374" t="str">
        <f t="shared" si="227"/>
        <v>web</v>
      </c>
      <c r="S2374" s="9">
        <f t="shared" si="224"/>
        <v>42088.069108796291</v>
      </c>
      <c r="T2374" s="9">
        <f t="shared" si="225"/>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-849950</v>
      </c>
      <c r="P2375" s="5">
        <f t="shared" si="223"/>
        <v>50</v>
      </c>
      <c r="Q2375" t="str">
        <f t="shared" si="226"/>
        <v>technology</v>
      </c>
      <c r="R2375" t="str">
        <f t="shared" si="227"/>
        <v>web</v>
      </c>
      <c r="S2375" s="9">
        <f t="shared" si="224"/>
        <v>42215.662314814821</v>
      </c>
      <c r="T2375" s="9">
        <f t="shared" si="225"/>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-21990</v>
      </c>
      <c r="P2376" s="5">
        <f t="shared" si="223"/>
        <v>10</v>
      </c>
      <c r="Q2376" t="str">
        <f t="shared" si="226"/>
        <v>technology</v>
      </c>
      <c r="R2376" t="str">
        <f t="shared" si="227"/>
        <v>web</v>
      </c>
      <c r="S2376" s="9">
        <f t="shared" si="224"/>
        <v>42017.843287037031</v>
      </c>
      <c r="T2376" s="9">
        <f t="shared" si="225"/>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-10000</v>
      </c>
      <c r="P2377" s="5" t="e">
        <f t="shared" si="223"/>
        <v>#DIV/0!</v>
      </c>
      <c r="Q2377" t="str">
        <f t="shared" si="226"/>
        <v>technology</v>
      </c>
      <c r="R2377" t="str">
        <f t="shared" si="227"/>
        <v>web</v>
      </c>
      <c r="S2377" s="9">
        <f t="shared" si="224"/>
        <v>42592.836076388892</v>
      </c>
      <c r="T2377" s="9">
        <f t="shared" si="225"/>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-2673.67</v>
      </c>
      <c r="P2378" s="5">
        <f t="shared" si="223"/>
        <v>81.582499999999996</v>
      </c>
      <c r="Q2378" t="str">
        <f t="shared" si="226"/>
        <v>technology</v>
      </c>
      <c r="R2378" t="str">
        <f t="shared" si="227"/>
        <v>web</v>
      </c>
      <c r="S2378" s="9">
        <f t="shared" si="224"/>
        <v>42318.925532407404</v>
      </c>
      <c r="T2378" s="9">
        <f t="shared" si="225"/>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-2500</v>
      </c>
      <c r="P2379" s="5" t="e">
        <f t="shared" si="223"/>
        <v>#DIV/0!</v>
      </c>
      <c r="Q2379" t="str">
        <f t="shared" si="226"/>
        <v>technology</v>
      </c>
      <c r="R2379" t="str">
        <f t="shared" si="227"/>
        <v>web</v>
      </c>
      <c r="S2379" s="9">
        <f t="shared" si="224"/>
        <v>42669.870173611111</v>
      </c>
      <c r="T2379" s="9">
        <f t="shared" si="225"/>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-110000</v>
      </c>
      <c r="P2380" s="5" t="e">
        <f t="shared" si="223"/>
        <v>#DIV/0!</v>
      </c>
      <c r="Q2380" t="str">
        <f t="shared" si="226"/>
        <v>technology</v>
      </c>
      <c r="R2380" t="str">
        <f t="shared" si="227"/>
        <v>web</v>
      </c>
      <c r="S2380" s="9">
        <f t="shared" si="224"/>
        <v>42213.013078703705</v>
      </c>
      <c r="T2380" s="9">
        <f t="shared" si="225"/>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-30000</v>
      </c>
      <c r="P2381" s="5" t="e">
        <f t="shared" si="223"/>
        <v>#DIV/0!</v>
      </c>
      <c r="Q2381" t="str">
        <f t="shared" si="226"/>
        <v>technology</v>
      </c>
      <c r="R2381" t="str">
        <f t="shared" si="227"/>
        <v>web</v>
      </c>
      <c r="S2381" s="9">
        <f t="shared" si="224"/>
        <v>42237.016388888893</v>
      </c>
      <c r="T2381" s="9">
        <f t="shared" si="225"/>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-14945</v>
      </c>
      <c r="P2382" s="5">
        <f t="shared" si="223"/>
        <v>18.333333333333332</v>
      </c>
      <c r="Q2382" t="str">
        <f t="shared" si="226"/>
        <v>technology</v>
      </c>
      <c r="R2382" t="str">
        <f t="shared" si="227"/>
        <v>web</v>
      </c>
      <c r="S2382" s="9">
        <f t="shared" si="224"/>
        <v>42248.793310185181</v>
      </c>
      <c r="T2382" s="9">
        <f t="shared" si="225"/>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-84779</v>
      </c>
      <c r="P2383" s="5">
        <f t="shared" si="223"/>
        <v>224.42857142857142</v>
      </c>
      <c r="Q2383" t="str">
        <f t="shared" si="226"/>
        <v>technology</v>
      </c>
      <c r="R2383" t="str">
        <f t="shared" si="227"/>
        <v>web</v>
      </c>
      <c r="S2383" s="9">
        <f t="shared" si="224"/>
        <v>42074.935740740737</v>
      </c>
      <c r="T2383" s="9">
        <f t="shared" si="225"/>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-2925</v>
      </c>
      <c r="P2384" s="5">
        <f t="shared" si="223"/>
        <v>37.5</v>
      </c>
      <c r="Q2384" t="str">
        <f t="shared" si="226"/>
        <v>technology</v>
      </c>
      <c r="R2384" t="str">
        <f t="shared" si="227"/>
        <v>web</v>
      </c>
      <c r="S2384" s="9">
        <f t="shared" si="224"/>
        <v>42195.187534722223</v>
      </c>
      <c r="T2384" s="9">
        <f t="shared" si="225"/>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-9565</v>
      </c>
      <c r="P2385" s="5">
        <f t="shared" si="223"/>
        <v>145</v>
      </c>
      <c r="Q2385" t="str">
        <f t="shared" si="226"/>
        <v>technology</v>
      </c>
      <c r="R2385" t="str">
        <f t="shared" si="227"/>
        <v>web</v>
      </c>
      <c r="S2385" s="9">
        <f t="shared" si="224"/>
        <v>42027.056793981479</v>
      </c>
      <c r="T2385" s="9">
        <f t="shared" si="225"/>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-992</v>
      </c>
      <c r="P2386" s="5">
        <f t="shared" si="223"/>
        <v>1</v>
      </c>
      <c r="Q2386" t="str">
        <f t="shared" si="226"/>
        <v>technology</v>
      </c>
      <c r="R2386" t="str">
        <f t="shared" si="227"/>
        <v>web</v>
      </c>
      <c r="S2386" s="9">
        <f t="shared" si="224"/>
        <v>41927.067627314813</v>
      </c>
      <c r="T2386" s="9">
        <f t="shared" si="225"/>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-64212</v>
      </c>
      <c r="P2387" s="5">
        <f t="shared" si="223"/>
        <v>112.57142857142857</v>
      </c>
      <c r="Q2387" t="str">
        <f t="shared" si="226"/>
        <v>technology</v>
      </c>
      <c r="R2387" t="str">
        <f t="shared" si="227"/>
        <v>web</v>
      </c>
      <c r="S2387" s="9">
        <f t="shared" si="224"/>
        <v>42191.70175925926</v>
      </c>
      <c r="T2387" s="9">
        <f t="shared" si="225"/>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-30000</v>
      </c>
      <c r="P2388" s="5" t="e">
        <f t="shared" si="223"/>
        <v>#DIV/0!</v>
      </c>
      <c r="Q2388" t="str">
        <f t="shared" si="226"/>
        <v>technology</v>
      </c>
      <c r="R2388" t="str">
        <f t="shared" si="227"/>
        <v>web</v>
      </c>
      <c r="S2388" s="9">
        <f t="shared" si="224"/>
        <v>41954.838240740741</v>
      </c>
      <c r="T2388" s="9">
        <f t="shared" si="225"/>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-148974</v>
      </c>
      <c r="P2389" s="5">
        <f t="shared" si="223"/>
        <v>342</v>
      </c>
      <c r="Q2389" t="str">
        <f t="shared" si="226"/>
        <v>technology</v>
      </c>
      <c r="R2389" t="str">
        <f t="shared" si="227"/>
        <v>web</v>
      </c>
      <c r="S2389" s="9">
        <f t="shared" si="224"/>
        <v>42528.626620370371</v>
      </c>
      <c r="T2389" s="9">
        <f t="shared" si="225"/>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-36537</v>
      </c>
      <c r="P2390" s="5">
        <f t="shared" si="223"/>
        <v>57.875</v>
      </c>
      <c r="Q2390" t="str">
        <f t="shared" si="226"/>
        <v>technology</v>
      </c>
      <c r="R2390" t="str">
        <f t="shared" si="227"/>
        <v>web</v>
      </c>
      <c r="S2390" s="9">
        <f t="shared" si="224"/>
        <v>41989.853692129633</v>
      </c>
      <c r="T2390" s="9">
        <f t="shared" si="225"/>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-15970</v>
      </c>
      <c r="P2391" s="5">
        <f t="shared" si="223"/>
        <v>30</v>
      </c>
      <c r="Q2391" t="str">
        <f t="shared" si="226"/>
        <v>technology</v>
      </c>
      <c r="R2391" t="str">
        <f t="shared" si="227"/>
        <v>web</v>
      </c>
      <c r="S2391" s="9">
        <f t="shared" si="224"/>
        <v>42179.653379629628</v>
      </c>
      <c r="T2391" s="9">
        <f t="shared" si="225"/>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-510000</v>
      </c>
      <c r="P2392" s="5" t="e">
        <f t="shared" si="223"/>
        <v>#DIV/0!</v>
      </c>
      <c r="Q2392" t="str">
        <f t="shared" si="226"/>
        <v>technology</v>
      </c>
      <c r="R2392" t="str">
        <f t="shared" si="227"/>
        <v>web</v>
      </c>
      <c r="S2392" s="9">
        <f t="shared" si="224"/>
        <v>41968.262314814812</v>
      </c>
      <c r="T2392" s="9">
        <f t="shared" si="225"/>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-19975</v>
      </c>
      <c r="P2393" s="5">
        <f t="shared" si="223"/>
        <v>25</v>
      </c>
      <c r="Q2393" t="str">
        <f t="shared" si="226"/>
        <v>technology</v>
      </c>
      <c r="R2393" t="str">
        <f t="shared" si="227"/>
        <v>web</v>
      </c>
      <c r="S2393" s="9">
        <f t="shared" si="224"/>
        <v>42064.794490740736</v>
      </c>
      <c r="T2393" s="9">
        <f t="shared" si="225"/>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-4200</v>
      </c>
      <c r="P2394" s="5" t="e">
        <f t="shared" si="223"/>
        <v>#DIV/0!</v>
      </c>
      <c r="Q2394" t="str">
        <f t="shared" si="226"/>
        <v>technology</v>
      </c>
      <c r="R2394" t="str">
        <f t="shared" si="227"/>
        <v>web</v>
      </c>
      <c r="S2394" s="9">
        <f t="shared" si="224"/>
        <v>42276.120636574073</v>
      </c>
      <c r="T2394" s="9">
        <f t="shared" si="225"/>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-99950</v>
      </c>
      <c r="P2395" s="5">
        <f t="shared" si="223"/>
        <v>50</v>
      </c>
      <c r="Q2395" t="str">
        <f t="shared" si="226"/>
        <v>technology</v>
      </c>
      <c r="R2395" t="str">
        <f t="shared" si="227"/>
        <v>web</v>
      </c>
      <c r="S2395" s="9">
        <f t="shared" si="224"/>
        <v>42194.648344907408</v>
      </c>
      <c r="T2395" s="9">
        <f t="shared" si="225"/>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-4997</v>
      </c>
      <c r="P2396" s="5">
        <f t="shared" si="223"/>
        <v>1.5</v>
      </c>
      <c r="Q2396" t="str">
        <f t="shared" si="226"/>
        <v>technology</v>
      </c>
      <c r="R2396" t="str">
        <f t="shared" si="227"/>
        <v>web</v>
      </c>
      <c r="S2396" s="9">
        <f t="shared" si="224"/>
        <v>42031.362187499995</v>
      </c>
      <c r="T2396" s="9">
        <f t="shared" si="225"/>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-33000</v>
      </c>
      <c r="P2397" s="5" t="e">
        <f t="shared" si="223"/>
        <v>#DIV/0!</v>
      </c>
      <c r="Q2397" t="str">
        <f t="shared" si="226"/>
        <v>technology</v>
      </c>
      <c r="R2397" t="str">
        <f t="shared" si="227"/>
        <v>web</v>
      </c>
      <c r="S2397" s="9">
        <f t="shared" si="224"/>
        <v>42717.121377314819</v>
      </c>
      <c r="T2397" s="9">
        <f t="shared" si="225"/>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-4990</v>
      </c>
      <c r="P2398" s="5">
        <f t="shared" si="223"/>
        <v>10</v>
      </c>
      <c r="Q2398" t="str">
        <f t="shared" si="226"/>
        <v>technology</v>
      </c>
      <c r="R2398" t="str">
        <f t="shared" si="227"/>
        <v>web</v>
      </c>
      <c r="S2398" s="9">
        <f t="shared" si="224"/>
        <v>42262.849050925928</v>
      </c>
      <c r="T2398" s="9">
        <f t="shared" si="225"/>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-124000</v>
      </c>
      <c r="P2399" s="5" t="e">
        <f t="shared" si="223"/>
        <v>#DIV/0!</v>
      </c>
      <c r="Q2399" t="str">
        <f t="shared" si="226"/>
        <v>technology</v>
      </c>
      <c r="R2399" t="str">
        <f t="shared" si="227"/>
        <v>web</v>
      </c>
      <c r="S2399" s="9">
        <f t="shared" si="224"/>
        <v>41976.88490740741</v>
      </c>
      <c r="T2399" s="9">
        <f t="shared" si="225"/>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-4000</v>
      </c>
      <c r="P2400" s="5" t="e">
        <f t="shared" si="223"/>
        <v>#DIV/0!</v>
      </c>
      <c r="Q2400" t="str">
        <f t="shared" si="226"/>
        <v>technology</v>
      </c>
      <c r="R2400" t="str">
        <f t="shared" si="227"/>
        <v>web</v>
      </c>
      <c r="S2400" s="9">
        <f t="shared" si="224"/>
        <v>42157.916481481487</v>
      </c>
      <c r="T2400" s="9">
        <f t="shared" si="225"/>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-13000</v>
      </c>
      <c r="P2401" s="5" t="e">
        <f t="shared" si="223"/>
        <v>#DIV/0!</v>
      </c>
      <c r="Q2401" t="str">
        <f t="shared" si="226"/>
        <v>technology</v>
      </c>
      <c r="R2401" t="str">
        <f t="shared" si="227"/>
        <v>web</v>
      </c>
      <c r="S2401" s="9">
        <f t="shared" si="224"/>
        <v>41956.853078703702</v>
      </c>
      <c r="T2401" s="9">
        <f t="shared" si="225"/>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-50000</v>
      </c>
      <c r="P2402" s="5" t="e">
        <f t="shared" si="223"/>
        <v>#DIV/0!</v>
      </c>
      <c r="Q2402" t="str">
        <f t="shared" si="226"/>
        <v>technology</v>
      </c>
      <c r="R2402" t="str">
        <f t="shared" si="227"/>
        <v>web</v>
      </c>
      <c r="S2402" s="9">
        <f t="shared" si="224"/>
        <v>42444.268101851849</v>
      </c>
      <c r="T2402" s="9">
        <f t="shared" si="225"/>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-27799</v>
      </c>
      <c r="P2403" s="5">
        <f t="shared" si="223"/>
        <v>22.333333333333332</v>
      </c>
      <c r="Q2403" t="str">
        <f t="shared" si="226"/>
        <v>food</v>
      </c>
      <c r="R2403" t="str">
        <f t="shared" si="227"/>
        <v>food trucks</v>
      </c>
      <c r="S2403" s="9">
        <f t="shared" si="224"/>
        <v>42374.822870370372</v>
      </c>
      <c r="T2403" s="9">
        <f t="shared" si="225"/>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-11948</v>
      </c>
      <c r="P2404" s="5">
        <f t="shared" si="223"/>
        <v>52</v>
      </c>
      <c r="Q2404" t="str">
        <f t="shared" si="226"/>
        <v>food</v>
      </c>
      <c r="R2404" t="str">
        <f t="shared" si="227"/>
        <v>food trucks</v>
      </c>
      <c r="S2404" s="9">
        <f t="shared" si="224"/>
        <v>42107.679756944446</v>
      </c>
      <c r="T2404" s="9">
        <f t="shared" si="225"/>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-998</v>
      </c>
      <c r="P2405" s="5">
        <f t="shared" si="223"/>
        <v>16.833333333333332</v>
      </c>
      <c r="Q2405" t="str">
        <f t="shared" si="226"/>
        <v>food</v>
      </c>
      <c r="R2405" t="str">
        <f t="shared" si="227"/>
        <v>food trucks</v>
      </c>
      <c r="S2405" s="9">
        <f t="shared" si="224"/>
        <v>42399.882615740738</v>
      </c>
      <c r="T2405" s="9">
        <f t="shared" si="225"/>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-15000</v>
      </c>
      <c r="P2406" s="5" t="e">
        <f t="shared" si="223"/>
        <v>#DIV/0!</v>
      </c>
      <c r="Q2406" t="str">
        <f t="shared" si="226"/>
        <v>food</v>
      </c>
      <c r="R2406" t="str">
        <f t="shared" si="227"/>
        <v>food trucks</v>
      </c>
      <c r="S2406" s="9">
        <f t="shared" si="224"/>
        <v>42342.03943287037</v>
      </c>
      <c r="T2406" s="9">
        <f t="shared" si="225"/>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-3874</v>
      </c>
      <c r="P2407" s="5">
        <f t="shared" si="223"/>
        <v>56.3</v>
      </c>
      <c r="Q2407" t="str">
        <f t="shared" si="226"/>
        <v>food</v>
      </c>
      <c r="R2407" t="str">
        <f t="shared" si="227"/>
        <v>food trucks</v>
      </c>
      <c r="S2407" s="9">
        <f t="shared" si="224"/>
        <v>42595.585358796292</v>
      </c>
      <c r="T2407" s="9">
        <f t="shared" si="225"/>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-1905</v>
      </c>
      <c r="P2408" s="5">
        <f t="shared" si="223"/>
        <v>84.0625</v>
      </c>
      <c r="Q2408" t="str">
        <f t="shared" si="226"/>
        <v>food</v>
      </c>
      <c r="R2408" t="str">
        <f t="shared" si="227"/>
        <v>food trucks</v>
      </c>
      <c r="S2408" s="9">
        <f t="shared" si="224"/>
        <v>41983.110995370371</v>
      </c>
      <c r="T2408" s="9">
        <f t="shared" si="225"/>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-16443</v>
      </c>
      <c r="P2409" s="5">
        <f t="shared" si="223"/>
        <v>168.39393939393941</v>
      </c>
      <c r="Q2409" t="str">
        <f t="shared" si="226"/>
        <v>food</v>
      </c>
      <c r="R2409" t="str">
        <f t="shared" si="227"/>
        <v>food trucks</v>
      </c>
      <c r="S2409" s="9">
        <f t="shared" si="224"/>
        <v>42082.575555555552</v>
      </c>
      <c r="T2409" s="9">
        <f t="shared" si="225"/>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-14970</v>
      </c>
      <c r="P2410" s="5">
        <f t="shared" si="223"/>
        <v>15</v>
      </c>
      <c r="Q2410" t="str">
        <f t="shared" si="226"/>
        <v>food</v>
      </c>
      <c r="R2410" t="str">
        <f t="shared" si="227"/>
        <v>food trucks</v>
      </c>
      <c r="S2410" s="9">
        <f t="shared" si="224"/>
        <v>41919.140706018516</v>
      </c>
      <c r="T2410" s="9">
        <f t="shared" si="225"/>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-24540</v>
      </c>
      <c r="P2411" s="5">
        <f t="shared" si="223"/>
        <v>76.666666666666671</v>
      </c>
      <c r="Q2411" t="str">
        <f t="shared" si="226"/>
        <v>food</v>
      </c>
      <c r="R2411" t="str">
        <f t="shared" si="227"/>
        <v>food trucks</v>
      </c>
      <c r="S2411" s="9">
        <f t="shared" si="224"/>
        <v>42204.875868055555</v>
      </c>
      <c r="T2411" s="9">
        <f t="shared" si="225"/>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-15000</v>
      </c>
      <c r="P2412" s="5" t="e">
        <f t="shared" si="223"/>
        <v>#DIV/0!</v>
      </c>
      <c r="Q2412" t="str">
        <f t="shared" si="226"/>
        <v>food</v>
      </c>
      <c r="R2412" t="str">
        <f t="shared" si="227"/>
        <v>food trucks</v>
      </c>
      <c r="S2412" s="9">
        <f t="shared" si="224"/>
        <v>42224.408275462964</v>
      </c>
      <c r="T2412" s="9">
        <f t="shared" si="225"/>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-24849</v>
      </c>
      <c r="P2413" s="5">
        <f t="shared" si="223"/>
        <v>50.333333333333336</v>
      </c>
      <c r="Q2413" t="str">
        <f t="shared" si="226"/>
        <v>food</v>
      </c>
      <c r="R2413" t="str">
        <f t="shared" si="227"/>
        <v>food trucks</v>
      </c>
      <c r="S2413" s="9">
        <f t="shared" si="224"/>
        <v>42211.732430555552</v>
      </c>
      <c r="T2413" s="9">
        <f t="shared" si="225"/>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-8000</v>
      </c>
      <c r="P2414" s="5" t="e">
        <f t="shared" si="223"/>
        <v>#DIV/0!</v>
      </c>
      <c r="Q2414" t="str">
        <f t="shared" si="226"/>
        <v>food</v>
      </c>
      <c r="R2414" t="str">
        <f t="shared" si="227"/>
        <v>food trucks</v>
      </c>
      <c r="S2414" s="9">
        <f t="shared" si="224"/>
        <v>42655.736956018518</v>
      </c>
      <c r="T2414" s="9">
        <f t="shared" si="225"/>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-2975</v>
      </c>
      <c r="P2415" s="5">
        <f t="shared" si="223"/>
        <v>8.3333333333333339</v>
      </c>
      <c r="Q2415" t="str">
        <f t="shared" si="226"/>
        <v>food</v>
      </c>
      <c r="R2415" t="str">
        <f t="shared" si="227"/>
        <v>food trucks</v>
      </c>
      <c r="S2415" s="9">
        <f t="shared" si="224"/>
        <v>41760.10974537037</v>
      </c>
      <c r="T2415" s="9">
        <f t="shared" si="225"/>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-14540</v>
      </c>
      <c r="P2416" s="5">
        <f t="shared" si="223"/>
        <v>35.384615384615387</v>
      </c>
      <c r="Q2416" t="str">
        <f t="shared" si="226"/>
        <v>food</v>
      </c>
      <c r="R2416" t="str">
        <f t="shared" si="227"/>
        <v>food trucks</v>
      </c>
      <c r="S2416" s="9">
        <f t="shared" si="224"/>
        <v>42198.695138888885</v>
      </c>
      <c r="T2416" s="9">
        <f t="shared" si="225"/>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-59665</v>
      </c>
      <c r="P2417" s="5">
        <f t="shared" si="223"/>
        <v>55.833333333333336</v>
      </c>
      <c r="Q2417" t="str">
        <f t="shared" si="226"/>
        <v>food</v>
      </c>
      <c r="R2417" t="str">
        <f t="shared" si="227"/>
        <v>food trucks</v>
      </c>
      <c r="S2417" s="9">
        <f t="shared" si="224"/>
        <v>42536.862800925926</v>
      </c>
      <c r="T2417" s="9">
        <f t="shared" si="225"/>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-19995</v>
      </c>
      <c r="P2418" s="5">
        <f t="shared" si="223"/>
        <v>5</v>
      </c>
      <c r="Q2418" t="str">
        <f t="shared" si="226"/>
        <v>food</v>
      </c>
      <c r="R2418" t="str">
        <f t="shared" si="227"/>
        <v>food trucks</v>
      </c>
      <c r="S2418" s="9">
        <f t="shared" si="224"/>
        <v>42019.737766203703</v>
      </c>
      <c r="T2418" s="9">
        <f t="shared" si="225"/>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-1000</v>
      </c>
      <c r="P2419" s="5" t="e">
        <f t="shared" si="223"/>
        <v>#DIV/0!</v>
      </c>
      <c r="Q2419" t="str">
        <f t="shared" si="226"/>
        <v>food</v>
      </c>
      <c r="R2419" t="str">
        <f t="shared" si="227"/>
        <v>food trucks</v>
      </c>
      <c r="S2419" s="9">
        <f t="shared" si="224"/>
        <v>41831.884108796294</v>
      </c>
      <c r="T2419" s="9">
        <f t="shared" si="225"/>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-24995</v>
      </c>
      <c r="P2420" s="5">
        <f t="shared" si="223"/>
        <v>1</v>
      </c>
      <c r="Q2420" t="str">
        <f t="shared" si="226"/>
        <v>food</v>
      </c>
      <c r="R2420" t="str">
        <f t="shared" si="227"/>
        <v>food trucks</v>
      </c>
      <c r="S2420" s="9">
        <f t="shared" si="224"/>
        <v>42027.856990740736</v>
      </c>
      <c r="T2420" s="9">
        <f t="shared" si="225"/>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-3000</v>
      </c>
      <c r="P2421" s="5" t="e">
        <f t="shared" si="223"/>
        <v>#DIV/0!</v>
      </c>
      <c r="Q2421" t="str">
        <f t="shared" si="226"/>
        <v>food</v>
      </c>
      <c r="R2421" t="str">
        <f t="shared" si="227"/>
        <v>food trucks</v>
      </c>
      <c r="S2421" s="9">
        <f t="shared" si="224"/>
        <v>41993.738298611104</v>
      </c>
      <c r="T2421" s="9">
        <f t="shared" si="225"/>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-14369</v>
      </c>
      <c r="P2422" s="5">
        <f t="shared" si="223"/>
        <v>69.472222222222229</v>
      </c>
      <c r="Q2422" t="str">
        <f t="shared" si="226"/>
        <v>food</v>
      </c>
      <c r="R2422" t="str">
        <f t="shared" si="227"/>
        <v>food trucks</v>
      </c>
      <c r="S2422" s="9">
        <f t="shared" si="224"/>
        <v>41893.028877314813</v>
      </c>
      <c r="T2422" s="9">
        <f t="shared" si="225"/>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-5999</v>
      </c>
      <c r="P2423" s="5">
        <f t="shared" si="223"/>
        <v>1</v>
      </c>
      <c r="Q2423" t="str">
        <f t="shared" si="226"/>
        <v>food</v>
      </c>
      <c r="R2423" t="str">
        <f t="shared" si="227"/>
        <v>food trucks</v>
      </c>
      <c r="S2423" s="9">
        <f t="shared" si="224"/>
        <v>42026.687453703707</v>
      </c>
      <c r="T2423" s="9">
        <f t="shared" si="225"/>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-499</v>
      </c>
      <c r="P2424" s="5">
        <f t="shared" si="223"/>
        <v>1</v>
      </c>
      <c r="Q2424" t="str">
        <f t="shared" si="226"/>
        <v>food</v>
      </c>
      <c r="R2424" t="str">
        <f t="shared" si="227"/>
        <v>food trucks</v>
      </c>
      <c r="S2424" s="9">
        <f t="shared" si="224"/>
        <v>42044.724953703699</v>
      </c>
      <c r="T2424" s="9">
        <f t="shared" si="225"/>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-59992</v>
      </c>
      <c r="P2425" s="5">
        <f t="shared" si="223"/>
        <v>8</v>
      </c>
      <c r="Q2425" t="str">
        <f t="shared" si="226"/>
        <v>food</v>
      </c>
      <c r="R2425" t="str">
        <f t="shared" si="227"/>
        <v>food trucks</v>
      </c>
      <c r="S2425" s="9">
        <f t="shared" si="224"/>
        <v>41974.704745370371</v>
      </c>
      <c r="T2425" s="9">
        <f t="shared" si="225"/>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-24690</v>
      </c>
      <c r="P2426" s="5">
        <f t="shared" si="223"/>
        <v>34.444444444444443</v>
      </c>
      <c r="Q2426" t="str">
        <f t="shared" si="226"/>
        <v>food</v>
      </c>
      <c r="R2426" t="str">
        <f t="shared" si="227"/>
        <v>food trucks</v>
      </c>
      <c r="S2426" s="9">
        <f t="shared" si="224"/>
        <v>41909.892453703702</v>
      </c>
      <c r="T2426" s="9">
        <f t="shared" si="225"/>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-3499</v>
      </c>
      <c r="P2427" s="5">
        <f t="shared" si="223"/>
        <v>1</v>
      </c>
      <c r="Q2427" t="str">
        <f t="shared" si="226"/>
        <v>food</v>
      </c>
      <c r="R2427" t="str">
        <f t="shared" si="227"/>
        <v>food trucks</v>
      </c>
      <c r="S2427" s="9">
        <f t="shared" si="224"/>
        <v>42502.913761574076</v>
      </c>
      <c r="T2427" s="9">
        <f t="shared" si="225"/>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-20000</v>
      </c>
      <c r="P2428" s="5" t="e">
        <f t="shared" si="223"/>
        <v>#DIV/0!</v>
      </c>
      <c r="Q2428" t="str">
        <f t="shared" si="226"/>
        <v>food</v>
      </c>
      <c r="R2428" t="str">
        <f t="shared" si="227"/>
        <v>food trucks</v>
      </c>
      <c r="S2428" s="9">
        <f t="shared" si="224"/>
        <v>42164.170046296291</v>
      </c>
      <c r="T2428" s="9">
        <f t="shared" si="225"/>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-49999</v>
      </c>
      <c r="P2429" s="5">
        <f t="shared" si="223"/>
        <v>1</v>
      </c>
      <c r="Q2429" t="str">
        <f t="shared" si="226"/>
        <v>food</v>
      </c>
      <c r="R2429" t="str">
        <f t="shared" si="227"/>
        <v>food trucks</v>
      </c>
      <c r="S2429" s="9">
        <f t="shared" si="224"/>
        <v>42412.318668981476</v>
      </c>
      <c r="T2429" s="9">
        <f t="shared" si="225"/>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-34999</v>
      </c>
      <c r="P2430" s="5">
        <f t="shared" si="223"/>
        <v>1</v>
      </c>
      <c r="Q2430" t="str">
        <f t="shared" si="226"/>
        <v>food</v>
      </c>
      <c r="R2430" t="str">
        <f t="shared" si="227"/>
        <v>food trucks</v>
      </c>
      <c r="S2430" s="9">
        <f t="shared" si="224"/>
        <v>42045.784155092595</v>
      </c>
      <c r="T2430" s="9">
        <f t="shared" si="225"/>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-137995</v>
      </c>
      <c r="P2431" s="5">
        <f t="shared" si="223"/>
        <v>501.25</v>
      </c>
      <c r="Q2431" t="str">
        <f t="shared" si="226"/>
        <v>food</v>
      </c>
      <c r="R2431" t="str">
        <f t="shared" si="227"/>
        <v>food trucks</v>
      </c>
      <c r="S2431" s="9">
        <f t="shared" si="224"/>
        <v>42734.879236111112</v>
      </c>
      <c r="T2431" s="9">
        <f t="shared" si="225"/>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-2979</v>
      </c>
      <c r="P2432" s="5">
        <f t="shared" si="223"/>
        <v>10.5</v>
      </c>
      <c r="Q2432" t="str">
        <f t="shared" si="226"/>
        <v>food</v>
      </c>
      <c r="R2432" t="str">
        <f t="shared" si="227"/>
        <v>food trucks</v>
      </c>
      <c r="S2432" s="9">
        <f t="shared" si="224"/>
        <v>42382.130833333329</v>
      </c>
      <c r="T2432" s="9">
        <f t="shared" si="225"/>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-99998</v>
      </c>
      <c r="P2433" s="5">
        <f t="shared" si="223"/>
        <v>1</v>
      </c>
      <c r="Q2433" t="str">
        <f t="shared" si="226"/>
        <v>food</v>
      </c>
      <c r="R2433" t="str">
        <f t="shared" si="227"/>
        <v>food trucks</v>
      </c>
      <c r="S2433" s="9">
        <f t="shared" si="224"/>
        <v>42489.099687499998</v>
      </c>
      <c r="T2433" s="9">
        <f t="shared" si="225"/>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228">E2434-D2434</f>
        <v>-13998</v>
      </c>
      <c r="P2434" s="5">
        <f t="shared" ref="P2434:P2497" si="229">(E2434/L2434)</f>
        <v>1</v>
      </c>
      <c r="Q2434" t="str">
        <f t="shared" si="226"/>
        <v>food</v>
      </c>
      <c r="R2434" t="str">
        <f t="shared" si="227"/>
        <v>food trucks</v>
      </c>
      <c r="S2434" s="9">
        <f t="shared" ref="S2434:S2497" si="230">(((J2434/60)/60)/24)+DATE(1970,1,1)</f>
        <v>42041.218715277777</v>
      </c>
      <c r="T2434" s="9">
        <f t="shared" ref="T2434:T2497" si="231">(((I2434/60)/60)/24)+DATE(1970,1,1)</f>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228"/>
        <v>-10000</v>
      </c>
      <c r="P2435" s="5" t="e">
        <f t="shared" si="229"/>
        <v>#DIV/0!</v>
      </c>
      <c r="Q2435" t="str">
        <f t="shared" ref="Q2435:Q2498" si="232">LEFT(N2435,SEARCH("/",N2435,1)-1)</f>
        <v>food</v>
      </c>
      <c r="R2435" t="str">
        <f t="shared" ref="R2435:R2498" si="233">RIGHT(N2435,LEN(N2435)-SEARCH("/",N2435))</f>
        <v>food trucks</v>
      </c>
      <c r="S2435" s="9">
        <f t="shared" si="230"/>
        <v>42397.89980324074</v>
      </c>
      <c r="T2435" s="9">
        <f t="shared" si="231"/>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-19974</v>
      </c>
      <c r="P2436" s="5">
        <f t="shared" si="229"/>
        <v>13</v>
      </c>
      <c r="Q2436" t="str">
        <f t="shared" si="232"/>
        <v>food</v>
      </c>
      <c r="R2436" t="str">
        <f t="shared" si="233"/>
        <v>food trucks</v>
      </c>
      <c r="S2436" s="9">
        <f t="shared" si="230"/>
        <v>42180.18604166666</v>
      </c>
      <c r="T2436" s="9">
        <f t="shared" si="231"/>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-248776</v>
      </c>
      <c r="P2437" s="5">
        <f t="shared" si="229"/>
        <v>306</v>
      </c>
      <c r="Q2437" t="str">
        <f t="shared" si="232"/>
        <v>food</v>
      </c>
      <c r="R2437" t="str">
        <f t="shared" si="233"/>
        <v>food trucks</v>
      </c>
      <c r="S2437" s="9">
        <f t="shared" si="230"/>
        <v>42252.277615740735</v>
      </c>
      <c r="T2437" s="9">
        <f t="shared" si="231"/>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-116955</v>
      </c>
      <c r="P2438" s="5">
        <f t="shared" si="229"/>
        <v>22.5</v>
      </c>
      <c r="Q2438" t="str">
        <f t="shared" si="232"/>
        <v>food</v>
      </c>
      <c r="R2438" t="str">
        <f t="shared" si="233"/>
        <v>food trucks</v>
      </c>
      <c r="S2438" s="9">
        <f t="shared" si="230"/>
        <v>42338.615393518514</v>
      </c>
      <c r="T2438" s="9">
        <f t="shared" si="231"/>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-8000</v>
      </c>
      <c r="P2439" s="5" t="e">
        <f t="shared" si="229"/>
        <v>#DIV/0!</v>
      </c>
      <c r="Q2439" t="str">
        <f t="shared" si="232"/>
        <v>food</v>
      </c>
      <c r="R2439" t="str">
        <f t="shared" si="233"/>
        <v>food trucks</v>
      </c>
      <c r="S2439" s="9">
        <f t="shared" si="230"/>
        <v>42031.965138888889</v>
      </c>
      <c r="T2439" s="9">
        <f t="shared" si="231"/>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-14950</v>
      </c>
      <c r="P2440" s="5">
        <f t="shared" si="229"/>
        <v>50</v>
      </c>
      <c r="Q2440" t="str">
        <f t="shared" si="232"/>
        <v>food</v>
      </c>
      <c r="R2440" t="str">
        <f t="shared" si="233"/>
        <v>food trucks</v>
      </c>
      <c r="S2440" s="9">
        <f t="shared" si="230"/>
        <v>42285.91506944444</v>
      </c>
      <c r="T2440" s="9">
        <f t="shared" si="231"/>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-10000</v>
      </c>
      <c r="P2441" s="5" t="e">
        <f t="shared" si="229"/>
        <v>#DIV/0!</v>
      </c>
      <c r="Q2441" t="str">
        <f t="shared" si="232"/>
        <v>food</v>
      </c>
      <c r="R2441" t="str">
        <f t="shared" si="233"/>
        <v>food trucks</v>
      </c>
      <c r="S2441" s="9">
        <f t="shared" si="230"/>
        <v>42265.818622685183</v>
      </c>
      <c r="T2441" s="9">
        <f t="shared" si="231"/>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-4990</v>
      </c>
      <c r="P2442" s="5">
        <f t="shared" si="229"/>
        <v>5</v>
      </c>
      <c r="Q2442" t="str">
        <f t="shared" si="232"/>
        <v>food</v>
      </c>
      <c r="R2442" t="str">
        <f t="shared" si="233"/>
        <v>food trucks</v>
      </c>
      <c r="S2442" s="9">
        <f t="shared" si="230"/>
        <v>42383.899456018517</v>
      </c>
      <c r="T2442" s="9">
        <f t="shared" si="231"/>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591</v>
      </c>
      <c r="P2443" s="5">
        <f t="shared" si="229"/>
        <v>74.22935779816514</v>
      </c>
      <c r="Q2443" t="str">
        <f t="shared" si="232"/>
        <v>food</v>
      </c>
      <c r="R2443" t="str">
        <f t="shared" si="233"/>
        <v>small batch</v>
      </c>
      <c r="S2443" s="9">
        <f t="shared" si="230"/>
        <v>42187.125625000001</v>
      </c>
      <c r="T2443" s="9">
        <f t="shared" si="231"/>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6226</v>
      </c>
      <c r="P2444" s="5">
        <f t="shared" si="229"/>
        <v>81.252688172043008</v>
      </c>
      <c r="Q2444" t="str">
        <f t="shared" si="232"/>
        <v>food</v>
      </c>
      <c r="R2444" t="str">
        <f t="shared" si="233"/>
        <v>small batch</v>
      </c>
      <c r="S2444" s="9">
        <f t="shared" si="230"/>
        <v>42052.666990740734</v>
      </c>
      <c r="T2444" s="9">
        <f t="shared" si="231"/>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20502.989999999998</v>
      </c>
      <c r="P2445" s="5">
        <f t="shared" si="229"/>
        <v>130.23469453376205</v>
      </c>
      <c r="Q2445" t="str">
        <f t="shared" si="232"/>
        <v>food</v>
      </c>
      <c r="R2445" t="str">
        <f t="shared" si="233"/>
        <v>small batch</v>
      </c>
      <c r="S2445" s="9">
        <f t="shared" si="230"/>
        <v>41836.625254629631</v>
      </c>
      <c r="T2445" s="9">
        <f t="shared" si="231"/>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258</v>
      </c>
      <c r="P2446" s="5">
        <f t="shared" si="229"/>
        <v>53.409836065573771</v>
      </c>
      <c r="Q2446" t="str">
        <f t="shared" si="232"/>
        <v>food</v>
      </c>
      <c r="R2446" t="str">
        <f t="shared" si="233"/>
        <v>small batch</v>
      </c>
      <c r="S2446" s="9">
        <f t="shared" si="230"/>
        <v>42485.754525462966</v>
      </c>
      <c r="T2446" s="9">
        <f t="shared" si="231"/>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3640</v>
      </c>
      <c r="P2447" s="5">
        <f t="shared" si="229"/>
        <v>75.130434782608702</v>
      </c>
      <c r="Q2447" t="str">
        <f t="shared" si="232"/>
        <v>food</v>
      </c>
      <c r="R2447" t="str">
        <f t="shared" si="233"/>
        <v>small batch</v>
      </c>
      <c r="S2447" s="9">
        <f t="shared" si="230"/>
        <v>42243.190057870372</v>
      </c>
      <c r="T2447" s="9">
        <f t="shared" si="231"/>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3399</v>
      </c>
      <c r="P2448" s="5">
        <f t="shared" si="229"/>
        <v>75.666666666666671</v>
      </c>
      <c r="Q2448" t="str">
        <f t="shared" si="232"/>
        <v>food</v>
      </c>
      <c r="R2448" t="str">
        <f t="shared" si="233"/>
        <v>small batch</v>
      </c>
      <c r="S2448" s="9">
        <f t="shared" si="230"/>
        <v>42670.602673611109</v>
      </c>
      <c r="T2448" s="9">
        <f t="shared" si="231"/>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8180</v>
      </c>
      <c r="P2449" s="5">
        <f t="shared" si="229"/>
        <v>31.691394658753708</v>
      </c>
      <c r="Q2449" t="str">
        <f t="shared" si="232"/>
        <v>food</v>
      </c>
      <c r="R2449" t="str">
        <f t="shared" si="233"/>
        <v>small batch</v>
      </c>
      <c r="S2449" s="9">
        <f t="shared" si="230"/>
        <v>42654.469826388886</v>
      </c>
      <c r="T2449" s="9">
        <f t="shared" si="231"/>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30</v>
      </c>
      <c r="P2450" s="5">
        <f t="shared" si="229"/>
        <v>47.777777777777779</v>
      </c>
      <c r="Q2450" t="str">
        <f t="shared" si="232"/>
        <v>food</v>
      </c>
      <c r="R2450" t="str">
        <f t="shared" si="233"/>
        <v>small batch</v>
      </c>
      <c r="S2450" s="9">
        <f t="shared" si="230"/>
        <v>42607.316122685181</v>
      </c>
      <c r="T2450" s="9">
        <f t="shared" si="231"/>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800</v>
      </c>
      <c r="P2451" s="5">
        <f t="shared" si="229"/>
        <v>90</v>
      </c>
      <c r="Q2451" t="str">
        <f t="shared" si="232"/>
        <v>food</v>
      </c>
      <c r="R2451" t="str">
        <f t="shared" si="233"/>
        <v>small batch</v>
      </c>
      <c r="S2451" s="9">
        <f t="shared" si="230"/>
        <v>41943.142534722225</v>
      </c>
      <c r="T2451" s="9">
        <f t="shared" si="231"/>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230.03000000000065</v>
      </c>
      <c r="P2452" s="5">
        <f t="shared" si="229"/>
        <v>149.31401960784314</v>
      </c>
      <c r="Q2452" t="str">
        <f t="shared" si="232"/>
        <v>food</v>
      </c>
      <c r="R2452" t="str">
        <f t="shared" si="233"/>
        <v>small batch</v>
      </c>
      <c r="S2452" s="9">
        <f t="shared" si="230"/>
        <v>41902.07240740741</v>
      </c>
      <c r="T2452" s="9">
        <f t="shared" si="231"/>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1545</v>
      </c>
      <c r="P2453" s="5">
        <f t="shared" si="229"/>
        <v>62.06989247311828</v>
      </c>
      <c r="Q2453" t="str">
        <f t="shared" si="232"/>
        <v>food</v>
      </c>
      <c r="R2453" t="str">
        <f t="shared" si="233"/>
        <v>small batch</v>
      </c>
      <c r="S2453" s="9">
        <f t="shared" si="230"/>
        <v>42779.908449074079</v>
      </c>
      <c r="T2453" s="9">
        <f t="shared" si="231"/>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201</v>
      </c>
      <c r="P2454" s="5">
        <f t="shared" si="229"/>
        <v>53.4</v>
      </c>
      <c r="Q2454" t="str">
        <f t="shared" si="232"/>
        <v>food</v>
      </c>
      <c r="R2454" t="str">
        <f t="shared" si="233"/>
        <v>small batch</v>
      </c>
      <c r="S2454" s="9">
        <f t="shared" si="230"/>
        <v>42338.84375</v>
      </c>
      <c r="T2454" s="9">
        <f t="shared" si="231"/>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1641</v>
      </c>
      <c r="P2455" s="5">
        <f t="shared" si="229"/>
        <v>69.268656716417908</v>
      </c>
      <c r="Q2455" t="str">
        <f t="shared" si="232"/>
        <v>food</v>
      </c>
      <c r="R2455" t="str">
        <f t="shared" si="233"/>
        <v>small batch</v>
      </c>
      <c r="S2455" s="9">
        <f t="shared" si="230"/>
        <v>42738.692233796297</v>
      </c>
      <c r="T2455" s="9">
        <f t="shared" si="231"/>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296</v>
      </c>
      <c r="P2456" s="5">
        <f t="shared" si="229"/>
        <v>271.50769230769231</v>
      </c>
      <c r="Q2456" t="str">
        <f t="shared" si="232"/>
        <v>food</v>
      </c>
      <c r="R2456" t="str">
        <f t="shared" si="233"/>
        <v>small batch</v>
      </c>
      <c r="S2456" s="9">
        <f t="shared" si="230"/>
        <v>42770.201481481476</v>
      </c>
      <c r="T2456" s="9">
        <f t="shared" si="231"/>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246</v>
      </c>
      <c r="P2457" s="5">
        <f t="shared" si="229"/>
        <v>34.125</v>
      </c>
      <c r="Q2457" t="str">
        <f t="shared" si="232"/>
        <v>food</v>
      </c>
      <c r="R2457" t="str">
        <f t="shared" si="233"/>
        <v>small batch</v>
      </c>
      <c r="S2457" s="9">
        <f t="shared" si="230"/>
        <v>42452.781828703708</v>
      </c>
      <c r="T2457" s="9">
        <f t="shared" si="231"/>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1213</v>
      </c>
      <c r="P2458" s="5">
        <f t="shared" si="229"/>
        <v>40.492537313432834</v>
      </c>
      <c r="Q2458" t="str">
        <f t="shared" si="232"/>
        <v>food</v>
      </c>
      <c r="R2458" t="str">
        <f t="shared" si="233"/>
        <v>small batch</v>
      </c>
      <c r="S2458" s="9">
        <f t="shared" si="230"/>
        <v>42761.961099537039</v>
      </c>
      <c r="T2458" s="9">
        <f t="shared" si="231"/>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530</v>
      </c>
      <c r="P2459" s="5">
        <f t="shared" si="229"/>
        <v>189.75806451612902</v>
      </c>
      <c r="Q2459" t="str">
        <f t="shared" si="232"/>
        <v>food</v>
      </c>
      <c r="R2459" t="str">
        <f t="shared" si="233"/>
        <v>small batch</v>
      </c>
      <c r="S2459" s="9">
        <f t="shared" si="230"/>
        <v>42423.602500000001</v>
      </c>
      <c r="T2459" s="9">
        <f t="shared" si="231"/>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509</v>
      </c>
      <c r="P2460" s="5">
        <f t="shared" si="229"/>
        <v>68.862499999999997</v>
      </c>
      <c r="Q2460" t="str">
        <f t="shared" si="232"/>
        <v>food</v>
      </c>
      <c r="R2460" t="str">
        <f t="shared" si="233"/>
        <v>small batch</v>
      </c>
      <c r="S2460" s="9">
        <f t="shared" si="230"/>
        <v>42495.871736111112</v>
      </c>
      <c r="T2460" s="9">
        <f t="shared" si="231"/>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675</v>
      </c>
      <c r="P2461" s="5">
        <f t="shared" si="229"/>
        <v>108.77659574468085</v>
      </c>
      <c r="Q2461" t="str">
        <f t="shared" si="232"/>
        <v>food</v>
      </c>
      <c r="R2461" t="str">
        <f t="shared" si="233"/>
        <v>small batch</v>
      </c>
      <c r="S2461" s="9">
        <f t="shared" si="230"/>
        <v>42407.637557870374</v>
      </c>
      <c r="T2461" s="9">
        <f t="shared" si="231"/>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67</v>
      </c>
      <c r="P2462" s="5">
        <f t="shared" si="229"/>
        <v>125.98529411764706</v>
      </c>
      <c r="Q2462" t="str">
        <f t="shared" si="232"/>
        <v>food</v>
      </c>
      <c r="R2462" t="str">
        <f t="shared" si="233"/>
        <v>small batch</v>
      </c>
      <c r="S2462" s="9">
        <f t="shared" si="230"/>
        <v>42704.187118055561</v>
      </c>
      <c r="T2462" s="9">
        <f t="shared" si="231"/>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285</v>
      </c>
      <c r="P2463" s="5">
        <f t="shared" si="229"/>
        <v>90.523255813953483</v>
      </c>
      <c r="Q2463" t="str">
        <f t="shared" si="232"/>
        <v>music</v>
      </c>
      <c r="R2463" t="str">
        <f t="shared" si="233"/>
        <v>indie rock</v>
      </c>
      <c r="S2463" s="9">
        <f t="shared" si="230"/>
        <v>40784.012696759259</v>
      </c>
      <c r="T2463" s="9">
        <f t="shared" si="231"/>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321.25</v>
      </c>
      <c r="P2464" s="5">
        <f t="shared" si="229"/>
        <v>28.880434782608695</v>
      </c>
      <c r="Q2464" t="str">
        <f t="shared" si="232"/>
        <v>music</v>
      </c>
      <c r="R2464" t="str">
        <f t="shared" si="233"/>
        <v>indie rock</v>
      </c>
      <c r="S2464" s="9">
        <f t="shared" si="230"/>
        <v>41089.186296296299</v>
      </c>
      <c r="T2464" s="9">
        <f t="shared" si="231"/>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325</v>
      </c>
      <c r="P2465" s="5">
        <f t="shared" si="229"/>
        <v>31</v>
      </c>
      <c r="Q2465" t="str">
        <f t="shared" si="232"/>
        <v>music</v>
      </c>
      <c r="R2465" t="str">
        <f t="shared" si="233"/>
        <v>indie rock</v>
      </c>
      <c r="S2465" s="9">
        <f t="shared" si="230"/>
        <v>41341.111400462964</v>
      </c>
      <c r="T2465" s="9">
        <f t="shared" si="231"/>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222</v>
      </c>
      <c r="P2466" s="5">
        <f t="shared" si="229"/>
        <v>51.674418604651166</v>
      </c>
      <c r="Q2466" t="str">
        <f t="shared" si="232"/>
        <v>music</v>
      </c>
      <c r="R2466" t="str">
        <f t="shared" si="233"/>
        <v>indie rock</v>
      </c>
      <c r="S2466" s="9">
        <f t="shared" si="230"/>
        <v>42248.90042824074</v>
      </c>
      <c r="T2466" s="9">
        <f t="shared" si="231"/>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561</v>
      </c>
      <c r="P2467" s="5">
        <f t="shared" si="229"/>
        <v>26.270833333333332</v>
      </c>
      <c r="Q2467" t="str">
        <f t="shared" si="232"/>
        <v>music</v>
      </c>
      <c r="R2467" t="str">
        <f t="shared" si="233"/>
        <v>indie rock</v>
      </c>
      <c r="S2467" s="9">
        <f t="shared" si="230"/>
        <v>41145.719305555554</v>
      </c>
      <c r="T2467" s="9">
        <f t="shared" si="231"/>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0</v>
      </c>
      <c r="P2468" s="5">
        <f t="shared" si="229"/>
        <v>48.07692307692308</v>
      </c>
      <c r="Q2468" t="str">
        <f t="shared" si="232"/>
        <v>music</v>
      </c>
      <c r="R2468" t="str">
        <f t="shared" si="233"/>
        <v>indie rock</v>
      </c>
      <c r="S2468" s="9">
        <f t="shared" si="230"/>
        <v>41373.102465277778</v>
      </c>
      <c r="T2468" s="9">
        <f t="shared" si="231"/>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185</v>
      </c>
      <c r="P2469" s="5">
        <f t="shared" si="229"/>
        <v>27.558139534883722</v>
      </c>
      <c r="Q2469" t="str">
        <f t="shared" si="232"/>
        <v>music</v>
      </c>
      <c r="R2469" t="str">
        <f t="shared" si="233"/>
        <v>indie rock</v>
      </c>
      <c r="S2469" s="9">
        <f t="shared" si="230"/>
        <v>41025.874201388891</v>
      </c>
      <c r="T2469" s="9">
        <f t="shared" si="231"/>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144.34000000000015</v>
      </c>
      <c r="P2470" s="5">
        <f t="shared" si="229"/>
        <v>36.97137931034483</v>
      </c>
      <c r="Q2470" t="str">
        <f t="shared" si="232"/>
        <v>music</v>
      </c>
      <c r="R2470" t="str">
        <f t="shared" si="233"/>
        <v>indie rock</v>
      </c>
      <c r="S2470" s="9">
        <f t="shared" si="230"/>
        <v>41174.154178240737</v>
      </c>
      <c r="T2470" s="9">
        <f t="shared" si="231"/>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164</v>
      </c>
      <c r="P2471" s="5">
        <f t="shared" si="229"/>
        <v>29.021276595744681</v>
      </c>
      <c r="Q2471" t="str">
        <f t="shared" si="232"/>
        <v>music</v>
      </c>
      <c r="R2471" t="str">
        <f t="shared" si="233"/>
        <v>indie rock</v>
      </c>
      <c r="S2471" s="9">
        <f t="shared" si="230"/>
        <v>40557.429733796293</v>
      </c>
      <c r="T2471" s="9">
        <f t="shared" si="231"/>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31.6400000000001</v>
      </c>
      <c r="P2472" s="5">
        <f t="shared" si="229"/>
        <v>28.65666666666667</v>
      </c>
      <c r="Q2472" t="str">
        <f t="shared" si="232"/>
        <v>music</v>
      </c>
      <c r="R2472" t="str">
        <f t="shared" si="233"/>
        <v>indie rock</v>
      </c>
      <c r="S2472" s="9">
        <f t="shared" si="230"/>
        <v>41023.07471064815</v>
      </c>
      <c r="T2472" s="9">
        <f t="shared" si="231"/>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140</v>
      </c>
      <c r="P2473" s="5">
        <f t="shared" si="229"/>
        <v>37.647058823529413</v>
      </c>
      <c r="Q2473" t="str">
        <f t="shared" si="232"/>
        <v>music</v>
      </c>
      <c r="R2473" t="str">
        <f t="shared" si="233"/>
        <v>indie rock</v>
      </c>
      <c r="S2473" s="9">
        <f t="shared" si="230"/>
        <v>40893.992962962962</v>
      </c>
      <c r="T2473" s="9">
        <f t="shared" si="231"/>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2682.0200000000004</v>
      </c>
      <c r="P2474" s="5">
        <f t="shared" si="229"/>
        <v>97.904038461538462</v>
      </c>
      <c r="Q2474" t="str">
        <f t="shared" si="232"/>
        <v>music</v>
      </c>
      <c r="R2474" t="str">
        <f t="shared" si="233"/>
        <v>indie rock</v>
      </c>
      <c r="S2474" s="9">
        <f t="shared" si="230"/>
        <v>40354.11550925926</v>
      </c>
      <c r="T2474" s="9">
        <f t="shared" si="231"/>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0</v>
      </c>
      <c r="P2475" s="5">
        <f t="shared" si="229"/>
        <v>42.553191489361701</v>
      </c>
      <c r="Q2475" t="str">
        <f t="shared" si="232"/>
        <v>music</v>
      </c>
      <c r="R2475" t="str">
        <f t="shared" si="233"/>
        <v>indie rock</v>
      </c>
      <c r="S2475" s="9">
        <f t="shared" si="230"/>
        <v>41193.748483796298</v>
      </c>
      <c r="T2475" s="9">
        <f t="shared" si="231"/>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0.18000000000029104</v>
      </c>
      <c r="P2476" s="5">
        <f t="shared" si="229"/>
        <v>131.58368421052631</v>
      </c>
      <c r="Q2476" t="str">
        <f t="shared" si="232"/>
        <v>music</v>
      </c>
      <c r="R2476" t="str">
        <f t="shared" si="233"/>
        <v>indie rock</v>
      </c>
      <c r="S2476" s="9">
        <f t="shared" si="230"/>
        <v>40417.011296296296</v>
      </c>
      <c r="T2476" s="9">
        <f t="shared" si="231"/>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118</v>
      </c>
      <c r="P2477" s="5">
        <f t="shared" si="229"/>
        <v>32.320987654320987</v>
      </c>
      <c r="Q2477" t="str">
        <f t="shared" si="232"/>
        <v>music</v>
      </c>
      <c r="R2477" t="str">
        <f t="shared" si="233"/>
        <v>indie rock</v>
      </c>
      <c r="S2477" s="9">
        <f t="shared" si="230"/>
        <v>40310.287673611114</v>
      </c>
      <c r="T2477" s="9">
        <f t="shared" si="231"/>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160.7199999999998</v>
      </c>
      <c r="P2478" s="5">
        <f t="shared" si="229"/>
        <v>61.103999999999999</v>
      </c>
      <c r="Q2478" t="str">
        <f t="shared" si="232"/>
        <v>music</v>
      </c>
      <c r="R2478" t="str">
        <f t="shared" si="233"/>
        <v>indie rock</v>
      </c>
      <c r="S2478" s="9">
        <f t="shared" si="230"/>
        <v>41913.328356481477</v>
      </c>
      <c r="T2478" s="9">
        <f t="shared" si="231"/>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535</v>
      </c>
      <c r="P2479" s="5">
        <f t="shared" si="229"/>
        <v>31.341463414634145</v>
      </c>
      <c r="Q2479" t="str">
        <f t="shared" si="232"/>
        <v>music</v>
      </c>
      <c r="R2479" t="str">
        <f t="shared" si="233"/>
        <v>indie rock</v>
      </c>
      <c r="S2479" s="9">
        <f t="shared" si="230"/>
        <v>41088.691493055558</v>
      </c>
      <c r="T2479" s="9">
        <f t="shared" si="231"/>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2200</v>
      </c>
      <c r="P2480" s="5">
        <f t="shared" si="229"/>
        <v>129.1139240506329</v>
      </c>
      <c r="Q2480" t="str">
        <f t="shared" si="232"/>
        <v>music</v>
      </c>
      <c r="R2480" t="str">
        <f t="shared" si="233"/>
        <v>indie rock</v>
      </c>
      <c r="S2480" s="9">
        <f t="shared" si="230"/>
        <v>41257.950381944444</v>
      </c>
      <c r="T2480" s="9">
        <f t="shared" si="231"/>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100.32999999999998</v>
      </c>
      <c r="P2481" s="5">
        <f t="shared" si="229"/>
        <v>25.020624999999999</v>
      </c>
      <c r="Q2481" t="str">
        <f t="shared" si="232"/>
        <v>music</v>
      </c>
      <c r="R2481" t="str">
        <f t="shared" si="233"/>
        <v>indie rock</v>
      </c>
      <c r="S2481" s="9">
        <f t="shared" si="230"/>
        <v>41107.726782407408</v>
      </c>
      <c r="T2481" s="9">
        <f t="shared" si="231"/>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0</v>
      </c>
      <c r="P2482" s="5">
        <f t="shared" si="229"/>
        <v>250</v>
      </c>
      <c r="Q2482" t="str">
        <f t="shared" si="232"/>
        <v>music</v>
      </c>
      <c r="R2482" t="str">
        <f t="shared" si="233"/>
        <v>indie rock</v>
      </c>
      <c r="S2482" s="9">
        <f t="shared" si="230"/>
        <v>42227.936157407406</v>
      </c>
      <c r="T2482" s="9">
        <f t="shared" si="231"/>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516.4399999999996</v>
      </c>
      <c r="P2483" s="5">
        <f t="shared" si="229"/>
        <v>47.541473684210523</v>
      </c>
      <c r="Q2483" t="str">
        <f t="shared" si="232"/>
        <v>music</v>
      </c>
      <c r="R2483" t="str">
        <f t="shared" si="233"/>
        <v>indie rock</v>
      </c>
      <c r="S2483" s="9">
        <f t="shared" si="230"/>
        <v>40999.645925925928</v>
      </c>
      <c r="T2483" s="9">
        <f t="shared" si="231"/>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v>
      </c>
      <c r="P2484" s="5">
        <f t="shared" si="229"/>
        <v>40.04</v>
      </c>
      <c r="Q2484" t="str">
        <f t="shared" si="232"/>
        <v>music</v>
      </c>
      <c r="R2484" t="str">
        <f t="shared" si="233"/>
        <v>indie rock</v>
      </c>
      <c r="S2484" s="9">
        <f t="shared" si="230"/>
        <v>40711.782210648147</v>
      </c>
      <c r="T2484" s="9">
        <f t="shared" si="231"/>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151</v>
      </c>
      <c r="P2485" s="5">
        <f t="shared" si="229"/>
        <v>65.84210526315789</v>
      </c>
      <c r="Q2485" t="str">
        <f t="shared" si="232"/>
        <v>music</v>
      </c>
      <c r="R2485" t="str">
        <f t="shared" si="233"/>
        <v>indie rock</v>
      </c>
      <c r="S2485" s="9">
        <f t="shared" si="230"/>
        <v>40970.750034722223</v>
      </c>
      <c r="T2485" s="9">
        <f t="shared" si="231"/>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676.10999999999967</v>
      </c>
      <c r="P2486" s="5">
        <f t="shared" si="229"/>
        <v>46.401222222222216</v>
      </c>
      <c r="Q2486" t="str">
        <f t="shared" si="232"/>
        <v>music</v>
      </c>
      <c r="R2486" t="str">
        <f t="shared" si="233"/>
        <v>indie rock</v>
      </c>
      <c r="S2486" s="9">
        <f t="shared" si="230"/>
        <v>40771.916701388887</v>
      </c>
      <c r="T2486" s="9">
        <f t="shared" si="231"/>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65</v>
      </c>
      <c r="P2487" s="5">
        <f t="shared" si="229"/>
        <v>50.365853658536587</v>
      </c>
      <c r="Q2487" t="str">
        <f t="shared" si="232"/>
        <v>music</v>
      </c>
      <c r="R2487" t="str">
        <f t="shared" si="233"/>
        <v>indie rock</v>
      </c>
      <c r="S2487" s="9">
        <f t="shared" si="230"/>
        <v>40793.998599537037</v>
      </c>
      <c r="T2487" s="9">
        <f t="shared" si="231"/>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497</v>
      </c>
      <c r="P2488" s="5">
        <f t="shared" si="229"/>
        <v>26.566666666666666</v>
      </c>
      <c r="Q2488" t="str">
        <f t="shared" si="232"/>
        <v>music</v>
      </c>
      <c r="R2488" t="str">
        <f t="shared" si="233"/>
        <v>indie rock</v>
      </c>
      <c r="S2488" s="9">
        <f t="shared" si="230"/>
        <v>40991.708055555559</v>
      </c>
      <c r="T2488" s="9">
        <f t="shared" si="231"/>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0.75999999999999091</v>
      </c>
      <c r="P2489" s="5">
        <f t="shared" si="229"/>
        <v>39.493684210526318</v>
      </c>
      <c r="Q2489" t="str">
        <f t="shared" si="232"/>
        <v>music</v>
      </c>
      <c r="R2489" t="str">
        <f t="shared" si="233"/>
        <v>indie rock</v>
      </c>
      <c r="S2489" s="9">
        <f t="shared" si="230"/>
        <v>41026.083298611113</v>
      </c>
      <c r="T2489" s="9">
        <f t="shared" si="231"/>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201</v>
      </c>
      <c r="P2490" s="5">
        <f t="shared" si="229"/>
        <v>49.246153846153845</v>
      </c>
      <c r="Q2490" t="str">
        <f t="shared" si="232"/>
        <v>music</v>
      </c>
      <c r="R2490" t="str">
        <f t="shared" si="233"/>
        <v>indie rock</v>
      </c>
      <c r="S2490" s="9">
        <f t="shared" si="230"/>
        <v>40833.633194444446</v>
      </c>
      <c r="T2490" s="9">
        <f t="shared" si="231"/>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1178.5</v>
      </c>
      <c r="P2491" s="5">
        <f t="shared" si="229"/>
        <v>62.38</v>
      </c>
      <c r="Q2491" t="str">
        <f t="shared" si="232"/>
        <v>music</v>
      </c>
      <c r="R2491" t="str">
        <f t="shared" si="233"/>
        <v>indie rock</v>
      </c>
      <c r="S2491" s="9">
        <f t="shared" si="230"/>
        <v>41373.690266203703</v>
      </c>
      <c r="T2491" s="9">
        <f t="shared" si="231"/>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107</v>
      </c>
      <c r="P2492" s="5">
        <f t="shared" si="229"/>
        <v>37.9375</v>
      </c>
      <c r="Q2492" t="str">
        <f t="shared" si="232"/>
        <v>music</v>
      </c>
      <c r="R2492" t="str">
        <f t="shared" si="233"/>
        <v>indie rock</v>
      </c>
      <c r="S2492" s="9">
        <f t="shared" si="230"/>
        <v>41023.227731481478</v>
      </c>
      <c r="T2492" s="9">
        <f t="shared" si="231"/>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16</v>
      </c>
      <c r="P2493" s="5">
        <f t="shared" si="229"/>
        <v>51.6</v>
      </c>
      <c r="Q2493" t="str">
        <f t="shared" si="232"/>
        <v>music</v>
      </c>
      <c r="R2493" t="str">
        <f t="shared" si="233"/>
        <v>indie rock</v>
      </c>
      <c r="S2493" s="9">
        <f t="shared" si="230"/>
        <v>40542.839282407411</v>
      </c>
      <c r="T2493" s="9">
        <f t="shared" si="231"/>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150</v>
      </c>
      <c r="P2494" s="5">
        <f t="shared" si="229"/>
        <v>27.777777777777779</v>
      </c>
      <c r="Q2494" t="str">
        <f t="shared" si="232"/>
        <v>music</v>
      </c>
      <c r="R2494" t="str">
        <f t="shared" si="233"/>
        <v>indie rock</v>
      </c>
      <c r="S2494" s="9">
        <f t="shared" si="230"/>
        <v>41024.985972222225</v>
      </c>
      <c r="T2494" s="9">
        <f t="shared" si="231"/>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5740</v>
      </c>
      <c r="P2495" s="5">
        <f t="shared" si="229"/>
        <v>99.382239382239376</v>
      </c>
      <c r="Q2495" t="str">
        <f t="shared" si="232"/>
        <v>music</v>
      </c>
      <c r="R2495" t="str">
        <f t="shared" si="233"/>
        <v>indie rock</v>
      </c>
      <c r="S2495" s="9">
        <f t="shared" si="230"/>
        <v>41348.168287037035</v>
      </c>
      <c r="T2495" s="9">
        <f t="shared" si="231"/>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15.079999999999927</v>
      </c>
      <c r="P2496" s="5">
        <f t="shared" si="229"/>
        <v>38.848205128205123</v>
      </c>
      <c r="Q2496" t="str">
        <f t="shared" si="232"/>
        <v>music</v>
      </c>
      <c r="R2496" t="str">
        <f t="shared" si="233"/>
        <v>indie rock</v>
      </c>
      <c r="S2496" s="9">
        <f t="shared" si="230"/>
        <v>41022.645185185182</v>
      </c>
      <c r="T2496" s="9">
        <f t="shared" si="231"/>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413.04999999999995</v>
      </c>
      <c r="P2497" s="5">
        <f t="shared" si="229"/>
        <v>45.548809523809524</v>
      </c>
      <c r="Q2497" t="str">
        <f t="shared" si="232"/>
        <v>music</v>
      </c>
      <c r="R2497" t="str">
        <f t="shared" si="233"/>
        <v>indie rock</v>
      </c>
      <c r="S2497" s="9">
        <f t="shared" si="230"/>
        <v>41036.946469907409</v>
      </c>
      <c r="T2497" s="9">
        <f t="shared" si="231"/>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234">E2498-D2498</f>
        <v>0</v>
      </c>
      <c r="P2498" s="5">
        <f t="shared" ref="P2498:P2561" si="235">(E2498/L2498)</f>
        <v>600</v>
      </c>
      <c r="Q2498" t="str">
        <f t="shared" si="232"/>
        <v>music</v>
      </c>
      <c r="R2498" t="str">
        <f t="shared" si="233"/>
        <v>indie rock</v>
      </c>
      <c r="S2498" s="9">
        <f t="shared" ref="S2498:S2561" si="236">(((J2498/60)/60)/24)+DATE(1970,1,1)</f>
        <v>41327.996435185189</v>
      </c>
      <c r="T2498" s="9">
        <f t="shared" ref="T2498:T2561" si="237">(((I2498/60)/60)/24)+DATE(1970,1,1)</f>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234"/>
        <v>510.85999999999967</v>
      </c>
      <c r="P2499" s="5">
        <f t="shared" si="235"/>
        <v>80.551071428571419</v>
      </c>
      <c r="Q2499" t="str">
        <f t="shared" ref="Q2499:Q2562" si="238">LEFT(N2499,SEARCH("/",N2499,1)-1)</f>
        <v>music</v>
      </c>
      <c r="R2499" t="str">
        <f t="shared" ref="R2499:R2562" si="239">RIGHT(N2499,LEN(N2499)-SEARCH("/",N2499))</f>
        <v>indie rock</v>
      </c>
      <c r="S2499" s="9">
        <f t="shared" si="236"/>
        <v>40730.878912037035</v>
      </c>
      <c r="T2499" s="9">
        <f t="shared" si="237"/>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56</v>
      </c>
      <c r="P2500" s="5">
        <f t="shared" si="235"/>
        <v>52.8</v>
      </c>
      <c r="Q2500" t="str">
        <f t="shared" si="238"/>
        <v>music</v>
      </c>
      <c r="R2500" t="str">
        <f t="shared" si="239"/>
        <v>indie rock</v>
      </c>
      <c r="S2500" s="9">
        <f t="shared" si="236"/>
        <v>42017.967442129629</v>
      </c>
      <c r="T2500" s="9">
        <f t="shared" si="237"/>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4105</v>
      </c>
      <c r="P2501" s="5">
        <f t="shared" si="235"/>
        <v>47.676470588235297</v>
      </c>
      <c r="Q2501" t="str">
        <f t="shared" si="238"/>
        <v>music</v>
      </c>
      <c r="R2501" t="str">
        <f t="shared" si="239"/>
        <v>indie rock</v>
      </c>
      <c r="S2501" s="9">
        <f t="shared" si="236"/>
        <v>41226.648576388885</v>
      </c>
      <c r="T2501" s="9">
        <f t="shared" si="237"/>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80</v>
      </c>
      <c r="P2502" s="5">
        <f t="shared" si="235"/>
        <v>23.448275862068964</v>
      </c>
      <c r="Q2502" t="str">
        <f t="shared" si="238"/>
        <v>music</v>
      </c>
      <c r="R2502" t="str">
        <f t="shared" si="239"/>
        <v>indie rock</v>
      </c>
      <c r="S2502" s="9">
        <f t="shared" si="236"/>
        <v>41053.772858796299</v>
      </c>
      <c r="T2502" s="9">
        <f t="shared" si="237"/>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-10719</v>
      </c>
      <c r="P2503" s="5">
        <f t="shared" si="235"/>
        <v>40.142857142857146</v>
      </c>
      <c r="Q2503" t="str">
        <f t="shared" si="238"/>
        <v>food</v>
      </c>
      <c r="R2503" t="str">
        <f t="shared" si="239"/>
        <v>restaurants</v>
      </c>
      <c r="S2503" s="9">
        <f t="shared" si="236"/>
        <v>42244.776666666665</v>
      </c>
      <c r="T2503" s="9">
        <f t="shared" si="237"/>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-109914</v>
      </c>
      <c r="P2504" s="5">
        <f t="shared" si="235"/>
        <v>17.2</v>
      </c>
      <c r="Q2504" t="str">
        <f t="shared" si="238"/>
        <v>food</v>
      </c>
      <c r="R2504" t="str">
        <f t="shared" si="239"/>
        <v>restaurants</v>
      </c>
      <c r="S2504" s="9">
        <f t="shared" si="236"/>
        <v>41858.825439814813</v>
      </c>
      <c r="T2504" s="9">
        <f t="shared" si="237"/>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-10000</v>
      </c>
      <c r="P2505" s="5" t="e">
        <f t="shared" si="235"/>
        <v>#DIV/0!</v>
      </c>
      <c r="Q2505" t="str">
        <f t="shared" si="238"/>
        <v>food</v>
      </c>
      <c r="R2505" t="str">
        <f t="shared" si="239"/>
        <v>restaurants</v>
      </c>
      <c r="S2505" s="9">
        <f t="shared" si="236"/>
        <v>42498.899398148147</v>
      </c>
      <c r="T2505" s="9">
        <f t="shared" si="237"/>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-35000</v>
      </c>
      <c r="P2506" s="5" t="e">
        <f t="shared" si="235"/>
        <v>#DIV/0!</v>
      </c>
      <c r="Q2506" t="str">
        <f t="shared" si="238"/>
        <v>food</v>
      </c>
      <c r="R2506" t="str">
        <f t="shared" si="239"/>
        <v>restaurants</v>
      </c>
      <c r="S2506" s="9">
        <f t="shared" si="236"/>
        <v>41928.015439814815</v>
      </c>
      <c r="T2506" s="9">
        <f t="shared" si="237"/>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-7000</v>
      </c>
      <c r="P2507" s="5" t="e">
        <f t="shared" si="235"/>
        <v>#DIV/0!</v>
      </c>
      <c r="Q2507" t="str">
        <f t="shared" si="238"/>
        <v>food</v>
      </c>
      <c r="R2507" t="str">
        <f t="shared" si="239"/>
        <v>restaurants</v>
      </c>
      <c r="S2507" s="9">
        <f t="shared" si="236"/>
        <v>42047.05574074074</v>
      </c>
      <c r="T2507" s="9">
        <f t="shared" si="237"/>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-4970</v>
      </c>
      <c r="P2508" s="5">
        <f t="shared" si="235"/>
        <v>15</v>
      </c>
      <c r="Q2508" t="str">
        <f t="shared" si="238"/>
        <v>food</v>
      </c>
      <c r="R2508" t="str">
        <f t="shared" si="239"/>
        <v>restaurants</v>
      </c>
      <c r="S2508" s="9">
        <f t="shared" si="236"/>
        <v>42258.297094907408</v>
      </c>
      <c r="T2508" s="9">
        <f t="shared" si="237"/>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-42850</v>
      </c>
      <c r="P2509" s="5" t="e">
        <f t="shared" si="235"/>
        <v>#DIV/0!</v>
      </c>
      <c r="Q2509" t="str">
        <f t="shared" si="238"/>
        <v>food</v>
      </c>
      <c r="R2509" t="str">
        <f t="shared" si="239"/>
        <v>restaurants</v>
      </c>
      <c r="S2509" s="9">
        <f t="shared" si="236"/>
        <v>42105.072962962964</v>
      </c>
      <c r="T2509" s="9">
        <f t="shared" si="237"/>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-20000</v>
      </c>
      <c r="P2510" s="5" t="e">
        <f t="shared" si="235"/>
        <v>#DIV/0!</v>
      </c>
      <c r="Q2510" t="str">
        <f t="shared" si="238"/>
        <v>food</v>
      </c>
      <c r="R2510" t="str">
        <f t="shared" si="239"/>
        <v>restaurants</v>
      </c>
      <c r="S2510" s="9">
        <f t="shared" si="236"/>
        <v>41835.951782407406</v>
      </c>
      <c r="T2510" s="9">
        <f t="shared" si="237"/>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-94000</v>
      </c>
      <c r="P2511" s="5">
        <f t="shared" si="235"/>
        <v>35.714285714285715</v>
      </c>
      <c r="Q2511" t="str">
        <f t="shared" si="238"/>
        <v>food</v>
      </c>
      <c r="R2511" t="str">
        <f t="shared" si="239"/>
        <v>restaurants</v>
      </c>
      <c r="S2511" s="9">
        <f t="shared" si="236"/>
        <v>42058.809594907405</v>
      </c>
      <c r="T2511" s="9">
        <f t="shared" si="237"/>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-49925</v>
      </c>
      <c r="P2512" s="5">
        <f t="shared" si="235"/>
        <v>37.5</v>
      </c>
      <c r="Q2512" t="str">
        <f t="shared" si="238"/>
        <v>food</v>
      </c>
      <c r="R2512" t="str">
        <f t="shared" si="239"/>
        <v>restaurants</v>
      </c>
      <c r="S2512" s="9">
        <f t="shared" si="236"/>
        <v>42078.997361111105</v>
      </c>
      <c r="T2512" s="9">
        <f t="shared" si="237"/>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-100000</v>
      </c>
      <c r="P2513" s="5" t="e">
        <f t="shared" si="235"/>
        <v>#DIV/0!</v>
      </c>
      <c r="Q2513" t="str">
        <f t="shared" si="238"/>
        <v>food</v>
      </c>
      <c r="R2513" t="str">
        <f t="shared" si="239"/>
        <v>restaurants</v>
      </c>
      <c r="S2513" s="9">
        <f t="shared" si="236"/>
        <v>42371.446909722217</v>
      </c>
      <c r="T2513" s="9">
        <f t="shared" si="237"/>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-1150</v>
      </c>
      <c r="P2514" s="5" t="e">
        <f t="shared" si="235"/>
        <v>#DIV/0!</v>
      </c>
      <c r="Q2514" t="str">
        <f t="shared" si="238"/>
        <v>food</v>
      </c>
      <c r="R2514" t="str">
        <f t="shared" si="239"/>
        <v>restaurants</v>
      </c>
      <c r="S2514" s="9">
        <f t="shared" si="236"/>
        <v>41971.876863425925</v>
      </c>
      <c r="T2514" s="9">
        <f t="shared" si="237"/>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-180000</v>
      </c>
      <c r="P2515" s="5" t="e">
        <f t="shared" si="235"/>
        <v>#DIV/0!</v>
      </c>
      <c r="Q2515" t="str">
        <f t="shared" si="238"/>
        <v>food</v>
      </c>
      <c r="R2515" t="str">
        <f t="shared" si="239"/>
        <v>restaurants</v>
      </c>
      <c r="S2515" s="9">
        <f t="shared" si="236"/>
        <v>42732.00681712963</v>
      </c>
      <c r="T2515" s="9">
        <f t="shared" si="237"/>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-11790</v>
      </c>
      <c r="P2516" s="5">
        <f t="shared" si="235"/>
        <v>52.5</v>
      </c>
      <c r="Q2516" t="str">
        <f t="shared" si="238"/>
        <v>food</v>
      </c>
      <c r="R2516" t="str">
        <f t="shared" si="239"/>
        <v>restaurants</v>
      </c>
      <c r="S2516" s="9">
        <f t="shared" si="236"/>
        <v>41854.389780092592</v>
      </c>
      <c r="T2516" s="9">
        <f t="shared" si="237"/>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-4070</v>
      </c>
      <c r="P2517" s="5">
        <f t="shared" si="235"/>
        <v>77.5</v>
      </c>
      <c r="Q2517" t="str">
        <f t="shared" si="238"/>
        <v>food</v>
      </c>
      <c r="R2517" t="str">
        <f t="shared" si="239"/>
        <v>restaurants</v>
      </c>
      <c r="S2517" s="9">
        <f t="shared" si="236"/>
        <v>42027.839733796296</v>
      </c>
      <c r="T2517" s="9">
        <f t="shared" si="237"/>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-22000</v>
      </c>
      <c r="P2518" s="5" t="e">
        <f t="shared" si="235"/>
        <v>#DIV/0!</v>
      </c>
      <c r="Q2518" t="str">
        <f t="shared" si="238"/>
        <v>food</v>
      </c>
      <c r="R2518" t="str">
        <f t="shared" si="239"/>
        <v>restaurants</v>
      </c>
      <c r="S2518" s="9">
        <f t="shared" si="236"/>
        <v>41942.653379629628</v>
      </c>
      <c r="T2518" s="9">
        <f t="shared" si="237"/>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-16233</v>
      </c>
      <c r="P2519" s="5">
        <f t="shared" si="235"/>
        <v>53.545454545454547</v>
      </c>
      <c r="Q2519" t="str">
        <f t="shared" si="238"/>
        <v>food</v>
      </c>
      <c r="R2519" t="str">
        <f t="shared" si="239"/>
        <v>restaurants</v>
      </c>
      <c r="S2519" s="9">
        <f t="shared" si="236"/>
        <v>42052.802430555559</v>
      </c>
      <c r="T2519" s="9">
        <f t="shared" si="237"/>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-5000</v>
      </c>
      <c r="P2520" s="5" t="e">
        <f t="shared" si="235"/>
        <v>#DIV/0!</v>
      </c>
      <c r="Q2520" t="str">
        <f t="shared" si="238"/>
        <v>food</v>
      </c>
      <c r="R2520" t="str">
        <f t="shared" si="239"/>
        <v>restaurants</v>
      </c>
      <c r="S2520" s="9">
        <f t="shared" si="236"/>
        <v>41926.680879629632</v>
      </c>
      <c r="T2520" s="9">
        <f t="shared" si="237"/>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-149935</v>
      </c>
      <c r="P2521" s="5">
        <f t="shared" si="235"/>
        <v>16.25</v>
      </c>
      <c r="Q2521" t="str">
        <f t="shared" si="238"/>
        <v>food</v>
      </c>
      <c r="R2521" t="str">
        <f t="shared" si="239"/>
        <v>restaurants</v>
      </c>
      <c r="S2521" s="9">
        <f t="shared" si="236"/>
        <v>41809.155138888891</v>
      </c>
      <c r="T2521" s="9">
        <f t="shared" si="237"/>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-100000</v>
      </c>
      <c r="P2522" s="5" t="e">
        <f t="shared" si="235"/>
        <v>#DIV/0!</v>
      </c>
      <c r="Q2522" t="str">
        <f t="shared" si="238"/>
        <v>food</v>
      </c>
      <c r="R2522" t="str">
        <f t="shared" si="239"/>
        <v>restaurants</v>
      </c>
      <c r="S2522" s="9">
        <f t="shared" si="236"/>
        <v>42612.600520833337</v>
      </c>
      <c r="T2522" s="9">
        <f t="shared" si="237"/>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1185.9899999999998</v>
      </c>
      <c r="P2523" s="5">
        <f t="shared" si="235"/>
        <v>103.68174242424243</v>
      </c>
      <c r="Q2523" t="str">
        <f t="shared" si="238"/>
        <v>music</v>
      </c>
      <c r="R2523" t="str">
        <f t="shared" si="239"/>
        <v>classical music</v>
      </c>
      <c r="S2523" s="9">
        <f t="shared" si="236"/>
        <v>42269.967835648145</v>
      </c>
      <c r="T2523" s="9">
        <f t="shared" si="237"/>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0</v>
      </c>
      <c r="P2524" s="5">
        <f t="shared" si="235"/>
        <v>185.18518518518519</v>
      </c>
      <c r="Q2524" t="str">
        <f t="shared" si="238"/>
        <v>music</v>
      </c>
      <c r="R2524" t="str">
        <f t="shared" si="239"/>
        <v>classical music</v>
      </c>
      <c r="S2524" s="9">
        <f t="shared" si="236"/>
        <v>42460.573611111111</v>
      </c>
      <c r="T2524" s="9">
        <f t="shared" si="237"/>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508</v>
      </c>
      <c r="P2525" s="5">
        <f t="shared" si="235"/>
        <v>54.153846153846153</v>
      </c>
      <c r="Q2525" t="str">
        <f t="shared" si="238"/>
        <v>music</v>
      </c>
      <c r="R2525" t="str">
        <f t="shared" si="239"/>
        <v>classical music</v>
      </c>
      <c r="S2525" s="9">
        <f t="shared" si="236"/>
        <v>41930.975601851853</v>
      </c>
      <c r="T2525" s="9">
        <f t="shared" si="237"/>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120</v>
      </c>
      <c r="P2526" s="5">
        <f t="shared" si="235"/>
        <v>177.2093023255814</v>
      </c>
      <c r="Q2526" t="str">
        <f t="shared" si="238"/>
        <v>music</v>
      </c>
      <c r="R2526" t="str">
        <f t="shared" si="239"/>
        <v>classical music</v>
      </c>
      <c r="S2526" s="9">
        <f t="shared" si="236"/>
        <v>41961.807372685187</v>
      </c>
      <c r="T2526" s="9">
        <f t="shared" si="237"/>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26</v>
      </c>
      <c r="P2527" s="5">
        <f t="shared" si="235"/>
        <v>100.325</v>
      </c>
      <c r="Q2527" t="str">
        <f t="shared" si="238"/>
        <v>music</v>
      </c>
      <c r="R2527" t="str">
        <f t="shared" si="239"/>
        <v>classical music</v>
      </c>
      <c r="S2527" s="9">
        <f t="shared" si="236"/>
        <v>41058.844571759262</v>
      </c>
      <c r="T2527" s="9">
        <f t="shared" si="237"/>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518</v>
      </c>
      <c r="P2528" s="5">
        <f t="shared" si="235"/>
        <v>136.90909090909091</v>
      </c>
      <c r="Q2528" t="str">
        <f t="shared" si="238"/>
        <v>music</v>
      </c>
      <c r="R2528" t="str">
        <f t="shared" si="239"/>
        <v>classical music</v>
      </c>
      <c r="S2528" s="9">
        <f t="shared" si="236"/>
        <v>41953.091134259259</v>
      </c>
      <c r="T2528" s="9">
        <f t="shared" si="237"/>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85</v>
      </c>
      <c r="P2529" s="5">
        <f t="shared" si="235"/>
        <v>57.535211267605632</v>
      </c>
      <c r="Q2529" t="str">
        <f t="shared" si="238"/>
        <v>music</v>
      </c>
      <c r="R2529" t="str">
        <f t="shared" si="239"/>
        <v>classical music</v>
      </c>
      <c r="S2529" s="9">
        <f t="shared" si="236"/>
        <v>41546.75105324074</v>
      </c>
      <c r="T2529" s="9">
        <f t="shared" si="237"/>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289.98999999999978</v>
      </c>
      <c r="P2530" s="5">
        <f t="shared" si="235"/>
        <v>52.962839506172834</v>
      </c>
      <c r="Q2530" t="str">
        <f t="shared" si="238"/>
        <v>music</v>
      </c>
      <c r="R2530" t="str">
        <f t="shared" si="239"/>
        <v>classical music</v>
      </c>
      <c r="S2530" s="9">
        <f t="shared" si="236"/>
        <v>42217.834525462968</v>
      </c>
      <c r="T2530" s="9">
        <f t="shared" si="237"/>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257</v>
      </c>
      <c r="P2531" s="5">
        <f t="shared" si="235"/>
        <v>82.328947368421055</v>
      </c>
      <c r="Q2531" t="str">
        <f t="shared" si="238"/>
        <v>music</v>
      </c>
      <c r="R2531" t="str">
        <f t="shared" si="239"/>
        <v>classical music</v>
      </c>
      <c r="S2531" s="9">
        <f t="shared" si="236"/>
        <v>40948.080729166664</v>
      </c>
      <c r="T2531" s="9">
        <f t="shared" si="237"/>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0</v>
      </c>
      <c r="P2532" s="5">
        <f t="shared" si="235"/>
        <v>135.41666666666666</v>
      </c>
      <c r="Q2532" t="str">
        <f t="shared" si="238"/>
        <v>music</v>
      </c>
      <c r="R2532" t="str">
        <f t="shared" si="239"/>
        <v>classical music</v>
      </c>
      <c r="S2532" s="9">
        <f t="shared" si="236"/>
        <v>42081.864641203705</v>
      </c>
      <c r="T2532" s="9">
        <f t="shared" si="237"/>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18</v>
      </c>
      <c r="P2533" s="5">
        <f t="shared" si="235"/>
        <v>74.06557377049181</v>
      </c>
      <c r="Q2533" t="str">
        <f t="shared" si="238"/>
        <v>music</v>
      </c>
      <c r="R2533" t="str">
        <f t="shared" si="239"/>
        <v>classical music</v>
      </c>
      <c r="S2533" s="9">
        <f t="shared" si="236"/>
        <v>42208.680023148147</v>
      </c>
      <c r="T2533" s="9">
        <f t="shared" si="237"/>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1045</v>
      </c>
      <c r="P2534" s="5">
        <f t="shared" si="235"/>
        <v>84.083333333333329</v>
      </c>
      <c r="Q2534" t="str">
        <f t="shared" si="238"/>
        <v>music</v>
      </c>
      <c r="R2534" t="str">
        <f t="shared" si="239"/>
        <v>classical music</v>
      </c>
      <c r="S2534" s="9">
        <f t="shared" si="236"/>
        <v>41107.849143518521</v>
      </c>
      <c r="T2534" s="9">
        <f t="shared" si="237"/>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800</v>
      </c>
      <c r="P2535" s="5">
        <f t="shared" si="235"/>
        <v>61.029411764705884</v>
      </c>
      <c r="Q2535" t="str">
        <f t="shared" si="238"/>
        <v>music</v>
      </c>
      <c r="R2535" t="str">
        <f t="shared" si="239"/>
        <v>classical music</v>
      </c>
      <c r="S2535" s="9">
        <f t="shared" si="236"/>
        <v>41304.751284722224</v>
      </c>
      <c r="T2535" s="9">
        <f t="shared" si="237"/>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100</v>
      </c>
      <c r="P2536" s="5">
        <f t="shared" si="235"/>
        <v>150</v>
      </c>
      <c r="Q2536" t="str">
        <f t="shared" si="238"/>
        <v>music</v>
      </c>
      <c r="R2536" t="str">
        <f t="shared" si="239"/>
        <v>classical music</v>
      </c>
      <c r="S2536" s="9">
        <f t="shared" si="236"/>
        <v>40127.700370370374</v>
      </c>
      <c r="T2536" s="9">
        <f t="shared" si="237"/>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755</v>
      </c>
      <c r="P2537" s="5">
        <f t="shared" si="235"/>
        <v>266.08974358974359</v>
      </c>
      <c r="Q2537" t="str">
        <f t="shared" si="238"/>
        <v>music</v>
      </c>
      <c r="R2537" t="str">
        <f t="shared" si="239"/>
        <v>classical music</v>
      </c>
      <c r="S2537" s="9">
        <f t="shared" si="236"/>
        <v>41943.791030092594</v>
      </c>
      <c r="T2537" s="9">
        <f t="shared" si="237"/>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4</v>
      </c>
      <c r="P2538" s="5">
        <f t="shared" si="235"/>
        <v>7.25</v>
      </c>
      <c r="Q2538" t="str">
        <f t="shared" si="238"/>
        <v>music</v>
      </c>
      <c r="R2538" t="str">
        <f t="shared" si="239"/>
        <v>classical music</v>
      </c>
      <c r="S2538" s="9">
        <f t="shared" si="236"/>
        <v>41464.106087962966</v>
      </c>
      <c r="T2538" s="9">
        <f t="shared" si="237"/>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100</v>
      </c>
      <c r="P2539" s="5">
        <f t="shared" si="235"/>
        <v>100</v>
      </c>
      <c r="Q2539" t="str">
        <f t="shared" si="238"/>
        <v>music</v>
      </c>
      <c r="R2539" t="str">
        <f t="shared" si="239"/>
        <v>classical music</v>
      </c>
      <c r="S2539" s="9">
        <f t="shared" si="236"/>
        <v>40696.648784722223</v>
      </c>
      <c r="T2539" s="9">
        <f t="shared" si="237"/>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2343.1699999999983</v>
      </c>
      <c r="P2540" s="5">
        <f t="shared" si="235"/>
        <v>109.96308108108107</v>
      </c>
      <c r="Q2540" t="str">
        <f t="shared" si="238"/>
        <v>music</v>
      </c>
      <c r="R2540" t="str">
        <f t="shared" si="239"/>
        <v>classical music</v>
      </c>
      <c r="S2540" s="9">
        <f t="shared" si="236"/>
        <v>41298.509965277779</v>
      </c>
      <c r="T2540" s="9">
        <f t="shared" si="237"/>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25</v>
      </c>
      <c r="P2541" s="5">
        <f t="shared" si="235"/>
        <v>169.91525423728814</v>
      </c>
      <c r="Q2541" t="str">
        <f t="shared" si="238"/>
        <v>music</v>
      </c>
      <c r="R2541" t="str">
        <f t="shared" si="239"/>
        <v>classical music</v>
      </c>
      <c r="S2541" s="9">
        <f t="shared" si="236"/>
        <v>41977.902222222227</v>
      </c>
      <c r="T2541" s="9">
        <f t="shared" si="237"/>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85</v>
      </c>
      <c r="P2542" s="5">
        <f t="shared" si="235"/>
        <v>95.740740740740748</v>
      </c>
      <c r="Q2542" t="str">
        <f t="shared" si="238"/>
        <v>music</v>
      </c>
      <c r="R2542" t="str">
        <f t="shared" si="239"/>
        <v>classical music</v>
      </c>
      <c r="S2542" s="9">
        <f t="shared" si="236"/>
        <v>40785.675011574072</v>
      </c>
      <c r="T2542" s="9">
        <f t="shared" si="237"/>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246</v>
      </c>
      <c r="P2543" s="5">
        <f t="shared" si="235"/>
        <v>59.460317460317462</v>
      </c>
      <c r="Q2543" t="str">
        <f t="shared" si="238"/>
        <v>music</v>
      </c>
      <c r="R2543" t="str">
        <f t="shared" si="239"/>
        <v>classical music</v>
      </c>
      <c r="S2543" s="9">
        <f t="shared" si="236"/>
        <v>41483.449282407404</v>
      </c>
      <c r="T2543" s="9">
        <f t="shared" si="237"/>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25</v>
      </c>
      <c r="P2544" s="5">
        <f t="shared" si="235"/>
        <v>55.769230769230766</v>
      </c>
      <c r="Q2544" t="str">
        <f t="shared" si="238"/>
        <v>music</v>
      </c>
      <c r="R2544" t="str">
        <f t="shared" si="239"/>
        <v>classical music</v>
      </c>
      <c r="S2544" s="9">
        <f t="shared" si="236"/>
        <v>41509.426585648151</v>
      </c>
      <c r="T2544" s="9">
        <f t="shared" si="237"/>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141</v>
      </c>
      <c r="P2545" s="5">
        <f t="shared" si="235"/>
        <v>30.076923076923077</v>
      </c>
      <c r="Q2545" t="str">
        <f t="shared" si="238"/>
        <v>music</v>
      </c>
      <c r="R2545" t="str">
        <f t="shared" si="239"/>
        <v>classical music</v>
      </c>
      <c r="S2545" s="9">
        <f t="shared" si="236"/>
        <v>40514.107615740737</v>
      </c>
      <c r="T2545" s="9">
        <f t="shared" si="237"/>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41</v>
      </c>
      <c r="P2546" s="5">
        <f t="shared" si="235"/>
        <v>88.438596491228068</v>
      </c>
      <c r="Q2546" t="str">
        <f t="shared" si="238"/>
        <v>music</v>
      </c>
      <c r="R2546" t="str">
        <f t="shared" si="239"/>
        <v>classical music</v>
      </c>
      <c r="S2546" s="9">
        <f t="shared" si="236"/>
        <v>41068.520474537036</v>
      </c>
      <c r="T2546" s="9">
        <f t="shared" si="237"/>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1906</v>
      </c>
      <c r="P2547" s="5">
        <f t="shared" si="235"/>
        <v>64.032786885245898</v>
      </c>
      <c r="Q2547" t="str">
        <f t="shared" si="238"/>
        <v>music</v>
      </c>
      <c r="R2547" t="str">
        <f t="shared" si="239"/>
        <v>classical music</v>
      </c>
      <c r="S2547" s="9">
        <f t="shared" si="236"/>
        <v>42027.13817129629</v>
      </c>
      <c r="T2547" s="9">
        <f t="shared" si="237"/>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410</v>
      </c>
      <c r="P2548" s="5">
        <f t="shared" si="235"/>
        <v>60.153846153846153</v>
      </c>
      <c r="Q2548" t="str">
        <f t="shared" si="238"/>
        <v>music</v>
      </c>
      <c r="R2548" t="str">
        <f t="shared" si="239"/>
        <v>classical music</v>
      </c>
      <c r="S2548" s="9">
        <f t="shared" si="236"/>
        <v>41524.858553240738</v>
      </c>
      <c r="T2548" s="9">
        <f t="shared" si="237"/>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1092</v>
      </c>
      <c r="P2549" s="5">
        <f t="shared" si="235"/>
        <v>49.194029850746269</v>
      </c>
      <c r="Q2549" t="str">
        <f t="shared" si="238"/>
        <v>music</v>
      </c>
      <c r="R2549" t="str">
        <f t="shared" si="239"/>
        <v>classical music</v>
      </c>
      <c r="S2549" s="9">
        <f t="shared" si="236"/>
        <v>40973.773182870369</v>
      </c>
      <c r="T2549" s="9">
        <f t="shared" si="237"/>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111</v>
      </c>
      <c r="P2550" s="5">
        <f t="shared" si="235"/>
        <v>165.16216216216216</v>
      </c>
      <c r="Q2550" t="str">
        <f t="shared" si="238"/>
        <v>music</v>
      </c>
      <c r="R2550" t="str">
        <f t="shared" si="239"/>
        <v>classical music</v>
      </c>
      <c r="S2550" s="9">
        <f t="shared" si="236"/>
        <v>42618.625428240746</v>
      </c>
      <c r="T2550" s="9">
        <f t="shared" si="237"/>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44</v>
      </c>
      <c r="P2551" s="5">
        <f t="shared" si="235"/>
        <v>43.621621621621621</v>
      </c>
      <c r="Q2551" t="str">
        <f t="shared" si="238"/>
        <v>music</v>
      </c>
      <c r="R2551" t="str">
        <f t="shared" si="239"/>
        <v>classical music</v>
      </c>
      <c r="S2551" s="9">
        <f t="shared" si="236"/>
        <v>41390.757754629631</v>
      </c>
      <c r="T2551" s="9">
        <f t="shared" si="237"/>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55</v>
      </c>
      <c r="P2552" s="5">
        <f t="shared" si="235"/>
        <v>43.7</v>
      </c>
      <c r="Q2552" t="str">
        <f t="shared" si="238"/>
        <v>music</v>
      </c>
      <c r="R2552" t="str">
        <f t="shared" si="239"/>
        <v>classical music</v>
      </c>
      <c r="S2552" s="9">
        <f t="shared" si="236"/>
        <v>42228.634328703702</v>
      </c>
      <c r="T2552" s="9">
        <f t="shared" si="237"/>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100.5</v>
      </c>
      <c r="P2553" s="5">
        <f t="shared" si="235"/>
        <v>67.419642857142861</v>
      </c>
      <c r="Q2553" t="str">
        <f t="shared" si="238"/>
        <v>music</v>
      </c>
      <c r="R2553" t="str">
        <f t="shared" si="239"/>
        <v>classical music</v>
      </c>
      <c r="S2553" s="9">
        <f t="shared" si="236"/>
        <v>40961.252141203702</v>
      </c>
      <c r="T2553" s="9">
        <f t="shared" si="237"/>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195</v>
      </c>
      <c r="P2554" s="5">
        <f t="shared" si="235"/>
        <v>177.5</v>
      </c>
      <c r="Q2554" t="str">
        <f t="shared" si="238"/>
        <v>music</v>
      </c>
      <c r="R2554" t="str">
        <f t="shared" si="239"/>
        <v>classical music</v>
      </c>
      <c r="S2554" s="9">
        <f t="shared" si="236"/>
        <v>42769.809965277775</v>
      </c>
      <c r="T2554" s="9">
        <f t="shared" si="237"/>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833</v>
      </c>
      <c r="P2555" s="5">
        <f t="shared" si="235"/>
        <v>38.883333333333333</v>
      </c>
      <c r="Q2555" t="str">
        <f t="shared" si="238"/>
        <v>music</v>
      </c>
      <c r="R2555" t="str">
        <f t="shared" si="239"/>
        <v>classical music</v>
      </c>
      <c r="S2555" s="9">
        <f t="shared" si="236"/>
        <v>41113.199155092596</v>
      </c>
      <c r="T2555" s="9">
        <f t="shared" si="237"/>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684</v>
      </c>
      <c r="P2556" s="5">
        <f t="shared" si="235"/>
        <v>54.985074626865675</v>
      </c>
      <c r="Q2556" t="str">
        <f t="shared" si="238"/>
        <v>music</v>
      </c>
      <c r="R2556" t="str">
        <f t="shared" si="239"/>
        <v>classical music</v>
      </c>
      <c r="S2556" s="9">
        <f t="shared" si="236"/>
        <v>42125.078275462962</v>
      </c>
      <c r="T2556" s="9">
        <f t="shared" si="237"/>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147</v>
      </c>
      <c r="P2557" s="5">
        <f t="shared" si="235"/>
        <v>61.342857142857142</v>
      </c>
      <c r="Q2557" t="str">
        <f t="shared" si="238"/>
        <v>music</v>
      </c>
      <c r="R2557" t="str">
        <f t="shared" si="239"/>
        <v>classical music</v>
      </c>
      <c r="S2557" s="9">
        <f t="shared" si="236"/>
        <v>41026.655011574076</v>
      </c>
      <c r="T2557" s="9">
        <f t="shared" si="237"/>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41</v>
      </c>
      <c r="P2558" s="5">
        <f t="shared" si="235"/>
        <v>23.117647058823529</v>
      </c>
      <c r="Q2558" t="str">
        <f t="shared" si="238"/>
        <v>music</v>
      </c>
      <c r="R2558" t="str">
        <f t="shared" si="239"/>
        <v>classical music</v>
      </c>
      <c r="S2558" s="9">
        <f t="shared" si="236"/>
        <v>41222.991400462961</v>
      </c>
      <c r="T2558" s="9">
        <f t="shared" si="237"/>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166</v>
      </c>
      <c r="P2559" s="5">
        <f t="shared" si="235"/>
        <v>29.611111111111111</v>
      </c>
      <c r="Q2559" t="str">
        <f t="shared" si="238"/>
        <v>music</v>
      </c>
      <c r="R2559" t="str">
        <f t="shared" si="239"/>
        <v>classical music</v>
      </c>
      <c r="S2559" s="9">
        <f t="shared" si="236"/>
        <v>41744.745208333334</v>
      </c>
      <c r="T2559" s="9">
        <f t="shared" si="237"/>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111</v>
      </c>
      <c r="P2560" s="5">
        <f t="shared" si="235"/>
        <v>75.611111111111114</v>
      </c>
      <c r="Q2560" t="str">
        <f t="shared" si="238"/>
        <v>music</v>
      </c>
      <c r="R2560" t="str">
        <f t="shared" si="239"/>
        <v>classical music</v>
      </c>
      <c r="S2560" s="9">
        <f t="shared" si="236"/>
        <v>42093.860023148154</v>
      </c>
      <c r="T2560" s="9">
        <f t="shared" si="237"/>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90</v>
      </c>
      <c r="P2561" s="5">
        <f t="shared" si="235"/>
        <v>35.6</v>
      </c>
      <c r="Q2561" t="str">
        <f t="shared" si="238"/>
        <v>music</v>
      </c>
      <c r="R2561" t="str">
        <f t="shared" si="239"/>
        <v>classical music</v>
      </c>
      <c r="S2561" s="9">
        <f t="shared" si="236"/>
        <v>40829.873657407406</v>
      </c>
      <c r="T2561" s="9">
        <f t="shared" si="237"/>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240">E2562-D2562</f>
        <v>3</v>
      </c>
      <c r="P2562" s="5">
        <f t="shared" ref="P2562:P2625" si="241">(E2562/L2562)</f>
        <v>143</v>
      </c>
      <c r="Q2562" t="str">
        <f t="shared" si="238"/>
        <v>music</v>
      </c>
      <c r="R2562" t="str">
        <f t="shared" si="239"/>
        <v>classical music</v>
      </c>
      <c r="S2562" s="9">
        <f t="shared" ref="S2562:S2625" si="242">(((J2562/60)/60)/24)+DATE(1970,1,1)</f>
        <v>42039.951087962967</v>
      </c>
      <c r="T2562" s="9">
        <f t="shared" ref="T2562:T2625" si="243">(((I2562/60)/60)/24)+DATE(1970,1,1)</f>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240"/>
        <v>-100000</v>
      </c>
      <c r="P2563" s="5" t="e">
        <f t="shared" si="241"/>
        <v>#DIV/0!</v>
      </c>
      <c r="Q2563" t="str">
        <f t="shared" ref="Q2563:Q2626" si="244">LEFT(N2563,SEARCH("/",N2563,1)-1)</f>
        <v>food</v>
      </c>
      <c r="R2563" t="str">
        <f t="shared" ref="R2563:R2626" si="245">RIGHT(N2563,LEN(N2563)-SEARCH("/",N2563))</f>
        <v>food trucks</v>
      </c>
      <c r="S2563" s="9">
        <f t="shared" si="242"/>
        <v>42260.528807870374</v>
      </c>
      <c r="T2563" s="9">
        <f t="shared" si="243"/>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-9925</v>
      </c>
      <c r="P2564" s="5">
        <f t="shared" si="241"/>
        <v>25</v>
      </c>
      <c r="Q2564" t="str">
        <f t="shared" si="244"/>
        <v>food</v>
      </c>
      <c r="R2564" t="str">
        <f t="shared" si="245"/>
        <v>food trucks</v>
      </c>
      <c r="S2564" s="9">
        <f t="shared" si="242"/>
        <v>42594.524756944447</v>
      </c>
      <c r="T2564" s="9">
        <f t="shared" si="24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-20000</v>
      </c>
      <c r="P2565" s="5" t="e">
        <f t="shared" si="241"/>
        <v>#DIV/0!</v>
      </c>
      <c r="Q2565" t="str">
        <f t="shared" si="244"/>
        <v>food</v>
      </c>
      <c r="R2565" t="str">
        <f t="shared" si="245"/>
        <v>food trucks</v>
      </c>
      <c r="S2565" s="9">
        <f t="shared" si="242"/>
        <v>42155.139479166668</v>
      </c>
      <c r="T2565" s="9">
        <f t="shared" si="24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-40000</v>
      </c>
      <c r="P2566" s="5" t="e">
        <f t="shared" si="241"/>
        <v>#DIV/0!</v>
      </c>
      <c r="Q2566" t="str">
        <f t="shared" si="244"/>
        <v>food</v>
      </c>
      <c r="R2566" t="str">
        <f t="shared" si="245"/>
        <v>food trucks</v>
      </c>
      <c r="S2566" s="9">
        <f t="shared" si="242"/>
        <v>41822.040497685186</v>
      </c>
      <c r="T2566" s="9">
        <f t="shared" si="24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-9900</v>
      </c>
      <c r="P2567" s="5">
        <f t="shared" si="241"/>
        <v>100</v>
      </c>
      <c r="Q2567" t="str">
        <f t="shared" si="244"/>
        <v>food</v>
      </c>
      <c r="R2567" t="str">
        <f t="shared" si="245"/>
        <v>food trucks</v>
      </c>
      <c r="S2567" s="9">
        <f t="shared" si="242"/>
        <v>42440.650335648148</v>
      </c>
      <c r="T2567" s="9">
        <f t="shared" si="24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-35000</v>
      </c>
      <c r="P2568" s="5" t="e">
        <f t="shared" si="241"/>
        <v>#DIV/0!</v>
      </c>
      <c r="Q2568" t="str">
        <f t="shared" si="244"/>
        <v>food</v>
      </c>
      <c r="R2568" t="str">
        <f t="shared" si="245"/>
        <v>food trucks</v>
      </c>
      <c r="S2568" s="9">
        <f t="shared" si="242"/>
        <v>41842.980879629627</v>
      </c>
      <c r="T2568" s="9">
        <f t="shared" si="24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-44880</v>
      </c>
      <c r="P2569" s="5">
        <f t="shared" si="241"/>
        <v>60</v>
      </c>
      <c r="Q2569" t="str">
        <f t="shared" si="244"/>
        <v>food</v>
      </c>
      <c r="R2569" t="str">
        <f t="shared" si="245"/>
        <v>food trucks</v>
      </c>
      <c r="S2569" s="9">
        <f t="shared" si="242"/>
        <v>42087.878912037035</v>
      </c>
      <c r="T2569" s="9">
        <f t="shared" si="24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-9950</v>
      </c>
      <c r="P2570" s="5">
        <f t="shared" si="241"/>
        <v>50</v>
      </c>
      <c r="Q2570" t="str">
        <f t="shared" si="244"/>
        <v>food</v>
      </c>
      <c r="R2570" t="str">
        <f t="shared" si="245"/>
        <v>food trucks</v>
      </c>
      <c r="S2570" s="9">
        <f t="shared" si="242"/>
        <v>42584.666597222225</v>
      </c>
      <c r="T2570" s="9">
        <f t="shared" si="24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-6355</v>
      </c>
      <c r="P2571" s="5">
        <f t="shared" si="241"/>
        <v>72.5</v>
      </c>
      <c r="Q2571" t="str">
        <f t="shared" si="244"/>
        <v>food</v>
      </c>
      <c r="R2571" t="str">
        <f t="shared" si="245"/>
        <v>food trucks</v>
      </c>
      <c r="S2571" s="9">
        <f t="shared" si="242"/>
        <v>42234.105462962965</v>
      </c>
      <c r="T2571" s="9">
        <f t="shared" si="24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-6941</v>
      </c>
      <c r="P2572" s="5">
        <f t="shared" si="241"/>
        <v>29.5</v>
      </c>
      <c r="Q2572" t="str">
        <f t="shared" si="244"/>
        <v>food</v>
      </c>
      <c r="R2572" t="str">
        <f t="shared" si="245"/>
        <v>food trucks</v>
      </c>
      <c r="S2572" s="9">
        <f t="shared" si="242"/>
        <v>42744.903182870374</v>
      </c>
      <c r="T2572" s="9">
        <f t="shared" si="24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-99750</v>
      </c>
      <c r="P2573" s="5">
        <f t="shared" si="241"/>
        <v>62.5</v>
      </c>
      <c r="Q2573" t="str">
        <f t="shared" si="244"/>
        <v>food</v>
      </c>
      <c r="R2573" t="str">
        <f t="shared" si="245"/>
        <v>food trucks</v>
      </c>
      <c r="S2573" s="9">
        <f t="shared" si="242"/>
        <v>42449.341678240744</v>
      </c>
      <c r="T2573" s="9">
        <f t="shared" si="24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-30000</v>
      </c>
      <c r="P2574" s="5" t="e">
        <f t="shared" si="241"/>
        <v>#DIV/0!</v>
      </c>
      <c r="Q2574" t="str">
        <f t="shared" si="244"/>
        <v>food</v>
      </c>
      <c r="R2574" t="str">
        <f t="shared" si="245"/>
        <v>food trucks</v>
      </c>
      <c r="S2574" s="9">
        <f t="shared" si="242"/>
        <v>42077.119409722218</v>
      </c>
      <c r="T2574" s="9">
        <f t="shared" si="24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-8000</v>
      </c>
      <c r="P2575" s="5" t="e">
        <f t="shared" si="241"/>
        <v>#DIV/0!</v>
      </c>
      <c r="Q2575" t="str">
        <f t="shared" si="244"/>
        <v>food</v>
      </c>
      <c r="R2575" t="str">
        <f t="shared" si="245"/>
        <v>food trucks</v>
      </c>
      <c r="S2575" s="9">
        <f t="shared" si="242"/>
        <v>41829.592002314814</v>
      </c>
      <c r="T2575" s="9">
        <f t="shared" si="24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-10000</v>
      </c>
      <c r="P2576" s="5" t="e">
        <f t="shared" si="241"/>
        <v>#DIV/0!</v>
      </c>
      <c r="Q2576" t="str">
        <f t="shared" si="244"/>
        <v>food</v>
      </c>
      <c r="R2576" t="str">
        <f t="shared" si="245"/>
        <v>food trucks</v>
      </c>
      <c r="S2576" s="9">
        <f t="shared" si="242"/>
        <v>42487.825752314813</v>
      </c>
      <c r="T2576" s="9">
        <f t="shared" si="24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-85000</v>
      </c>
      <c r="P2577" s="5" t="e">
        <f t="shared" si="241"/>
        <v>#DIV/0!</v>
      </c>
      <c r="Q2577" t="str">
        <f t="shared" si="244"/>
        <v>food</v>
      </c>
      <c r="R2577" t="str">
        <f t="shared" si="245"/>
        <v>food trucks</v>
      </c>
      <c r="S2577" s="9">
        <f t="shared" si="242"/>
        <v>41986.108726851846</v>
      </c>
      <c r="T2577" s="9">
        <f t="shared" si="24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-10000</v>
      </c>
      <c r="P2578" s="5" t="e">
        <f t="shared" si="241"/>
        <v>#DIV/0!</v>
      </c>
      <c r="Q2578" t="str">
        <f t="shared" si="244"/>
        <v>food</v>
      </c>
      <c r="R2578" t="str">
        <f t="shared" si="245"/>
        <v>food trucks</v>
      </c>
      <c r="S2578" s="9">
        <f t="shared" si="242"/>
        <v>42060.00980324074</v>
      </c>
      <c r="T2578" s="9">
        <f t="shared" si="24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-15000</v>
      </c>
      <c r="P2579" s="5" t="e">
        <f t="shared" si="241"/>
        <v>#DIV/0!</v>
      </c>
      <c r="Q2579" t="str">
        <f t="shared" si="244"/>
        <v>food</v>
      </c>
      <c r="R2579" t="str">
        <f t="shared" si="245"/>
        <v>food trucks</v>
      </c>
      <c r="S2579" s="9">
        <f t="shared" si="242"/>
        <v>41830.820567129631</v>
      </c>
      <c r="T2579" s="9">
        <f t="shared" si="24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-6000</v>
      </c>
      <c r="P2580" s="5" t="e">
        <f t="shared" si="241"/>
        <v>#DIV/0!</v>
      </c>
      <c r="Q2580" t="str">
        <f t="shared" si="244"/>
        <v>food</v>
      </c>
      <c r="R2580" t="str">
        <f t="shared" si="245"/>
        <v>food trucks</v>
      </c>
      <c r="S2580" s="9">
        <f t="shared" si="242"/>
        <v>42238.022905092599</v>
      </c>
      <c r="T2580" s="9">
        <f t="shared" si="24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-199723</v>
      </c>
      <c r="P2581" s="5">
        <f t="shared" si="241"/>
        <v>23.083333333333332</v>
      </c>
      <c r="Q2581" t="str">
        <f t="shared" si="244"/>
        <v>food</v>
      </c>
      <c r="R2581" t="str">
        <f t="shared" si="245"/>
        <v>food trucks</v>
      </c>
      <c r="S2581" s="9">
        <f t="shared" si="242"/>
        <v>41837.829895833333</v>
      </c>
      <c r="T2581" s="9">
        <f t="shared" si="24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-8449</v>
      </c>
      <c r="P2582" s="5">
        <f t="shared" si="241"/>
        <v>25.5</v>
      </c>
      <c r="Q2582" t="str">
        <f t="shared" si="244"/>
        <v>food</v>
      </c>
      <c r="R2582" t="str">
        <f t="shared" si="245"/>
        <v>food trucks</v>
      </c>
      <c r="S2582" s="9">
        <f t="shared" si="242"/>
        <v>42110.326423611114</v>
      </c>
      <c r="T2582" s="9">
        <f t="shared" si="24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-4470</v>
      </c>
      <c r="P2583" s="5">
        <f t="shared" si="241"/>
        <v>48.18181818181818</v>
      </c>
      <c r="Q2583" t="str">
        <f t="shared" si="244"/>
        <v>food</v>
      </c>
      <c r="R2583" t="str">
        <f t="shared" si="245"/>
        <v>food trucks</v>
      </c>
      <c r="S2583" s="9">
        <f t="shared" si="242"/>
        <v>42294.628449074073</v>
      </c>
      <c r="T2583" s="9">
        <f t="shared" si="24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-89999</v>
      </c>
      <c r="P2584" s="5">
        <f t="shared" si="241"/>
        <v>1</v>
      </c>
      <c r="Q2584" t="str">
        <f t="shared" si="244"/>
        <v>food</v>
      </c>
      <c r="R2584" t="str">
        <f t="shared" si="245"/>
        <v>food trucks</v>
      </c>
      <c r="S2584" s="9">
        <f t="shared" si="242"/>
        <v>42642.988819444443</v>
      </c>
      <c r="T2584" s="9">
        <f t="shared" si="24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-995</v>
      </c>
      <c r="P2585" s="5">
        <f t="shared" si="241"/>
        <v>1</v>
      </c>
      <c r="Q2585" t="str">
        <f t="shared" si="244"/>
        <v>food</v>
      </c>
      <c r="R2585" t="str">
        <f t="shared" si="245"/>
        <v>food trucks</v>
      </c>
      <c r="S2585" s="9">
        <f t="shared" si="242"/>
        <v>42019.76944444445</v>
      </c>
      <c r="T2585" s="9">
        <f t="shared" si="24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-10000</v>
      </c>
      <c r="P2586" s="5" t="e">
        <f t="shared" si="241"/>
        <v>#DIV/0!</v>
      </c>
      <c r="Q2586" t="str">
        <f t="shared" si="244"/>
        <v>food</v>
      </c>
      <c r="R2586" t="str">
        <f t="shared" si="245"/>
        <v>food trucks</v>
      </c>
      <c r="S2586" s="9">
        <f t="shared" si="242"/>
        <v>42140.173252314817</v>
      </c>
      <c r="T2586" s="9">
        <f t="shared" si="24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-29950</v>
      </c>
      <c r="P2587" s="5">
        <f t="shared" si="241"/>
        <v>50</v>
      </c>
      <c r="Q2587" t="str">
        <f t="shared" si="244"/>
        <v>food</v>
      </c>
      <c r="R2587" t="str">
        <f t="shared" si="245"/>
        <v>food trucks</v>
      </c>
      <c r="S2587" s="9">
        <f t="shared" si="242"/>
        <v>41795.963333333333</v>
      </c>
      <c r="T2587" s="9">
        <f t="shared" si="24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-2995</v>
      </c>
      <c r="P2588" s="5">
        <f t="shared" si="241"/>
        <v>5</v>
      </c>
      <c r="Q2588" t="str">
        <f t="shared" si="244"/>
        <v>food</v>
      </c>
      <c r="R2588" t="str">
        <f t="shared" si="245"/>
        <v>food trucks</v>
      </c>
      <c r="S2588" s="9">
        <f t="shared" si="242"/>
        <v>42333.330277777779</v>
      </c>
      <c r="T2588" s="9">
        <f t="shared" si="24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-48783</v>
      </c>
      <c r="P2589" s="5">
        <f t="shared" si="241"/>
        <v>202.83333333333334</v>
      </c>
      <c r="Q2589" t="str">
        <f t="shared" si="244"/>
        <v>food</v>
      </c>
      <c r="R2589" t="str">
        <f t="shared" si="245"/>
        <v>food trucks</v>
      </c>
      <c r="S2589" s="9">
        <f t="shared" si="242"/>
        <v>42338.675381944442</v>
      </c>
      <c r="T2589" s="9">
        <f t="shared" si="24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-5767</v>
      </c>
      <c r="P2590" s="5">
        <f t="shared" si="241"/>
        <v>29.125</v>
      </c>
      <c r="Q2590" t="str">
        <f t="shared" si="244"/>
        <v>food</v>
      </c>
      <c r="R2590" t="str">
        <f t="shared" si="245"/>
        <v>food trucks</v>
      </c>
      <c r="S2590" s="9">
        <f t="shared" si="242"/>
        <v>42042.676226851851</v>
      </c>
      <c r="T2590" s="9">
        <f t="shared" si="24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-49995</v>
      </c>
      <c r="P2591" s="5">
        <f t="shared" si="241"/>
        <v>5</v>
      </c>
      <c r="Q2591" t="str">
        <f t="shared" si="244"/>
        <v>food</v>
      </c>
      <c r="R2591" t="str">
        <f t="shared" si="245"/>
        <v>food trucks</v>
      </c>
      <c r="S2591" s="9">
        <f t="shared" si="242"/>
        <v>42422.536192129628</v>
      </c>
      <c r="T2591" s="9">
        <f t="shared" si="24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-3000</v>
      </c>
      <c r="P2592" s="5" t="e">
        <f t="shared" si="241"/>
        <v>#DIV/0!</v>
      </c>
      <c r="Q2592" t="str">
        <f t="shared" si="244"/>
        <v>food</v>
      </c>
      <c r="R2592" t="str">
        <f t="shared" si="245"/>
        <v>food trucks</v>
      </c>
      <c r="S2592" s="9">
        <f t="shared" si="242"/>
        <v>42388.589085648149</v>
      </c>
      <c r="T2592" s="9">
        <f t="shared" si="24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-1474</v>
      </c>
      <c r="P2593" s="5">
        <f t="shared" si="241"/>
        <v>13</v>
      </c>
      <c r="Q2593" t="str">
        <f t="shared" si="244"/>
        <v>food</v>
      </c>
      <c r="R2593" t="str">
        <f t="shared" si="245"/>
        <v>food trucks</v>
      </c>
      <c r="S2593" s="9">
        <f t="shared" si="242"/>
        <v>42382.906527777777</v>
      </c>
      <c r="T2593" s="9">
        <f t="shared" si="24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-29950</v>
      </c>
      <c r="P2594" s="5">
        <f t="shared" si="241"/>
        <v>50</v>
      </c>
      <c r="Q2594" t="str">
        <f t="shared" si="244"/>
        <v>food</v>
      </c>
      <c r="R2594" t="str">
        <f t="shared" si="245"/>
        <v>food trucks</v>
      </c>
      <c r="S2594" s="9">
        <f t="shared" si="242"/>
        <v>41887.801168981481</v>
      </c>
      <c r="T2594" s="9">
        <f t="shared" si="24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-10000</v>
      </c>
      <c r="P2595" s="5" t="e">
        <f t="shared" si="241"/>
        <v>#DIV/0!</v>
      </c>
      <c r="Q2595" t="str">
        <f t="shared" si="244"/>
        <v>food</v>
      </c>
      <c r="R2595" t="str">
        <f t="shared" si="245"/>
        <v>food trucks</v>
      </c>
      <c r="S2595" s="9">
        <f t="shared" si="242"/>
        <v>42089.84520833334</v>
      </c>
      <c r="T2595" s="9">
        <f t="shared" si="24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-79999</v>
      </c>
      <c r="P2596" s="5">
        <f t="shared" si="241"/>
        <v>1</v>
      </c>
      <c r="Q2596" t="str">
        <f t="shared" si="244"/>
        <v>food</v>
      </c>
      <c r="R2596" t="str">
        <f t="shared" si="245"/>
        <v>food trucks</v>
      </c>
      <c r="S2596" s="9">
        <f t="shared" si="242"/>
        <v>41828.967916666668</v>
      </c>
      <c r="T2596" s="9">
        <f t="shared" si="24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-13175</v>
      </c>
      <c r="P2597" s="5">
        <f t="shared" si="241"/>
        <v>96.05263157894737</v>
      </c>
      <c r="Q2597" t="str">
        <f t="shared" si="244"/>
        <v>food</v>
      </c>
      <c r="R2597" t="str">
        <f t="shared" si="245"/>
        <v>food trucks</v>
      </c>
      <c r="S2597" s="9">
        <f t="shared" si="242"/>
        <v>42760.244212962964</v>
      </c>
      <c r="T2597" s="9">
        <f t="shared" si="24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-26744</v>
      </c>
      <c r="P2598" s="5">
        <f t="shared" si="241"/>
        <v>305.77777777777777</v>
      </c>
      <c r="Q2598" t="str">
        <f t="shared" si="244"/>
        <v>food</v>
      </c>
      <c r="R2598" t="str">
        <f t="shared" si="245"/>
        <v>food trucks</v>
      </c>
      <c r="S2598" s="9">
        <f t="shared" si="242"/>
        <v>41828.664456018516</v>
      </c>
      <c r="T2598" s="9">
        <f t="shared" si="24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-1415</v>
      </c>
      <c r="P2599" s="5">
        <f t="shared" si="241"/>
        <v>12.142857142857142</v>
      </c>
      <c r="Q2599" t="str">
        <f t="shared" si="244"/>
        <v>food</v>
      </c>
      <c r="R2599" t="str">
        <f t="shared" si="245"/>
        <v>food trucks</v>
      </c>
      <c r="S2599" s="9">
        <f t="shared" si="242"/>
        <v>42510.341631944444</v>
      </c>
      <c r="T2599" s="9">
        <f t="shared" si="24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-1830</v>
      </c>
      <c r="P2600" s="5">
        <f t="shared" si="241"/>
        <v>83.571428571428569</v>
      </c>
      <c r="Q2600" t="str">
        <f t="shared" si="244"/>
        <v>food</v>
      </c>
      <c r="R2600" t="str">
        <f t="shared" si="245"/>
        <v>food trucks</v>
      </c>
      <c r="S2600" s="9">
        <f t="shared" si="242"/>
        <v>42240.840289351851</v>
      </c>
      <c r="T2600" s="9">
        <f t="shared" si="24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-8951</v>
      </c>
      <c r="P2601" s="5">
        <f t="shared" si="241"/>
        <v>18</v>
      </c>
      <c r="Q2601" t="str">
        <f t="shared" si="244"/>
        <v>food</v>
      </c>
      <c r="R2601" t="str">
        <f t="shared" si="245"/>
        <v>food trucks</v>
      </c>
      <c r="S2601" s="9">
        <f t="shared" si="242"/>
        <v>41809.754016203704</v>
      </c>
      <c r="T2601" s="9">
        <f t="shared" si="24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-46534</v>
      </c>
      <c r="P2602" s="5">
        <f t="shared" si="241"/>
        <v>115.53333333333333</v>
      </c>
      <c r="Q2602" t="str">
        <f t="shared" si="244"/>
        <v>food</v>
      </c>
      <c r="R2602" t="str">
        <f t="shared" si="245"/>
        <v>food trucks</v>
      </c>
      <c r="S2602" s="9">
        <f t="shared" si="242"/>
        <v>42394.900462962964</v>
      </c>
      <c r="T2602" s="9">
        <f t="shared" si="24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2807</v>
      </c>
      <c r="P2603" s="5">
        <f t="shared" si="241"/>
        <v>21.900662251655628</v>
      </c>
      <c r="Q2603" t="str">
        <f t="shared" si="244"/>
        <v>technology</v>
      </c>
      <c r="R2603" t="str">
        <f t="shared" si="245"/>
        <v>space exploration</v>
      </c>
      <c r="S2603" s="9">
        <f t="shared" si="242"/>
        <v>41150.902187499996</v>
      </c>
      <c r="T2603" s="9">
        <f t="shared" si="24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27131</v>
      </c>
      <c r="P2604" s="5">
        <f t="shared" si="241"/>
        <v>80.022494887525568</v>
      </c>
      <c r="Q2604" t="str">
        <f t="shared" si="244"/>
        <v>technology</v>
      </c>
      <c r="R2604" t="str">
        <f t="shared" si="245"/>
        <v>space exploration</v>
      </c>
      <c r="S2604" s="9">
        <f t="shared" si="242"/>
        <v>41915.747314814813</v>
      </c>
      <c r="T2604" s="9">
        <f t="shared" si="24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26</v>
      </c>
      <c r="P2605" s="5">
        <f t="shared" si="241"/>
        <v>35.520000000000003</v>
      </c>
      <c r="Q2605" t="str">
        <f t="shared" si="244"/>
        <v>technology</v>
      </c>
      <c r="R2605" t="str">
        <f t="shared" si="245"/>
        <v>space exploration</v>
      </c>
      <c r="S2605" s="9">
        <f t="shared" si="242"/>
        <v>41617.912662037037</v>
      </c>
      <c r="T2605" s="9">
        <f t="shared" si="24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843.59999999999854</v>
      </c>
      <c r="P2606" s="5">
        <f t="shared" si="241"/>
        <v>64.933333333333323</v>
      </c>
      <c r="Q2606" t="str">
        <f t="shared" si="244"/>
        <v>technology</v>
      </c>
      <c r="R2606" t="str">
        <f t="shared" si="245"/>
        <v>space exploration</v>
      </c>
      <c r="S2606" s="9">
        <f t="shared" si="242"/>
        <v>40998.051192129627</v>
      </c>
      <c r="T2606" s="9">
        <f t="shared" si="24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7421.570000000007</v>
      </c>
      <c r="P2607" s="5">
        <f t="shared" si="241"/>
        <v>60.965703745743475</v>
      </c>
      <c r="Q2607" t="str">
        <f t="shared" si="244"/>
        <v>technology</v>
      </c>
      <c r="R2607" t="str">
        <f t="shared" si="245"/>
        <v>space exploration</v>
      </c>
      <c r="S2607" s="9">
        <f t="shared" si="242"/>
        <v>42508.541550925926</v>
      </c>
      <c r="T2607" s="9">
        <f t="shared" si="24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1106</v>
      </c>
      <c r="P2608" s="5">
        <f t="shared" si="241"/>
        <v>31.444155844155844</v>
      </c>
      <c r="Q2608" t="str">
        <f t="shared" si="244"/>
        <v>technology</v>
      </c>
      <c r="R2608" t="str">
        <f t="shared" si="245"/>
        <v>space exploration</v>
      </c>
      <c r="S2608" s="9">
        <f t="shared" si="242"/>
        <v>41726.712754629632</v>
      </c>
      <c r="T2608" s="9">
        <f t="shared" si="24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24616</v>
      </c>
      <c r="P2609" s="5">
        <f t="shared" si="241"/>
        <v>81.949748743718587</v>
      </c>
      <c r="Q2609" t="str">
        <f t="shared" si="244"/>
        <v>technology</v>
      </c>
      <c r="R2609" t="str">
        <f t="shared" si="245"/>
        <v>space exploration</v>
      </c>
      <c r="S2609" s="9">
        <f t="shared" si="242"/>
        <v>42184.874675925923</v>
      </c>
      <c r="T2609" s="9">
        <f t="shared" si="24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9914</v>
      </c>
      <c r="P2610" s="5">
        <f t="shared" si="241"/>
        <v>58.92763157894737</v>
      </c>
      <c r="Q2610" t="str">
        <f t="shared" si="244"/>
        <v>technology</v>
      </c>
      <c r="R2610" t="str">
        <f t="shared" si="245"/>
        <v>space exploration</v>
      </c>
      <c r="S2610" s="9">
        <f t="shared" si="242"/>
        <v>42767.801712962959</v>
      </c>
      <c r="T2610" s="9">
        <f t="shared" si="24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71330.39</v>
      </c>
      <c r="P2611" s="5">
        <f t="shared" si="241"/>
        <v>157.29347633136095</v>
      </c>
      <c r="Q2611" t="str">
        <f t="shared" si="244"/>
        <v>technology</v>
      </c>
      <c r="R2611" t="str">
        <f t="shared" si="245"/>
        <v>space exploration</v>
      </c>
      <c r="S2611" s="9">
        <f t="shared" si="242"/>
        <v>41075.237858796296</v>
      </c>
      <c r="T2611" s="9">
        <f t="shared" si="24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9407.66</v>
      </c>
      <c r="P2612" s="5">
        <f t="shared" si="241"/>
        <v>55.758509532062391</v>
      </c>
      <c r="Q2612" t="str">
        <f t="shared" si="244"/>
        <v>technology</v>
      </c>
      <c r="R2612" t="str">
        <f t="shared" si="245"/>
        <v>space exploration</v>
      </c>
      <c r="S2612" s="9">
        <f t="shared" si="242"/>
        <v>42564.881076388891</v>
      </c>
      <c r="T2612" s="9">
        <f t="shared" si="24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295970</v>
      </c>
      <c r="P2613" s="5">
        <f t="shared" si="241"/>
        <v>83.802893802893806</v>
      </c>
      <c r="Q2613" t="str">
        <f t="shared" si="244"/>
        <v>technology</v>
      </c>
      <c r="R2613" t="str">
        <f t="shared" si="245"/>
        <v>space exploration</v>
      </c>
      <c r="S2613" s="9">
        <f t="shared" si="242"/>
        <v>42704.335810185185</v>
      </c>
      <c r="T2613" s="9">
        <f t="shared" si="24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7176.130000000001</v>
      </c>
      <c r="P2614" s="5">
        <f t="shared" si="241"/>
        <v>58.422210884353746</v>
      </c>
      <c r="Q2614" t="str">
        <f t="shared" si="244"/>
        <v>technology</v>
      </c>
      <c r="R2614" t="str">
        <f t="shared" si="245"/>
        <v>space exploration</v>
      </c>
      <c r="S2614" s="9">
        <f t="shared" si="242"/>
        <v>41982.143171296295</v>
      </c>
      <c r="T2614" s="9">
        <f t="shared" si="24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76</v>
      </c>
      <c r="P2615" s="5">
        <f t="shared" si="241"/>
        <v>270.57142857142856</v>
      </c>
      <c r="Q2615" t="str">
        <f t="shared" si="244"/>
        <v>technology</v>
      </c>
      <c r="R2615" t="str">
        <f t="shared" si="245"/>
        <v>space exploration</v>
      </c>
      <c r="S2615" s="9">
        <f t="shared" si="242"/>
        <v>41143.81821759259</v>
      </c>
      <c r="T2615" s="9">
        <f t="shared" si="24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210</v>
      </c>
      <c r="P2616" s="5">
        <f t="shared" si="241"/>
        <v>107.1</v>
      </c>
      <c r="Q2616" t="str">
        <f t="shared" si="244"/>
        <v>technology</v>
      </c>
      <c r="R2616" t="str">
        <f t="shared" si="245"/>
        <v>space exploration</v>
      </c>
      <c r="S2616" s="9">
        <f t="shared" si="242"/>
        <v>41730.708472222221</v>
      </c>
      <c r="T2616" s="9">
        <f t="shared" si="24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1396</v>
      </c>
      <c r="P2617" s="5">
        <f t="shared" si="241"/>
        <v>47.180555555555557</v>
      </c>
      <c r="Q2617" t="str">
        <f t="shared" si="244"/>
        <v>technology</v>
      </c>
      <c r="R2617" t="str">
        <f t="shared" si="245"/>
        <v>space exploration</v>
      </c>
      <c r="S2617" s="9">
        <f t="shared" si="242"/>
        <v>42453.49726851852</v>
      </c>
      <c r="T2617" s="9">
        <f t="shared" si="24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3633.5</v>
      </c>
      <c r="P2618" s="5">
        <f t="shared" si="241"/>
        <v>120.30882352941177</v>
      </c>
      <c r="Q2618" t="str">
        <f t="shared" si="244"/>
        <v>technology</v>
      </c>
      <c r="R2618" t="str">
        <f t="shared" si="245"/>
        <v>space exploration</v>
      </c>
      <c r="S2618" s="9">
        <f t="shared" si="242"/>
        <v>42211.99454861111</v>
      </c>
      <c r="T2618" s="9">
        <f t="shared" si="24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3888</v>
      </c>
      <c r="P2619" s="5">
        <f t="shared" si="241"/>
        <v>27.59748427672956</v>
      </c>
      <c r="Q2619" t="str">
        <f t="shared" si="244"/>
        <v>technology</v>
      </c>
      <c r="R2619" t="str">
        <f t="shared" si="245"/>
        <v>space exploration</v>
      </c>
      <c r="S2619" s="9">
        <f t="shared" si="242"/>
        <v>41902.874432870369</v>
      </c>
      <c r="T2619" s="9">
        <f t="shared" si="24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808</v>
      </c>
      <c r="P2620" s="5">
        <f t="shared" si="241"/>
        <v>205.2987012987013</v>
      </c>
      <c r="Q2620" t="str">
        <f t="shared" si="244"/>
        <v>technology</v>
      </c>
      <c r="R2620" t="str">
        <f t="shared" si="245"/>
        <v>space exploration</v>
      </c>
      <c r="S2620" s="9">
        <f t="shared" si="242"/>
        <v>42279.792372685188</v>
      </c>
      <c r="T2620" s="9">
        <f t="shared" si="24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884</v>
      </c>
      <c r="P2621" s="5">
        <f t="shared" si="241"/>
        <v>35.547169811320757</v>
      </c>
      <c r="Q2621" t="str">
        <f t="shared" si="244"/>
        <v>technology</v>
      </c>
      <c r="R2621" t="str">
        <f t="shared" si="245"/>
        <v>space exploration</v>
      </c>
      <c r="S2621" s="9">
        <f t="shared" si="242"/>
        <v>42273.884305555555</v>
      </c>
      <c r="T2621" s="9">
        <f t="shared" si="24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28374</v>
      </c>
      <c r="P2622" s="5">
        <f t="shared" si="241"/>
        <v>74.639488409272587</v>
      </c>
      <c r="Q2622" t="str">
        <f t="shared" si="244"/>
        <v>technology</v>
      </c>
      <c r="R2622" t="str">
        <f t="shared" si="245"/>
        <v>space exploration</v>
      </c>
      <c r="S2622" s="9">
        <f t="shared" si="242"/>
        <v>42251.16715277778</v>
      </c>
      <c r="T2622" s="9">
        <f t="shared" si="24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6882</v>
      </c>
      <c r="P2623" s="5">
        <f t="shared" si="241"/>
        <v>47.058064516129029</v>
      </c>
      <c r="Q2623" t="str">
        <f t="shared" si="244"/>
        <v>technology</v>
      </c>
      <c r="R2623" t="str">
        <f t="shared" si="245"/>
        <v>space exploration</v>
      </c>
      <c r="S2623" s="9">
        <f t="shared" si="242"/>
        <v>42115.74754629629</v>
      </c>
      <c r="T2623" s="9">
        <f t="shared" si="24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467.76</v>
      </c>
      <c r="P2624" s="5">
        <f t="shared" si="241"/>
        <v>26.591351351351353</v>
      </c>
      <c r="Q2624" t="str">
        <f t="shared" si="244"/>
        <v>technology</v>
      </c>
      <c r="R2624" t="str">
        <f t="shared" si="245"/>
        <v>space exploration</v>
      </c>
      <c r="S2624" s="9">
        <f t="shared" si="242"/>
        <v>42689.74324074074</v>
      </c>
      <c r="T2624" s="9">
        <f t="shared" si="24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280</v>
      </c>
      <c r="P2625" s="5">
        <f t="shared" si="241"/>
        <v>36.774193548387096</v>
      </c>
      <c r="Q2625" t="str">
        <f t="shared" si="244"/>
        <v>technology</v>
      </c>
      <c r="R2625" t="str">
        <f t="shared" si="245"/>
        <v>space exploration</v>
      </c>
      <c r="S2625" s="9">
        <f t="shared" si="242"/>
        <v>42692.256550925929</v>
      </c>
      <c r="T2625" s="9">
        <f t="shared" si="24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246">E2626-D2626</f>
        <v>102353.65</v>
      </c>
      <c r="P2626" s="5">
        <f t="shared" ref="P2626:P2689" si="247">(E2626/L2626)</f>
        <v>31.820544982698959</v>
      </c>
      <c r="Q2626" t="str">
        <f t="shared" si="244"/>
        <v>technology</v>
      </c>
      <c r="R2626" t="str">
        <f t="shared" si="245"/>
        <v>space exploration</v>
      </c>
      <c r="S2626" s="9">
        <f t="shared" ref="S2626:S2689" si="248">(((J2626/60)/60)/24)+DATE(1970,1,1)</f>
        <v>41144.42155092593</v>
      </c>
      <c r="T2626" s="9">
        <f t="shared" ref="T2626:T2689" si="249">(((I2626/60)/60)/24)+DATE(1970,1,1)</f>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246"/>
        <v>1284</v>
      </c>
      <c r="P2627" s="5">
        <f t="shared" si="247"/>
        <v>27.576923076923077</v>
      </c>
      <c r="Q2627" t="str">
        <f t="shared" ref="Q2627:Q2690" si="250">LEFT(N2627,SEARCH("/",N2627,1)-1)</f>
        <v>technology</v>
      </c>
      <c r="R2627" t="str">
        <f t="shared" ref="R2627:R2690" si="251">RIGHT(N2627,LEN(N2627)-SEARCH("/",N2627))</f>
        <v>space exploration</v>
      </c>
      <c r="S2627" s="9">
        <f t="shared" si="248"/>
        <v>42658.810277777782</v>
      </c>
      <c r="T2627" s="9">
        <f t="shared" si="249"/>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300</v>
      </c>
      <c r="P2628" s="5">
        <f t="shared" si="247"/>
        <v>56</v>
      </c>
      <c r="Q2628" t="str">
        <f t="shared" si="250"/>
        <v>technology</v>
      </c>
      <c r="R2628" t="str">
        <f t="shared" si="251"/>
        <v>space exploration</v>
      </c>
      <c r="S2628" s="9">
        <f t="shared" si="248"/>
        <v>42128.628113425926</v>
      </c>
      <c r="T2628" s="9">
        <f t="shared" si="249"/>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820</v>
      </c>
      <c r="P2629" s="5">
        <f t="shared" si="247"/>
        <v>21.555555555555557</v>
      </c>
      <c r="Q2629" t="str">
        <f t="shared" si="250"/>
        <v>technology</v>
      </c>
      <c r="R2629" t="str">
        <f t="shared" si="251"/>
        <v>space exploration</v>
      </c>
      <c r="S2629" s="9">
        <f t="shared" si="248"/>
        <v>42304.829409722224</v>
      </c>
      <c r="T2629" s="9">
        <f t="shared" si="249"/>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87</v>
      </c>
      <c r="P2630" s="5">
        <f t="shared" si="247"/>
        <v>44.095238095238095</v>
      </c>
      <c r="Q2630" t="str">
        <f t="shared" si="250"/>
        <v>technology</v>
      </c>
      <c r="R2630" t="str">
        <f t="shared" si="251"/>
        <v>space exploration</v>
      </c>
      <c r="S2630" s="9">
        <f t="shared" si="248"/>
        <v>41953.966053240743</v>
      </c>
      <c r="T2630" s="9">
        <f t="shared" si="249"/>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1387</v>
      </c>
      <c r="P2631" s="5">
        <f t="shared" si="247"/>
        <v>63.87</v>
      </c>
      <c r="Q2631" t="str">
        <f t="shared" si="250"/>
        <v>technology</v>
      </c>
      <c r="R2631" t="str">
        <f t="shared" si="251"/>
        <v>space exploration</v>
      </c>
      <c r="S2631" s="9">
        <f t="shared" si="248"/>
        <v>42108.538449074069</v>
      </c>
      <c r="T2631" s="9">
        <f t="shared" si="249"/>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1158</v>
      </c>
      <c r="P2632" s="5">
        <f t="shared" si="247"/>
        <v>38.987654320987652</v>
      </c>
      <c r="Q2632" t="str">
        <f t="shared" si="250"/>
        <v>technology</v>
      </c>
      <c r="R2632" t="str">
        <f t="shared" si="251"/>
        <v>space exploration</v>
      </c>
      <c r="S2632" s="9">
        <f t="shared" si="248"/>
        <v>42524.105462962965</v>
      </c>
      <c r="T2632" s="9">
        <f t="shared" si="249"/>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2933.0499999999993</v>
      </c>
      <c r="P2633" s="5">
        <f t="shared" si="247"/>
        <v>80.185489510489504</v>
      </c>
      <c r="Q2633" t="str">
        <f t="shared" si="250"/>
        <v>technology</v>
      </c>
      <c r="R2633" t="str">
        <f t="shared" si="251"/>
        <v>space exploration</v>
      </c>
      <c r="S2633" s="9">
        <f t="shared" si="248"/>
        <v>42218.169293981482</v>
      </c>
      <c r="T2633" s="9">
        <f t="shared" si="249"/>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396</v>
      </c>
      <c r="P2634" s="5">
        <f t="shared" si="247"/>
        <v>34.904761904761905</v>
      </c>
      <c r="Q2634" t="str">
        <f t="shared" si="250"/>
        <v>technology</v>
      </c>
      <c r="R2634" t="str">
        <f t="shared" si="251"/>
        <v>space exploration</v>
      </c>
      <c r="S2634" s="9">
        <f t="shared" si="248"/>
        <v>42494.061793981484</v>
      </c>
      <c r="T2634" s="9">
        <f t="shared" si="249"/>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12731</v>
      </c>
      <c r="P2635" s="5">
        <f t="shared" si="247"/>
        <v>89.100502512562812</v>
      </c>
      <c r="Q2635" t="str">
        <f t="shared" si="250"/>
        <v>technology</v>
      </c>
      <c r="R2635" t="str">
        <f t="shared" si="251"/>
        <v>space exploration</v>
      </c>
      <c r="S2635" s="9">
        <f t="shared" si="248"/>
        <v>41667.823287037041</v>
      </c>
      <c r="T2635" s="9">
        <f t="shared" si="249"/>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56</v>
      </c>
      <c r="P2636" s="5">
        <f t="shared" si="247"/>
        <v>39.44</v>
      </c>
      <c r="Q2636" t="str">
        <f t="shared" si="250"/>
        <v>technology</v>
      </c>
      <c r="R2636" t="str">
        <f t="shared" si="251"/>
        <v>space exploration</v>
      </c>
      <c r="S2636" s="9">
        <f t="shared" si="248"/>
        <v>42612.656493055561</v>
      </c>
      <c r="T2636" s="9">
        <f t="shared" si="249"/>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0</v>
      </c>
      <c r="P2637" s="5">
        <f t="shared" si="247"/>
        <v>136.9047619047619</v>
      </c>
      <c r="Q2637" t="str">
        <f t="shared" si="250"/>
        <v>technology</v>
      </c>
      <c r="R2637" t="str">
        <f t="shared" si="251"/>
        <v>space exploration</v>
      </c>
      <c r="S2637" s="9">
        <f t="shared" si="248"/>
        <v>42037.950937500005</v>
      </c>
      <c r="T2637" s="9">
        <f t="shared" si="249"/>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873</v>
      </c>
      <c r="P2638" s="5">
        <f t="shared" si="247"/>
        <v>37.46</v>
      </c>
      <c r="Q2638" t="str">
        <f t="shared" si="250"/>
        <v>technology</v>
      </c>
      <c r="R2638" t="str">
        <f t="shared" si="251"/>
        <v>space exploration</v>
      </c>
      <c r="S2638" s="9">
        <f t="shared" si="248"/>
        <v>42636.614745370374</v>
      </c>
      <c r="T2638" s="9">
        <f t="shared" si="249"/>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331</v>
      </c>
      <c r="P2639" s="5">
        <f t="shared" si="247"/>
        <v>31.96153846153846</v>
      </c>
      <c r="Q2639" t="str">
        <f t="shared" si="250"/>
        <v>technology</v>
      </c>
      <c r="R2639" t="str">
        <f t="shared" si="251"/>
        <v>space exploration</v>
      </c>
      <c r="S2639" s="9">
        <f t="shared" si="248"/>
        <v>42639.549479166672</v>
      </c>
      <c r="T2639" s="9">
        <f t="shared" si="249"/>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6</v>
      </c>
      <c r="P2640" s="5">
        <f t="shared" si="247"/>
        <v>25.214285714285715</v>
      </c>
      <c r="Q2640" t="str">
        <f t="shared" si="250"/>
        <v>technology</v>
      </c>
      <c r="R2640" t="str">
        <f t="shared" si="251"/>
        <v>space exploration</v>
      </c>
      <c r="S2640" s="9">
        <f t="shared" si="248"/>
        <v>41989.913136574076</v>
      </c>
      <c r="T2640" s="9">
        <f t="shared" si="249"/>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192</v>
      </c>
      <c r="P2641" s="5">
        <f t="shared" si="247"/>
        <v>10.040816326530612</v>
      </c>
      <c r="Q2641" t="str">
        <f t="shared" si="250"/>
        <v>technology</v>
      </c>
      <c r="R2641" t="str">
        <f t="shared" si="251"/>
        <v>space exploration</v>
      </c>
      <c r="S2641" s="9">
        <f t="shared" si="248"/>
        <v>42024.86513888889</v>
      </c>
      <c r="T2641" s="9">
        <f t="shared" si="249"/>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170</v>
      </c>
      <c r="P2642" s="5">
        <f t="shared" si="247"/>
        <v>45.94202898550725</v>
      </c>
      <c r="Q2642" t="str">
        <f t="shared" si="250"/>
        <v>technology</v>
      </c>
      <c r="R2642" t="str">
        <f t="shared" si="251"/>
        <v>space exploration</v>
      </c>
      <c r="S2642" s="9">
        <f t="shared" si="248"/>
        <v>42103.160578703704</v>
      </c>
      <c r="T2642" s="9">
        <f t="shared" si="249"/>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-1485</v>
      </c>
      <c r="P2643" s="5">
        <f t="shared" si="247"/>
        <v>15</v>
      </c>
      <c r="Q2643" t="str">
        <f t="shared" si="250"/>
        <v>technology</v>
      </c>
      <c r="R2643" t="str">
        <f t="shared" si="251"/>
        <v>space exploration</v>
      </c>
      <c r="S2643" s="9">
        <f t="shared" si="248"/>
        <v>41880.827118055553</v>
      </c>
      <c r="T2643" s="9">
        <f t="shared" si="249"/>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-500000</v>
      </c>
      <c r="P2644" s="5" t="e">
        <f t="shared" si="247"/>
        <v>#DIV/0!</v>
      </c>
      <c r="Q2644" t="str">
        <f t="shared" si="250"/>
        <v>technology</v>
      </c>
      <c r="R2644" t="str">
        <f t="shared" si="251"/>
        <v>space exploration</v>
      </c>
      <c r="S2644" s="9">
        <f t="shared" si="248"/>
        <v>42536.246620370366</v>
      </c>
      <c r="T2644" s="9">
        <f t="shared" si="249"/>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-664402.68999999994</v>
      </c>
      <c r="P2645" s="5">
        <f t="shared" si="247"/>
        <v>223.58248500999335</v>
      </c>
      <c r="Q2645" t="str">
        <f t="shared" si="250"/>
        <v>technology</v>
      </c>
      <c r="R2645" t="str">
        <f t="shared" si="251"/>
        <v>space exploration</v>
      </c>
      <c r="S2645" s="9">
        <f t="shared" si="248"/>
        <v>42689.582349537035</v>
      </c>
      <c r="T2645" s="9">
        <f t="shared" si="249"/>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-97947</v>
      </c>
      <c r="P2646" s="5">
        <f t="shared" si="247"/>
        <v>39.480769230769234</v>
      </c>
      <c r="Q2646" t="str">
        <f t="shared" si="250"/>
        <v>technology</v>
      </c>
      <c r="R2646" t="str">
        <f t="shared" si="251"/>
        <v>space exploration</v>
      </c>
      <c r="S2646" s="9">
        <f t="shared" si="248"/>
        <v>42774.792071759264</v>
      </c>
      <c r="T2646" s="9">
        <f t="shared" si="249"/>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-17900</v>
      </c>
      <c r="P2647" s="5">
        <f t="shared" si="247"/>
        <v>91.304347826086953</v>
      </c>
      <c r="Q2647" t="str">
        <f t="shared" si="250"/>
        <v>technology</v>
      </c>
      <c r="R2647" t="str">
        <f t="shared" si="251"/>
        <v>space exploration</v>
      </c>
      <c r="S2647" s="9">
        <f t="shared" si="248"/>
        <v>41921.842627314814</v>
      </c>
      <c r="T2647" s="9">
        <f t="shared" si="249"/>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-457913.58</v>
      </c>
      <c r="P2648" s="5">
        <f t="shared" si="247"/>
        <v>78.666205607476627</v>
      </c>
      <c r="Q2648" t="str">
        <f t="shared" si="250"/>
        <v>technology</v>
      </c>
      <c r="R2648" t="str">
        <f t="shared" si="251"/>
        <v>space exploration</v>
      </c>
      <c r="S2648" s="9">
        <f t="shared" si="248"/>
        <v>42226.313298611116</v>
      </c>
      <c r="T2648" s="9">
        <f t="shared" si="249"/>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-2464</v>
      </c>
      <c r="P2649" s="5">
        <f t="shared" si="247"/>
        <v>12</v>
      </c>
      <c r="Q2649" t="str">
        <f t="shared" si="250"/>
        <v>technology</v>
      </c>
      <c r="R2649" t="str">
        <f t="shared" si="251"/>
        <v>space exploration</v>
      </c>
      <c r="S2649" s="9">
        <f t="shared" si="248"/>
        <v>42200.261793981481</v>
      </c>
      <c r="T2649" s="9">
        <f t="shared" si="249"/>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-11894</v>
      </c>
      <c r="P2650" s="5">
        <f t="shared" si="247"/>
        <v>17.666666666666668</v>
      </c>
      <c r="Q2650" t="str">
        <f t="shared" si="250"/>
        <v>technology</v>
      </c>
      <c r="R2650" t="str">
        <f t="shared" si="251"/>
        <v>space exploration</v>
      </c>
      <c r="S2650" s="9">
        <f t="shared" si="248"/>
        <v>42408.714814814812</v>
      </c>
      <c r="T2650" s="9">
        <f t="shared" si="249"/>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-124876</v>
      </c>
      <c r="P2651" s="5">
        <f t="shared" si="247"/>
        <v>41.333333333333336</v>
      </c>
      <c r="Q2651" t="str">
        <f t="shared" si="250"/>
        <v>technology</v>
      </c>
      <c r="R2651" t="str">
        <f t="shared" si="251"/>
        <v>space exploration</v>
      </c>
      <c r="S2651" s="9">
        <f t="shared" si="248"/>
        <v>42341.99700231482</v>
      </c>
      <c r="T2651" s="9">
        <f t="shared" si="249"/>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-59642</v>
      </c>
      <c r="P2652" s="5">
        <f t="shared" si="247"/>
        <v>71.599999999999994</v>
      </c>
      <c r="Q2652" t="str">
        <f t="shared" si="250"/>
        <v>technology</v>
      </c>
      <c r="R2652" t="str">
        <f t="shared" si="251"/>
        <v>space exploration</v>
      </c>
      <c r="S2652" s="9">
        <f t="shared" si="248"/>
        <v>42695.624340277776</v>
      </c>
      <c r="T2652" s="9">
        <f t="shared" si="249"/>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-274767</v>
      </c>
      <c r="P2653" s="5">
        <f t="shared" si="247"/>
        <v>307.8235294117647</v>
      </c>
      <c r="Q2653" t="str">
        <f t="shared" si="250"/>
        <v>technology</v>
      </c>
      <c r="R2653" t="str">
        <f t="shared" si="251"/>
        <v>space exploration</v>
      </c>
      <c r="S2653" s="9">
        <f t="shared" si="248"/>
        <v>42327.805659722217</v>
      </c>
      <c r="T2653" s="9">
        <f t="shared" si="249"/>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-99115</v>
      </c>
      <c r="P2654" s="5">
        <f t="shared" si="247"/>
        <v>80.454545454545453</v>
      </c>
      <c r="Q2654" t="str">
        <f t="shared" si="250"/>
        <v>technology</v>
      </c>
      <c r="R2654" t="str">
        <f t="shared" si="251"/>
        <v>space exploration</v>
      </c>
      <c r="S2654" s="9">
        <f t="shared" si="248"/>
        <v>41953.158854166672</v>
      </c>
      <c r="T2654" s="9">
        <f t="shared" si="249"/>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-45124</v>
      </c>
      <c r="P2655" s="5">
        <f t="shared" si="247"/>
        <v>83.942857142857136</v>
      </c>
      <c r="Q2655" t="str">
        <f t="shared" si="250"/>
        <v>technology</v>
      </c>
      <c r="R2655" t="str">
        <f t="shared" si="251"/>
        <v>space exploration</v>
      </c>
      <c r="S2655" s="9">
        <f t="shared" si="248"/>
        <v>41771.651932870373</v>
      </c>
      <c r="T2655" s="9">
        <f t="shared" si="249"/>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-99949</v>
      </c>
      <c r="P2656" s="5">
        <f t="shared" si="247"/>
        <v>8.5</v>
      </c>
      <c r="Q2656" t="str">
        <f t="shared" si="250"/>
        <v>technology</v>
      </c>
      <c r="R2656" t="str">
        <f t="shared" si="251"/>
        <v>space exploration</v>
      </c>
      <c r="S2656" s="9">
        <f t="shared" si="248"/>
        <v>42055.600995370376</v>
      </c>
      <c r="T2656" s="9">
        <f t="shared" si="249"/>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-11845</v>
      </c>
      <c r="P2657" s="5">
        <f t="shared" si="247"/>
        <v>73.372093023255815</v>
      </c>
      <c r="Q2657" t="str">
        <f t="shared" si="250"/>
        <v>technology</v>
      </c>
      <c r="R2657" t="str">
        <f t="shared" si="251"/>
        <v>space exploration</v>
      </c>
      <c r="S2657" s="9">
        <f t="shared" si="248"/>
        <v>42381.866284722222</v>
      </c>
      <c r="T2657" s="9">
        <f t="shared" si="249"/>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-132845</v>
      </c>
      <c r="P2658" s="5">
        <f t="shared" si="247"/>
        <v>112.86184210526316</v>
      </c>
      <c r="Q2658" t="str">
        <f t="shared" si="250"/>
        <v>technology</v>
      </c>
      <c r="R2658" t="str">
        <f t="shared" si="251"/>
        <v>space exploration</v>
      </c>
      <c r="S2658" s="9">
        <f t="shared" si="248"/>
        <v>42767.688518518517</v>
      </c>
      <c r="T2658" s="9">
        <f t="shared" si="249"/>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-24378.62</v>
      </c>
      <c r="P2659" s="5">
        <f t="shared" si="247"/>
        <v>95.277627118644077</v>
      </c>
      <c r="Q2659" t="str">
        <f t="shared" si="250"/>
        <v>technology</v>
      </c>
      <c r="R2659" t="str">
        <f t="shared" si="251"/>
        <v>space exploration</v>
      </c>
      <c r="S2659" s="9">
        <f t="shared" si="248"/>
        <v>42551.928854166668</v>
      </c>
      <c r="T2659" s="9">
        <f t="shared" si="249"/>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-97909</v>
      </c>
      <c r="P2660" s="5">
        <f t="shared" si="247"/>
        <v>22.75</v>
      </c>
      <c r="Q2660" t="str">
        <f t="shared" si="250"/>
        <v>technology</v>
      </c>
      <c r="R2660" t="str">
        <f t="shared" si="251"/>
        <v>space exploration</v>
      </c>
      <c r="S2660" s="9">
        <f t="shared" si="248"/>
        <v>42551.884189814817</v>
      </c>
      <c r="T2660" s="9">
        <f t="shared" si="249"/>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-47667</v>
      </c>
      <c r="P2661" s="5">
        <f t="shared" si="247"/>
        <v>133.30000000000001</v>
      </c>
      <c r="Q2661" t="str">
        <f t="shared" si="250"/>
        <v>technology</v>
      </c>
      <c r="R2661" t="str">
        <f t="shared" si="251"/>
        <v>space exploration</v>
      </c>
      <c r="S2661" s="9">
        <f t="shared" si="248"/>
        <v>42082.069560185191</v>
      </c>
      <c r="T2661" s="9">
        <f t="shared" si="249"/>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-19981</v>
      </c>
      <c r="P2662" s="5">
        <f t="shared" si="247"/>
        <v>3.8</v>
      </c>
      <c r="Q2662" t="str">
        <f t="shared" si="250"/>
        <v>technology</v>
      </c>
      <c r="R2662" t="str">
        <f t="shared" si="251"/>
        <v>space exploration</v>
      </c>
      <c r="S2662" s="9">
        <f t="shared" si="248"/>
        <v>42272.713171296295</v>
      </c>
      <c r="T2662" s="9">
        <f t="shared" si="249"/>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145</v>
      </c>
      <c r="P2663" s="5">
        <f t="shared" si="247"/>
        <v>85.75</v>
      </c>
      <c r="Q2663" t="str">
        <f t="shared" si="250"/>
        <v>technology</v>
      </c>
      <c r="R2663" t="str">
        <f t="shared" si="251"/>
        <v>makerspaces</v>
      </c>
      <c r="S2663" s="9">
        <f t="shared" si="248"/>
        <v>41542.958449074074</v>
      </c>
      <c r="T2663" s="9">
        <f t="shared" si="249"/>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1360</v>
      </c>
      <c r="P2664" s="5">
        <f t="shared" si="247"/>
        <v>267</v>
      </c>
      <c r="Q2664" t="str">
        <f t="shared" si="250"/>
        <v>technology</v>
      </c>
      <c r="R2664" t="str">
        <f t="shared" si="251"/>
        <v>makerspaces</v>
      </c>
      <c r="S2664" s="9">
        <f t="shared" si="248"/>
        <v>42207.746678240743</v>
      </c>
      <c r="T2664" s="9">
        <f t="shared" si="249"/>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919.25</v>
      </c>
      <c r="P2665" s="5">
        <f t="shared" si="247"/>
        <v>373.55803571428572</v>
      </c>
      <c r="Q2665" t="str">
        <f t="shared" si="250"/>
        <v>technology</v>
      </c>
      <c r="R2665" t="str">
        <f t="shared" si="251"/>
        <v>makerspaces</v>
      </c>
      <c r="S2665" s="9">
        <f t="shared" si="248"/>
        <v>42222.622766203705</v>
      </c>
      <c r="T2665" s="9">
        <f t="shared" si="249"/>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600</v>
      </c>
      <c r="P2666" s="5">
        <f t="shared" si="247"/>
        <v>174.03846153846155</v>
      </c>
      <c r="Q2666" t="str">
        <f t="shared" si="250"/>
        <v>technology</v>
      </c>
      <c r="R2666" t="str">
        <f t="shared" si="251"/>
        <v>makerspaces</v>
      </c>
      <c r="S2666" s="9">
        <f t="shared" si="248"/>
        <v>42313.02542824074</v>
      </c>
      <c r="T2666" s="9">
        <f t="shared" si="249"/>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810</v>
      </c>
      <c r="P2667" s="5">
        <f t="shared" si="247"/>
        <v>93.695652173913047</v>
      </c>
      <c r="Q2667" t="str">
        <f t="shared" si="250"/>
        <v>technology</v>
      </c>
      <c r="R2667" t="str">
        <f t="shared" si="251"/>
        <v>makerspaces</v>
      </c>
      <c r="S2667" s="9">
        <f t="shared" si="248"/>
        <v>42083.895532407405</v>
      </c>
      <c r="T2667" s="9">
        <f t="shared" si="249"/>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5929.51</v>
      </c>
      <c r="P2668" s="5">
        <f t="shared" si="247"/>
        <v>77.327718446601949</v>
      </c>
      <c r="Q2668" t="str">
        <f t="shared" si="250"/>
        <v>technology</v>
      </c>
      <c r="R2668" t="str">
        <f t="shared" si="251"/>
        <v>makerspaces</v>
      </c>
      <c r="S2668" s="9">
        <f t="shared" si="248"/>
        <v>42235.764340277776</v>
      </c>
      <c r="T2668" s="9">
        <f t="shared" si="249"/>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160</v>
      </c>
      <c r="P2669" s="5">
        <f t="shared" si="247"/>
        <v>92.222222222222229</v>
      </c>
      <c r="Q2669" t="str">
        <f t="shared" si="250"/>
        <v>technology</v>
      </c>
      <c r="R2669" t="str">
        <f t="shared" si="251"/>
        <v>makerspaces</v>
      </c>
      <c r="S2669" s="9">
        <f t="shared" si="248"/>
        <v>42380.926111111112</v>
      </c>
      <c r="T2669" s="9">
        <f t="shared" si="249"/>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707</v>
      </c>
      <c r="P2670" s="5">
        <f t="shared" si="247"/>
        <v>60.964285714285715</v>
      </c>
      <c r="Q2670" t="str">
        <f t="shared" si="250"/>
        <v>technology</v>
      </c>
      <c r="R2670" t="str">
        <f t="shared" si="251"/>
        <v>makerspaces</v>
      </c>
      <c r="S2670" s="9">
        <f t="shared" si="248"/>
        <v>42275.588715277772</v>
      </c>
      <c r="T2670" s="9">
        <f t="shared" si="249"/>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201</v>
      </c>
      <c r="P2671" s="5">
        <f t="shared" si="247"/>
        <v>91</v>
      </c>
      <c r="Q2671" t="str">
        <f t="shared" si="250"/>
        <v>technology</v>
      </c>
      <c r="R2671" t="str">
        <f t="shared" si="251"/>
        <v>makerspaces</v>
      </c>
      <c r="S2671" s="9">
        <f t="shared" si="248"/>
        <v>42319.035833333335</v>
      </c>
      <c r="T2671" s="9">
        <f t="shared" si="249"/>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-36393</v>
      </c>
      <c r="P2672" s="5">
        <f t="shared" si="247"/>
        <v>41.583333333333336</v>
      </c>
      <c r="Q2672" t="str">
        <f t="shared" si="250"/>
        <v>technology</v>
      </c>
      <c r="R2672" t="str">
        <f t="shared" si="251"/>
        <v>makerspaces</v>
      </c>
      <c r="S2672" s="9">
        <f t="shared" si="248"/>
        <v>41821.020601851851</v>
      </c>
      <c r="T2672" s="9">
        <f t="shared" si="249"/>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-22164</v>
      </c>
      <c r="P2673" s="5">
        <f t="shared" si="247"/>
        <v>33.761904761904759</v>
      </c>
      <c r="Q2673" t="str">
        <f t="shared" si="250"/>
        <v>technology</v>
      </c>
      <c r="R2673" t="str">
        <f t="shared" si="251"/>
        <v>makerspaces</v>
      </c>
      <c r="S2673" s="9">
        <f t="shared" si="248"/>
        <v>41962.749027777783</v>
      </c>
      <c r="T2673" s="9">
        <f t="shared" si="249"/>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-6681</v>
      </c>
      <c r="P2674" s="5">
        <f t="shared" si="247"/>
        <v>70.61702127659575</v>
      </c>
      <c r="Q2674" t="str">
        <f t="shared" si="250"/>
        <v>technology</v>
      </c>
      <c r="R2674" t="str">
        <f t="shared" si="251"/>
        <v>makerspaces</v>
      </c>
      <c r="S2674" s="9">
        <f t="shared" si="248"/>
        <v>42344.884143518517</v>
      </c>
      <c r="T2674" s="9">
        <f t="shared" si="249"/>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-28968</v>
      </c>
      <c r="P2675" s="5">
        <f t="shared" si="247"/>
        <v>167.15151515151516</v>
      </c>
      <c r="Q2675" t="str">
        <f t="shared" si="250"/>
        <v>technology</v>
      </c>
      <c r="R2675" t="str">
        <f t="shared" si="251"/>
        <v>makerspaces</v>
      </c>
      <c r="S2675" s="9">
        <f t="shared" si="248"/>
        <v>41912.541655092595</v>
      </c>
      <c r="T2675" s="9">
        <f t="shared" si="249"/>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-13006</v>
      </c>
      <c r="P2676" s="5">
        <f t="shared" si="247"/>
        <v>128.61988304093566</v>
      </c>
      <c r="Q2676" t="str">
        <f t="shared" si="250"/>
        <v>technology</v>
      </c>
      <c r="R2676" t="str">
        <f t="shared" si="251"/>
        <v>makerspaces</v>
      </c>
      <c r="S2676" s="9">
        <f t="shared" si="248"/>
        <v>42529.632754629631</v>
      </c>
      <c r="T2676" s="9">
        <f t="shared" si="249"/>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-23103</v>
      </c>
      <c r="P2677" s="5">
        <f t="shared" si="247"/>
        <v>65.41379310344827</v>
      </c>
      <c r="Q2677" t="str">
        <f t="shared" si="250"/>
        <v>technology</v>
      </c>
      <c r="R2677" t="str">
        <f t="shared" si="251"/>
        <v>makerspaces</v>
      </c>
      <c r="S2677" s="9">
        <f t="shared" si="248"/>
        <v>41923.857511574075</v>
      </c>
      <c r="T2677" s="9">
        <f t="shared" si="249"/>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-1042</v>
      </c>
      <c r="P2678" s="5">
        <f t="shared" si="247"/>
        <v>117.55555555555556</v>
      </c>
      <c r="Q2678" t="str">
        <f t="shared" si="250"/>
        <v>technology</v>
      </c>
      <c r="R2678" t="str">
        <f t="shared" si="251"/>
        <v>makerspaces</v>
      </c>
      <c r="S2678" s="9">
        <f t="shared" si="248"/>
        <v>42482.624699074076</v>
      </c>
      <c r="T2678" s="9">
        <f t="shared" si="249"/>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-16085</v>
      </c>
      <c r="P2679" s="5">
        <f t="shared" si="247"/>
        <v>126.48148148148148</v>
      </c>
      <c r="Q2679" t="str">
        <f t="shared" si="250"/>
        <v>technology</v>
      </c>
      <c r="R2679" t="str">
        <f t="shared" si="251"/>
        <v>makerspaces</v>
      </c>
      <c r="S2679" s="9">
        <f t="shared" si="248"/>
        <v>41793.029432870368</v>
      </c>
      <c r="T2679" s="9">
        <f t="shared" si="249"/>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-7998900</v>
      </c>
      <c r="P2680" s="5">
        <f t="shared" si="247"/>
        <v>550</v>
      </c>
      <c r="Q2680" t="str">
        <f t="shared" si="250"/>
        <v>technology</v>
      </c>
      <c r="R2680" t="str">
        <f t="shared" si="251"/>
        <v>makerspaces</v>
      </c>
      <c r="S2680" s="9">
        <f t="shared" si="248"/>
        <v>42241.798206018517</v>
      </c>
      <c r="T2680" s="9">
        <f t="shared" si="249"/>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-39868</v>
      </c>
      <c r="P2681" s="5">
        <f t="shared" si="247"/>
        <v>44</v>
      </c>
      <c r="Q2681" t="str">
        <f t="shared" si="250"/>
        <v>technology</v>
      </c>
      <c r="R2681" t="str">
        <f t="shared" si="251"/>
        <v>makerspaces</v>
      </c>
      <c r="S2681" s="9">
        <f t="shared" si="248"/>
        <v>42033.001087962963</v>
      </c>
      <c r="T2681" s="9">
        <f t="shared" si="249"/>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-31724</v>
      </c>
      <c r="P2682" s="5">
        <f t="shared" si="247"/>
        <v>69</v>
      </c>
      <c r="Q2682" t="str">
        <f t="shared" si="250"/>
        <v>technology</v>
      </c>
      <c r="R2682" t="str">
        <f t="shared" si="251"/>
        <v>makerspaces</v>
      </c>
      <c r="S2682" s="9">
        <f t="shared" si="248"/>
        <v>42436.211701388893</v>
      </c>
      <c r="T2682" s="9">
        <f t="shared" si="249"/>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-7945</v>
      </c>
      <c r="P2683" s="5">
        <f t="shared" si="247"/>
        <v>27.5</v>
      </c>
      <c r="Q2683" t="str">
        <f t="shared" si="250"/>
        <v>food</v>
      </c>
      <c r="R2683" t="str">
        <f t="shared" si="251"/>
        <v>food trucks</v>
      </c>
      <c r="S2683" s="9">
        <f t="shared" si="248"/>
        <v>41805.895254629628</v>
      </c>
      <c r="T2683" s="9">
        <f t="shared" si="249"/>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-4302</v>
      </c>
      <c r="P2684" s="5">
        <f t="shared" si="247"/>
        <v>84.9</v>
      </c>
      <c r="Q2684" t="str">
        <f t="shared" si="250"/>
        <v>food</v>
      </c>
      <c r="R2684" t="str">
        <f t="shared" si="251"/>
        <v>food trucks</v>
      </c>
      <c r="S2684" s="9">
        <f t="shared" si="248"/>
        <v>41932.871990740743</v>
      </c>
      <c r="T2684" s="9">
        <f t="shared" si="249"/>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-14964</v>
      </c>
      <c r="P2685" s="5">
        <f t="shared" si="247"/>
        <v>12</v>
      </c>
      <c r="Q2685" t="str">
        <f t="shared" si="250"/>
        <v>food</v>
      </c>
      <c r="R2685" t="str">
        <f t="shared" si="251"/>
        <v>food trucks</v>
      </c>
      <c r="S2685" s="9">
        <f t="shared" si="248"/>
        <v>42034.75509259259</v>
      </c>
      <c r="T2685" s="9">
        <f t="shared" si="249"/>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-69200</v>
      </c>
      <c r="P2686" s="5">
        <f t="shared" si="247"/>
        <v>200</v>
      </c>
      <c r="Q2686" t="str">
        <f t="shared" si="250"/>
        <v>food</v>
      </c>
      <c r="R2686" t="str">
        <f t="shared" si="251"/>
        <v>food trucks</v>
      </c>
      <c r="S2686" s="9">
        <f t="shared" si="248"/>
        <v>41820.914641203701</v>
      </c>
      <c r="T2686" s="9">
        <f t="shared" si="249"/>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-49990</v>
      </c>
      <c r="P2687" s="5">
        <f t="shared" si="247"/>
        <v>10</v>
      </c>
      <c r="Q2687" t="str">
        <f t="shared" si="250"/>
        <v>food</v>
      </c>
      <c r="R2687" t="str">
        <f t="shared" si="251"/>
        <v>food trucks</v>
      </c>
      <c r="S2687" s="9">
        <f t="shared" si="248"/>
        <v>42061.69594907407</v>
      </c>
      <c r="T2687" s="9">
        <f t="shared" si="249"/>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-30000</v>
      </c>
      <c r="P2688" s="5" t="e">
        <f t="shared" si="247"/>
        <v>#DIV/0!</v>
      </c>
      <c r="Q2688" t="str">
        <f t="shared" si="250"/>
        <v>food</v>
      </c>
      <c r="R2688" t="str">
        <f t="shared" si="251"/>
        <v>food trucks</v>
      </c>
      <c r="S2688" s="9">
        <f t="shared" si="248"/>
        <v>41892.974803240737</v>
      </c>
      <c r="T2688" s="9">
        <f t="shared" si="249"/>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-15000</v>
      </c>
      <c r="P2689" s="5" t="e">
        <f t="shared" si="247"/>
        <v>#DIV/0!</v>
      </c>
      <c r="Q2689" t="str">
        <f t="shared" si="250"/>
        <v>food</v>
      </c>
      <c r="R2689" t="str">
        <f t="shared" si="251"/>
        <v>food trucks</v>
      </c>
      <c r="S2689" s="9">
        <f t="shared" si="248"/>
        <v>42154.64025462963</v>
      </c>
      <c r="T2689" s="9">
        <f t="shared" si="249"/>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252">E2690-D2690</f>
        <v>-49926</v>
      </c>
      <c r="P2690" s="5">
        <f t="shared" ref="P2690:P2753" si="253">(E2690/L2690)</f>
        <v>5.2857142857142856</v>
      </c>
      <c r="Q2690" t="str">
        <f t="shared" si="250"/>
        <v>food</v>
      </c>
      <c r="R2690" t="str">
        <f t="shared" si="251"/>
        <v>food trucks</v>
      </c>
      <c r="S2690" s="9">
        <f t="shared" ref="S2690:S2753" si="254">(((J2690/60)/60)/24)+DATE(1970,1,1)</f>
        <v>42028.118865740747</v>
      </c>
      <c r="T2690" s="9">
        <f t="shared" ref="T2690:T2753" si="255">(((I2690/60)/60)/24)+DATE(1970,1,1)</f>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252"/>
        <v>-34999</v>
      </c>
      <c r="P2691" s="5">
        <f t="shared" si="253"/>
        <v>1</v>
      </c>
      <c r="Q2691" t="str">
        <f t="shared" ref="Q2691:Q2754" si="256">LEFT(N2691,SEARCH("/",N2691,1)-1)</f>
        <v>food</v>
      </c>
      <c r="R2691" t="str">
        <f t="shared" ref="R2691:R2754" si="257">RIGHT(N2691,LEN(N2691)-SEARCH("/",N2691))</f>
        <v>food trucks</v>
      </c>
      <c r="S2691" s="9">
        <f t="shared" si="254"/>
        <v>42551.961689814809</v>
      </c>
      <c r="T2691" s="9">
        <f t="shared" si="255"/>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-71414</v>
      </c>
      <c r="P2692" s="5">
        <f t="shared" si="253"/>
        <v>72.762711864406782</v>
      </c>
      <c r="Q2692" t="str">
        <f t="shared" si="256"/>
        <v>food</v>
      </c>
      <c r="R2692" t="str">
        <f t="shared" si="257"/>
        <v>food trucks</v>
      </c>
      <c r="S2692" s="9">
        <f t="shared" si="254"/>
        <v>42113.105046296296</v>
      </c>
      <c r="T2692" s="9">
        <f t="shared" si="255"/>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-64965</v>
      </c>
      <c r="P2693" s="5">
        <f t="shared" si="253"/>
        <v>17.5</v>
      </c>
      <c r="Q2693" t="str">
        <f t="shared" si="256"/>
        <v>food</v>
      </c>
      <c r="R2693" t="str">
        <f t="shared" si="257"/>
        <v>food trucks</v>
      </c>
      <c r="S2693" s="9">
        <f t="shared" si="254"/>
        <v>42089.724039351851</v>
      </c>
      <c r="T2693" s="9">
        <f t="shared" si="255"/>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-3475</v>
      </c>
      <c r="P2694" s="5">
        <f t="shared" si="253"/>
        <v>25</v>
      </c>
      <c r="Q2694" t="str">
        <f t="shared" si="256"/>
        <v>food</v>
      </c>
      <c r="R2694" t="str">
        <f t="shared" si="257"/>
        <v>food trucks</v>
      </c>
      <c r="S2694" s="9">
        <f t="shared" si="254"/>
        <v>42058.334027777775</v>
      </c>
      <c r="T2694" s="9">
        <f t="shared" si="255"/>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-4960</v>
      </c>
      <c r="P2695" s="5">
        <f t="shared" si="253"/>
        <v>13.333333333333334</v>
      </c>
      <c r="Q2695" t="str">
        <f t="shared" si="256"/>
        <v>food</v>
      </c>
      <c r="R2695" t="str">
        <f t="shared" si="257"/>
        <v>food trucks</v>
      </c>
      <c r="S2695" s="9">
        <f t="shared" si="254"/>
        <v>41834.138495370367</v>
      </c>
      <c r="T2695" s="9">
        <f t="shared" si="255"/>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-29999</v>
      </c>
      <c r="P2696" s="5">
        <f t="shared" si="253"/>
        <v>1</v>
      </c>
      <c r="Q2696" t="str">
        <f t="shared" si="256"/>
        <v>food</v>
      </c>
      <c r="R2696" t="str">
        <f t="shared" si="257"/>
        <v>food trucks</v>
      </c>
      <c r="S2696" s="9">
        <f t="shared" si="254"/>
        <v>41878.140497685185</v>
      </c>
      <c r="T2696" s="9">
        <f t="shared" si="255"/>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-14929</v>
      </c>
      <c r="P2697" s="5">
        <f t="shared" si="253"/>
        <v>23.666666666666668</v>
      </c>
      <c r="Q2697" t="str">
        <f t="shared" si="256"/>
        <v>food</v>
      </c>
      <c r="R2697" t="str">
        <f t="shared" si="257"/>
        <v>food trucks</v>
      </c>
      <c r="S2697" s="9">
        <f t="shared" si="254"/>
        <v>42048.181921296295</v>
      </c>
      <c r="T2697" s="9">
        <f t="shared" si="255"/>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-56610</v>
      </c>
      <c r="P2698" s="5">
        <f t="shared" si="253"/>
        <v>89.21052631578948</v>
      </c>
      <c r="Q2698" t="str">
        <f t="shared" si="256"/>
        <v>food</v>
      </c>
      <c r="R2698" t="str">
        <f t="shared" si="257"/>
        <v>food trucks</v>
      </c>
      <c r="S2698" s="9">
        <f t="shared" si="254"/>
        <v>41964.844444444447</v>
      </c>
      <c r="T2698" s="9">
        <f t="shared" si="255"/>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-16939</v>
      </c>
      <c r="P2699" s="5">
        <f t="shared" si="253"/>
        <v>116.55769230769231</v>
      </c>
      <c r="Q2699" t="str">
        <f t="shared" si="256"/>
        <v>food</v>
      </c>
      <c r="R2699" t="str">
        <f t="shared" si="257"/>
        <v>food trucks</v>
      </c>
      <c r="S2699" s="9">
        <f t="shared" si="254"/>
        <v>42187.940081018518</v>
      </c>
      <c r="T2699" s="9">
        <f t="shared" si="255"/>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-7973.99</v>
      </c>
      <c r="P2700" s="5">
        <f t="shared" si="253"/>
        <v>13.005000000000001</v>
      </c>
      <c r="Q2700" t="str">
        <f t="shared" si="256"/>
        <v>food</v>
      </c>
      <c r="R2700" t="str">
        <f t="shared" si="257"/>
        <v>food trucks</v>
      </c>
      <c r="S2700" s="9">
        <f t="shared" si="254"/>
        <v>41787.898240740738</v>
      </c>
      <c r="T2700" s="9">
        <f t="shared" si="255"/>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-2</v>
      </c>
      <c r="P2701" s="5" t="e">
        <f t="shared" si="253"/>
        <v>#DIV/0!</v>
      </c>
      <c r="Q2701" t="str">
        <f t="shared" si="256"/>
        <v>food</v>
      </c>
      <c r="R2701" t="str">
        <f t="shared" si="257"/>
        <v>food trucks</v>
      </c>
      <c r="S2701" s="9">
        <f t="shared" si="254"/>
        <v>41829.896562499998</v>
      </c>
      <c r="T2701" s="9">
        <f t="shared" si="255"/>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-9929</v>
      </c>
      <c r="P2702" s="5">
        <f t="shared" si="253"/>
        <v>17.5</v>
      </c>
      <c r="Q2702" t="str">
        <f t="shared" si="256"/>
        <v>food</v>
      </c>
      <c r="R2702" t="str">
        <f t="shared" si="257"/>
        <v>food trucks</v>
      </c>
      <c r="S2702" s="9">
        <f t="shared" si="254"/>
        <v>41870.87467592593</v>
      </c>
      <c r="T2702" s="9">
        <f t="shared" si="255"/>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-1830</v>
      </c>
      <c r="P2703" s="5">
        <f t="shared" si="253"/>
        <v>34.130434782608695</v>
      </c>
      <c r="Q2703" t="str">
        <f t="shared" si="256"/>
        <v>theater</v>
      </c>
      <c r="R2703" t="str">
        <f t="shared" si="257"/>
        <v>spaces</v>
      </c>
      <c r="S2703" s="9">
        <f t="shared" si="254"/>
        <v>42801.774699074071</v>
      </c>
      <c r="T2703" s="9">
        <f t="shared" si="255"/>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-6559</v>
      </c>
      <c r="P2704" s="5">
        <f t="shared" si="253"/>
        <v>132.34615384615384</v>
      </c>
      <c r="Q2704" t="str">
        <f t="shared" si="256"/>
        <v>theater</v>
      </c>
      <c r="R2704" t="str">
        <f t="shared" si="257"/>
        <v>spaces</v>
      </c>
      <c r="S2704" s="9">
        <f t="shared" si="254"/>
        <v>42800.801817129628</v>
      </c>
      <c r="T2704" s="9">
        <f t="shared" si="255"/>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1500</v>
      </c>
      <c r="P2705" s="5">
        <f t="shared" si="253"/>
        <v>922.22222222222217</v>
      </c>
      <c r="Q2705" t="str">
        <f t="shared" si="256"/>
        <v>theater</v>
      </c>
      <c r="R2705" t="str">
        <f t="shared" si="257"/>
        <v>spaces</v>
      </c>
      <c r="S2705" s="9">
        <f t="shared" si="254"/>
        <v>42756.690162037034</v>
      </c>
      <c r="T2705" s="9">
        <f t="shared" si="255"/>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-17855</v>
      </c>
      <c r="P2706" s="5">
        <f t="shared" si="253"/>
        <v>163.57142857142858</v>
      </c>
      <c r="Q2706" t="str">
        <f t="shared" si="256"/>
        <v>theater</v>
      </c>
      <c r="R2706" t="str">
        <f t="shared" si="257"/>
        <v>spaces</v>
      </c>
      <c r="S2706" s="9">
        <f t="shared" si="254"/>
        <v>42787.862430555557</v>
      </c>
      <c r="T2706" s="9">
        <f t="shared" si="255"/>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-14761</v>
      </c>
      <c r="P2707" s="5">
        <f t="shared" si="253"/>
        <v>217.375</v>
      </c>
      <c r="Q2707" t="str">
        <f t="shared" si="256"/>
        <v>theater</v>
      </c>
      <c r="R2707" t="str">
        <f t="shared" si="257"/>
        <v>spaces</v>
      </c>
      <c r="S2707" s="9">
        <f t="shared" si="254"/>
        <v>42773.916180555556</v>
      </c>
      <c r="T2707" s="9">
        <f t="shared" si="255"/>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4304</v>
      </c>
      <c r="P2708" s="5">
        <f t="shared" si="253"/>
        <v>149.44486692015209</v>
      </c>
      <c r="Q2708" t="str">
        <f t="shared" si="256"/>
        <v>theater</v>
      </c>
      <c r="R2708" t="str">
        <f t="shared" si="257"/>
        <v>spaces</v>
      </c>
      <c r="S2708" s="9">
        <f t="shared" si="254"/>
        <v>41899.294942129629</v>
      </c>
      <c r="T2708" s="9">
        <f t="shared" si="255"/>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20067.57</v>
      </c>
      <c r="P2709" s="5">
        <f t="shared" si="253"/>
        <v>71.237487309644663</v>
      </c>
      <c r="Q2709" t="str">
        <f t="shared" si="256"/>
        <v>theater</v>
      </c>
      <c r="R2709" t="str">
        <f t="shared" si="257"/>
        <v>spaces</v>
      </c>
      <c r="S2709" s="9">
        <f t="shared" si="254"/>
        <v>41391.782905092594</v>
      </c>
      <c r="T2709" s="9">
        <f t="shared" si="255"/>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26643.07</v>
      </c>
      <c r="P2710" s="5">
        <f t="shared" si="253"/>
        <v>44.464318398474738</v>
      </c>
      <c r="Q2710" t="str">
        <f t="shared" si="256"/>
        <v>theater</v>
      </c>
      <c r="R2710" t="str">
        <f t="shared" si="257"/>
        <v>spaces</v>
      </c>
      <c r="S2710" s="9">
        <f t="shared" si="254"/>
        <v>42512.698217592595</v>
      </c>
      <c r="T2710" s="9">
        <f t="shared" si="255"/>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803</v>
      </c>
      <c r="P2711" s="5">
        <f t="shared" si="253"/>
        <v>164.94480519480518</v>
      </c>
      <c r="Q2711" t="str">
        <f t="shared" si="256"/>
        <v>theater</v>
      </c>
      <c r="R2711" t="str">
        <f t="shared" si="257"/>
        <v>spaces</v>
      </c>
      <c r="S2711" s="9">
        <f t="shared" si="254"/>
        <v>42612.149780092594</v>
      </c>
      <c r="T2711" s="9">
        <f t="shared" si="255"/>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32340.210000000006</v>
      </c>
      <c r="P2712" s="5">
        <f t="shared" si="253"/>
        <v>84.871516544117654</v>
      </c>
      <c r="Q2712" t="str">
        <f t="shared" si="256"/>
        <v>theater</v>
      </c>
      <c r="R2712" t="str">
        <f t="shared" si="257"/>
        <v>spaces</v>
      </c>
      <c r="S2712" s="9">
        <f t="shared" si="254"/>
        <v>41828.229490740741</v>
      </c>
      <c r="T2712" s="9">
        <f t="shared" si="255"/>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28</v>
      </c>
      <c r="P2713" s="5">
        <f t="shared" si="253"/>
        <v>53.945205479452056</v>
      </c>
      <c r="Q2713" t="str">
        <f t="shared" si="256"/>
        <v>theater</v>
      </c>
      <c r="R2713" t="str">
        <f t="shared" si="257"/>
        <v>spaces</v>
      </c>
      <c r="S2713" s="9">
        <f t="shared" si="254"/>
        <v>41780.745254629634</v>
      </c>
      <c r="T2713" s="9">
        <f t="shared" si="255"/>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1726</v>
      </c>
      <c r="P2714" s="5">
        <f t="shared" si="253"/>
        <v>50.531468531468533</v>
      </c>
      <c r="Q2714" t="str">
        <f t="shared" si="256"/>
        <v>theater</v>
      </c>
      <c r="R2714" t="str">
        <f t="shared" si="257"/>
        <v>spaces</v>
      </c>
      <c r="S2714" s="9">
        <f t="shared" si="254"/>
        <v>41432.062037037038</v>
      </c>
      <c r="T2714" s="9">
        <f t="shared" si="255"/>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3362</v>
      </c>
      <c r="P2715" s="5">
        <f t="shared" si="253"/>
        <v>108.00140845070422</v>
      </c>
      <c r="Q2715" t="str">
        <f t="shared" si="256"/>
        <v>theater</v>
      </c>
      <c r="R2715" t="str">
        <f t="shared" si="257"/>
        <v>spaces</v>
      </c>
      <c r="S2715" s="9">
        <f t="shared" si="254"/>
        <v>42322.653749999998</v>
      </c>
      <c r="T2715" s="9">
        <f t="shared" si="255"/>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4089</v>
      </c>
      <c r="P2716" s="5">
        <f t="shared" si="253"/>
        <v>95.373770491803285</v>
      </c>
      <c r="Q2716" t="str">
        <f t="shared" si="256"/>
        <v>theater</v>
      </c>
      <c r="R2716" t="str">
        <f t="shared" si="257"/>
        <v>spaces</v>
      </c>
      <c r="S2716" s="9">
        <f t="shared" si="254"/>
        <v>42629.655046296291</v>
      </c>
      <c r="T2716" s="9">
        <f t="shared" si="255"/>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19754.689999999999</v>
      </c>
      <c r="P2717" s="5">
        <f t="shared" si="253"/>
        <v>57.631016333938291</v>
      </c>
      <c r="Q2717" t="str">
        <f t="shared" si="256"/>
        <v>theater</v>
      </c>
      <c r="R2717" t="str">
        <f t="shared" si="257"/>
        <v>spaces</v>
      </c>
      <c r="S2717" s="9">
        <f t="shared" si="254"/>
        <v>42387.398472222223</v>
      </c>
      <c r="T2717" s="9">
        <f t="shared" si="255"/>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1998.0100000000002</v>
      </c>
      <c r="P2718" s="5">
        <f t="shared" si="253"/>
        <v>64.160481283422456</v>
      </c>
      <c r="Q2718" t="str">
        <f t="shared" si="256"/>
        <v>theater</v>
      </c>
      <c r="R2718" t="str">
        <f t="shared" si="257"/>
        <v>spaces</v>
      </c>
      <c r="S2718" s="9">
        <f t="shared" si="254"/>
        <v>42255.333252314813</v>
      </c>
      <c r="T2718" s="9">
        <f t="shared" si="255"/>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5026</v>
      </c>
      <c r="P2719" s="5">
        <f t="shared" si="253"/>
        <v>92.387692307692305</v>
      </c>
      <c r="Q2719" t="str">
        <f t="shared" si="256"/>
        <v>theater</v>
      </c>
      <c r="R2719" t="str">
        <f t="shared" si="257"/>
        <v>spaces</v>
      </c>
      <c r="S2719" s="9">
        <f t="shared" si="254"/>
        <v>41934.914918981485</v>
      </c>
      <c r="T2719" s="9">
        <f t="shared" si="255"/>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645</v>
      </c>
      <c r="P2720" s="5">
        <f t="shared" si="253"/>
        <v>125.97972972972973</v>
      </c>
      <c r="Q2720" t="str">
        <f t="shared" si="256"/>
        <v>theater</v>
      </c>
      <c r="R2720" t="str">
        <f t="shared" si="257"/>
        <v>spaces</v>
      </c>
      <c r="S2720" s="9">
        <f t="shared" si="254"/>
        <v>42465.596585648149</v>
      </c>
      <c r="T2720" s="9">
        <f t="shared" si="255"/>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530</v>
      </c>
      <c r="P2721" s="5">
        <f t="shared" si="253"/>
        <v>94.637681159420296</v>
      </c>
      <c r="Q2721" t="str">
        <f t="shared" si="256"/>
        <v>theater</v>
      </c>
      <c r="R2721" t="str">
        <f t="shared" si="257"/>
        <v>spaces</v>
      </c>
      <c r="S2721" s="9">
        <f t="shared" si="254"/>
        <v>42418.031180555554</v>
      </c>
      <c r="T2721" s="9">
        <f t="shared" si="255"/>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4531</v>
      </c>
      <c r="P2722" s="5">
        <f t="shared" si="253"/>
        <v>170.69942196531792</v>
      </c>
      <c r="Q2722" t="str">
        <f t="shared" si="256"/>
        <v>theater</v>
      </c>
      <c r="R2722" t="str">
        <f t="shared" si="257"/>
        <v>spaces</v>
      </c>
      <c r="S2722" s="9">
        <f t="shared" si="254"/>
        <v>42655.465891203698</v>
      </c>
      <c r="T2722" s="9">
        <f t="shared" si="255"/>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10215</v>
      </c>
      <c r="P2723" s="5">
        <f t="shared" si="253"/>
        <v>40.762081784386616</v>
      </c>
      <c r="Q2723" t="str">
        <f t="shared" si="256"/>
        <v>technology</v>
      </c>
      <c r="R2723" t="str">
        <f t="shared" si="257"/>
        <v>hardware</v>
      </c>
      <c r="S2723" s="9">
        <f t="shared" si="254"/>
        <v>41493.543958333335</v>
      </c>
      <c r="T2723" s="9">
        <f t="shared" si="255"/>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7627</v>
      </c>
      <c r="P2724" s="5">
        <f t="shared" si="253"/>
        <v>68.254054054054052</v>
      </c>
      <c r="Q2724" t="str">
        <f t="shared" si="256"/>
        <v>technology</v>
      </c>
      <c r="R2724" t="str">
        <f t="shared" si="257"/>
        <v>hardware</v>
      </c>
      <c r="S2724" s="9">
        <f t="shared" si="254"/>
        <v>42704.857094907406</v>
      </c>
      <c r="T2724" s="9">
        <f t="shared" si="255"/>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4806</v>
      </c>
      <c r="P2725" s="5">
        <f t="shared" si="253"/>
        <v>95.48863636363636</v>
      </c>
      <c r="Q2725" t="str">
        <f t="shared" si="256"/>
        <v>technology</v>
      </c>
      <c r="R2725" t="str">
        <f t="shared" si="257"/>
        <v>hardware</v>
      </c>
      <c r="S2725" s="9">
        <f t="shared" si="254"/>
        <v>41944.83898148148</v>
      </c>
      <c r="T2725" s="9">
        <f t="shared" si="255"/>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4858.88</v>
      </c>
      <c r="P2726" s="5">
        <f t="shared" si="253"/>
        <v>7.1902649656526005</v>
      </c>
      <c r="Q2726" t="str">
        <f t="shared" si="256"/>
        <v>technology</v>
      </c>
      <c r="R2726" t="str">
        <f t="shared" si="257"/>
        <v>hardware</v>
      </c>
      <c r="S2726" s="9">
        <f t="shared" si="254"/>
        <v>42199.32707175926</v>
      </c>
      <c r="T2726" s="9">
        <f t="shared" si="255"/>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17817</v>
      </c>
      <c r="P2727" s="5">
        <f t="shared" si="253"/>
        <v>511.65486725663715</v>
      </c>
      <c r="Q2727" t="str">
        <f t="shared" si="256"/>
        <v>technology</v>
      </c>
      <c r="R2727" t="str">
        <f t="shared" si="257"/>
        <v>hardware</v>
      </c>
      <c r="S2727" s="9">
        <f t="shared" si="254"/>
        <v>42745.744618055556</v>
      </c>
      <c r="T2727" s="9">
        <f t="shared" si="255"/>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5745</v>
      </c>
      <c r="P2728" s="5">
        <f t="shared" si="253"/>
        <v>261.74504950495049</v>
      </c>
      <c r="Q2728" t="str">
        <f t="shared" si="256"/>
        <v>technology</v>
      </c>
      <c r="R2728" t="str">
        <f t="shared" si="257"/>
        <v>hardware</v>
      </c>
      <c r="S2728" s="9">
        <f t="shared" si="254"/>
        <v>42452.579988425925</v>
      </c>
      <c r="T2728" s="9">
        <f t="shared" si="255"/>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39321</v>
      </c>
      <c r="P2729" s="5">
        <f t="shared" si="253"/>
        <v>69.760961810466767</v>
      </c>
      <c r="Q2729" t="str">
        <f t="shared" si="256"/>
        <v>technology</v>
      </c>
      <c r="R2729" t="str">
        <f t="shared" si="257"/>
        <v>hardware</v>
      </c>
      <c r="S2729" s="9">
        <f t="shared" si="254"/>
        <v>42198.676655092597</v>
      </c>
      <c r="T2729" s="9">
        <f t="shared" si="255"/>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15274</v>
      </c>
      <c r="P2730" s="5">
        <f t="shared" si="253"/>
        <v>77.229591836734699</v>
      </c>
      <c r="Q2730" t="str">
        <f t="shared" si="256"/>
        <v>technology</v>
      </c>
      <c r="R2730" t="str">
        <f t="shared" si="257"/>
        <v>hardware</v>
      </c>
      <c r="S2730" s="9">
        <f t="shared" si="254"/>
        <v>42333.59993055556</v>
      </c>
      <c r="T2730" s="9">
        <f t="shared" si="255"/>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333</v>
      </c>
      <c r="P2731" s="5">
        <f t="shared" si="253"/>
        <v>340.56521739130437</v>
      </c>
      <c r="Q2731" t="str">
        <f t="shared" si="256"/>
        <v>technology</v>
      </c>
      <c r="R2731" t="str">
        <f t="shared" si="257"/>
        <v>hardware</v>
      </c>
      <c r="S2731" s="9">
        <f t="shared" si="254"/>
        <v>42095.240706018521</v>
      </c>
      <c r="T2731" s="9">
        <f t="shared" si="255"/>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18979.010000000002</v>
      </c>
      <c r="P2732" s="5">
        <f t="shared" si="253"/>
        <v>67.417903225806455</v>
      </c>
      <c r="Q2732" t="str">
        <f t="shared" si="256"/>
        <v>technology</v>
      </c>
      <c r="R2732" t="str">
        <f t="shared" si="257"/>
        <v>hardware</v>
      </c>
      <c r="S2732" s="9">
        <f t="shared" si="254"/>
        <v>41351.541377314818</v>
      </c>
      <c r="T2732" s="9">
        <f t="shared" si="255"/>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1291</v>
      </c>
      <c r="P2733" s="5">
        <f t="shared" si="253"/>
        <v>845.70270270270271</v>
      </c>
      <c r="Q2733" t="str">
        <f t="shared" si="256"/>
        <v>technology</v>
      </c>
      <c r="R2733" t="str">
        <f t="shared" si="257"/>
        <v>hardware</v>
      </c>
      <c r="S2733" s="9">
        <f t="shared" si="254"/>
        <v>41872.525717592594</v>
      </c>
      <c r="T2733" s="9">
        <f t="shared" si="255"/>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2190</v>
      </c>
      <c r="P2734" s="5">
        <f t="shared" si="253"/>
        <v>97.191780821917803</v>
      </c>
      <c r="Q2734" t="str">
        <f t="shared" si="256"/>
        <v>technology</v>
      </c>
      <c r="R2734" t="str">
        <f t="shared" si="257"/>
        <v>hardware</v>
      </c>
      <c r="S2734" s="9">
        <f t="shared" si="254"/>
        <v>41389.808194444442</v>
      </c>
      <c r="T2734" s="9">
        <f t="shared" si="255"/>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3769</v>
      </c>
      <c r="P2735" s="5">
        <f t="shared" si="253"/>
        <v>451.84033613445376</v>
      </c>
      <c r="Q2735" t="str">
        <f t="shared" si="256"/>
        <v>technology</v>
      </c>
      <c r="R2735" t="str">
        <f t="shared" si="257"/>
        <v>hardware</v>
      </c>
      <c r="S2735" s="9">
        <f t="shared" si="254"/>
        <v>42044.272847222222</v>
      </c>
      <c r="T2735" s="9">
        <f t="shared" si="255"/>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22602</v>
      </c>
      <c r="P2736" s="5">
        <f t="shared" si="253"/>
        <v>138.66871165644173</v>
      </c>
      <c r="Q2736" t="str">
        <f t="shared" si="256"/>
        <v>technology</v>
      </c>
      <c r="R2736" t="str">
        <f t="shared" si="257"/>
        <v>hardware</v>
      </c>
      <c r="S2736" s="9">
        <f t="shared" si="254"/>
        <v>42626.668888888889</v>
      </c>
      <c r="T2736" s="9">
        <f t="shared" si="255"/>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6586.01</v>
      </c>
      <c r="P2737" s="5">
        <f t="shared" si="253"/>
        <v>21.640147492625371</v>
      </c>
      <c r="Q2737" t="str">
        <f t="shared" si="256"/>
        <v>technology</v>
      </c>
      <c r="R2737" t="str">
        <f t="shared" si="257"/>
        <v>hardware</v>
      </c>
      <c r="S2737" s="9">
        <f t="shared" si="254"/>
        <v>41316.120949074073</v>
      </c>
      <c r="T2737" s="9">
        <f t="shared" si="255"/>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1832</v>
      </c>
      <c r="P2738" s="5">
        <f t="shared" si="253"/>
        <v>169.51724137931035</v>
      </c>
      <c r="Q2738" t="str">
        <f t="shared" si="256"/>
        <v>technology</v>
      </c>
      <c r="R2738" t="str">
        <f t="shared" si="257"/>
        <v>hardware</v>
      </c>
      <c r="S2738" s="9">
        <f t="shared" si="254"/>
        <v>41722.666354166664</v>
      </c>
      <c r="T2738" s="9">
        <f t="shared" si="255"/>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43818.240000000005</v>
      </c>
      <c r="P2739" s="5">
        <f t="shared" si="253"/>
        <v>161.88210526315791</v>
      </c>
      <c r="Q2739" t="str">
        <f t="shared" si="256"/>
        <v>technology</v>
      </c>
      <c r="R2739" t="str">
        <f t="shared" si="257"/>
        <v>hardware</v>
      </c>
      <c r="S2739" s="9">
        <f t="shared" si="254"/>
        <v>41611.917673611111</v>
      </c>
      <c r="T2739" s="9">
        <f t="shared" si="255"/>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2397</v>
      </c>
      <c r="P2740" s="5">
        <f t="shared" si="253"/>
        <v>493.13333333333333</v>
      </c>
      <c r="Q2740" t="str">
        <f t="shared" si="256"/>
        <v>technology</v>
      </c>
      <c r="R2740" t="str">
        <f t="shared" si="257"/>
        <v>hardware</v>
      </c>
      <c r="S2740" s="9">
        <f t="shared" si="254"/>
        <v>42620.143564814818</v>
      </c>
      <c r="T2740" s="9">
        <f t="shared" si="255"/>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3125</v>
      </c>
      <c r="P2741" s="5">
        <f t="shared" si="253"/>
        <v>22.120418848167539</v>
      </c>
      <c r="Q2741" t="str">
        <f t="shared" si="256"/>
        <v>technology</v>
      </c>
      <c r="R2741" t="str">
        <f t="shared" si="257"/>
        <v>hardware</v>
      </c>
      <c r="S2741" s="9">
        <f t="shared" si="254"/>
        <v>41719.887928240743</v>
      </c>
      <c r="T2741" s="9">
        <f t="shared" si="255"/>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v>
      </c>
      <c r="P2742" s="5">
        <f t="shared" si="253"/>
        <v>18.235294117647058</v>
      </c>
      <c r="Q2742" t="str">
        <f t="shared" si="256"/>
        <v>technology</v>
      </c>
      <c r="R2742" t="str">
        <f t="shared" si="257"/>
        <v>hardware</v>
      </c>
      <c r="S2742" s="9">
        <f t="shared" si="254"/>
        <v>42045.031851851847</v>
      </c>
      <c r="T2742" s="9">
        <f t="shared" si="255"/>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-7965</v>
      </c>
      <c r="P2743" s="5">
        <f t="shared" si="253"/>
        <v>8.75</v>
      </c>
      <c r="Q2743" t="str">
        <f t="shared" si="256"/>
        <v>publishing</v>
      </c>
      <c r="R2743" t="str">
        <f t="shared" si="257"/>
        <v>children's books</v>
      </c>
      <c r="S2743" s="9">
        <f t="shared" si="254"/>
        <v>41911.657430555555</v>
      </c>
      <c r="T2743" s="9">
        <f t="shared" si="255"/>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-1769</v>
      </c>
      <c r="P2744" s="5">
        <f t="shared" si="253"/>
        <v>40.611111111111114</v>
      </c>
      <c r="Q2744" t="str">
        <f t="shared" si="256"/>
        <v>publishing</v>
      </c>
      <c r="R2744" t="str">
        <f t="shared" si="257"/>
        <v>children's books</v>
      </c>
      <c r="S2744" s="9">
        <f t="shared" si="254"/>
        <v>41030.719756944447</v>
      </c>
      <c r="T2744" s="9">
        <f t="shared" si="255"/>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-5999</v>
      </c>
      <c r="P2745" s="5" t="e">
        <f t="shared" si="253"/>
        <v>#DIV/0!</v>
      </c>
      <c r="Q2745" t="str">
        <f t="shared" si="256"/>
        <v>publishing</v>
      </c>
      <c r="R2745" t="str">
        <f t="shared" si="257"/>
        <v>children's books</v>
      </c>
      <c r="S2745" s="9">
        <f t="shared" si="254"/>
        <v>42632.328784722224</v>
      </c>
      <c r="T2745" s="9">
        <f t="shared" si="255"/>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-15165</v>
      </c>
      <c r="P2746" s="5">
        <f t="shared" si="253"/>
        <v>37.954545454545453</v>
      </c>
      <c r="Q2746" t="str">
        <f t="shared" si="256"/>
        <v>publishing</v>
      </c>
      <c r="R2746" t="str">
        <f t="shared" si="257"/>
        <v>children's books</v>
      </c>
      <c r="S2746" s="9">
        <f t="shared" si="254"/>
        <v>40938.062476851854</v>
      </c>
      <c r="T2746" s="9">
        <f t="shared" si="255"/>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-6249</v>
      </c>
      <c r="P2747" s="5">
        <f t="shared" si="253"/>
        <v>35.734693877551024</v>
      </c>
      <c r="Q2747" t="str">
        <f t="shared" si="256"/>
        <v>publishing</v>
      </c>
      <c r="R2747" t="str">
        <f t="shared" si="257"/>
        <v>children's books</v>
      </c>
      <c r="S2747" s="9">
        <f t="shared" si="254"/>
        <v>41044.988055555557</v>
      </c>
      <c r="T2747" s="9">
        <f t="shared" si="255"/>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-2199</v>
      </c>
      <c r="P2748" s="5">
        <f t="shared" si="253"/>
        <v>42.157894736842103</v>
      </c>
      <c r="Q2748" t="str">
        <f t="shared" si="256"/>
        <v>publishing</v>
      </c>
      <c r="R2748" t="str">
        <f t="shared" si="257"/>
        <v>children's books</v>
      </c>
      <c r="S2748" s="9">
        <f t="shared" si="254"/>
        <v>41850.781377314815</v>
      </c>
      <c r="T2748" s="9">
        <f t="shared" si="255"/>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-360</v>
      </c>
      <c r="P2749" s="5">
        <f t="shared" si="253"/>
        <v>35</v>
      </c>
      <c r="Q2749" t="str">
        <f t="shared" si="256"/>
        <v>publishing</v>
      </c>
      <c r="R2749" t="str">
        <f t="shared" si="257"/>
        <v>children's books</v>
      </c>
      <c r="S2749" s="9">
        <f t="shared" si="254"/>
        <v>41044.64811342593</v>
      </c>
      <c r="T2749" s="9">
        <f t="shared" si="255"/>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-4947</v>
      </c>
      <c r="P2750" s="5">
        <f t="shared" si="253"/>
        <v>13.25</v>
      </c>
      <c r="Q2750" t="str">
        <f t="shared" si="256"/>
        <v>publishing</v>
      </c>
      <c r="R2750" t="str">
        <f t="shared" si="257"/>
        <v>children's books</v>
      </c>
      <c r="S2750" s="9">
        <f t="shared" si="254"/>
        <v>42585.7106712963</v>
      </c>
      <c r="T2750" s="9">
        <f t="shared" si="255"/>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-9890</v>
      </c>
      <c r="P2751" s="5">
        <f t="shared" si="253"/>
        <v>55</v>
      </c>
      <c r="Q2751" t="str">
        <f t="shared" si="256"/>
        <v>publishing</v>
      </c>
      <c r="R2751" t="str">
        <f t="shared" si="257"/>
        <v>children's books</v>
      </c>
      <c r="S2751" s="9">
        <f t="shared" si="254"/>
        <v>42068.799039351856</v>
      </c>
      <c r="T2751" s="9">
        <f t="shared" si="255"/>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-1999</v>
      </c>
      <c r="P2752" s="5" t="e">
        <f t="shared" si="253"/>
        <v>#DIV/0!</v>
      </c>
      <c r="Q2752" t="str">
        <f t="shared" si="256"/>
        <v>publishing</v>
      </c>
      <c r="R2752" t="str">
        <f t="shared" si="257"/>
        <v>children's books</v>
      </c>
      <c r="S2752" s="9">
        <f t="shared" si="254"/>
        <v>41078.899826388886</v>
      </c>
      <c r="T2752" s="9">
        <f t="shared" si="255"/>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-3274</v>
      </c>
      <c r="P2753" s="5" t="e">
        <f t="shared" si="253"/>
        <v>#DIV/0!</v>
      </c>
      <c r="Q2753" t="str">
        <f t="shared" si="256"/>
        <v>publishing</v>
      </c>
      <c r="R2753" t="str">
        <f t="shared" si="257"/>
        <v>children's books</v>
      </c>
      <c r="S2753" s="9">
        <f t="shared" si="254"/>
        <v>41747.887060185189</v>
      </c>
      <c r="T2753" s="9">
        <f t="shared" si="255"/>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258">E2754-D2754</f>
        <v>-4250</v>
      </c>
      <c r="P2754" s="5">
        <f t="shared" ref="P2754:P2817" si="259">(E2754/L2754)</f>
        <v>39.285714285714285</v>
      </c>
      <c r="Q2754" t="str">
        <f t="shared" si="256"/>
        <v>publishing</v>
      </c>
      <c r="R2754" t="str">
        <f t="shared" si="257"/>
        <v>children's books</v>
      </c>
      <c r="S2754" s="9">
        <f t="shared" ref="S2754:S2817" si="260">(((J2754/60)/60)/24)+DATE(1970,1,1)</f>
        <v>40855.765092592592</v>
      </c>
      <c r="T2754" s="9">
        <f t="shared" ref="T2754:T2817" si="261">(((I2754/60)/60)/24)+DATE(1970,1,1)</f>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258"/>
        <v>-1620</v>
      </c>
      <c r="P2755" s="5">
        <f t="shared" si="259"/>
        <v>47.5</v>
      </c>
      <c r="Q2755" t="str">
        <f t="shared" ref="Q2755:Q2818" si="262">LEFT(N2755,SEARCH("/",N2755,1)-1)</f>
        <v>publishing</v>
      </c>
      <c r="R2755" t="str">
        <f t="shared" ref="R2755:R2818" si="263">RIGHT(N2755,LEN(N2755)-SEARCH("/",N2755))</f>
        <v>children's books</v>
      </c>
      <c r="S2755" s="9">
        <f t="shared" si="260"/>
        <v>41117.900729166664</v>
      </c>
      <c r="T2755" s="9">
        <f t="shared" si="261"/>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-10000</v>
      </c>
      <c r="P2756" s="5" t="e">
        <f t="shared" si="259"/>
        <v>#DIV/0!</v>
      </c>
      <c r="Q2756" t="str">
        <f t="shared" si="262"/>
        <v>publishing</v>
      </c>
      <c r="R2756" t="str">
        <f t="shared" si="263"/>
        <v>children's books</v>
      </c>
      <c r="S2756" s="9">
        <f t="shared" si="260"/>
        <v>41863.636006944449</v>
      </c>
      <c r="T2756" s="9">
        <f t="shared" si="261"/>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-240</v>
      </c>
      <c r="P2757" s="5">
        <f t="shared" si="259"/>
        <v>17.333333333333332</v>
      </c>
      <c r="Q2757" t="str">
        <f t="shared" si="262"/>
        <v>publishing</v>
      </c>
      <c r="R2757" t="str">
        <f t="shared" si="263"/>
        <v>children's books</v>
      </c>
      <c r="S2757" s="9">
        <f t="shared" si="260"/>
        <v>42072.790821759263</v>
      </c>
      <c r="T2757" s="9">
        <f t="shared" si="261"/>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-8952</v>
      </c>
      <c r="P2758" s="5">
        <f t="shared" si="259"/>
        <v>31.757575757575758</v>
      </c>
      <c r="Q2758" t="str">
        <f t="shared" si="262"/>
        <v>publishing</v>
      </c>
      <c r="R2758" t="str">
        <f t="shared" si="263"/>
        <v>children's books</v>
      </c>
      <c r="S2758" s="9">
        <f t="shared" si="260"/>
        <v>41620.90047453704</v>
      </c>
      <c r="T2758" s="9">
        <f t="shared" si="261"/>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-1490</v>
      </c>
      <c r="P2759" s="5">
        <f t="shared" si="259"/>
        <v>5</v>
      </c>
      <c r="Q2759" t="str">
        <f t="shared" si="262"/>
        <v>publishing</v>
      </c>
      <c r="R2759" t="str">
        <f t="shared" si="263"/>
        <v>children's books</v>
      </c>
      <c r="S2759" s="9">
        <f t="shared" si="260"/>
        <v>42573.65662037037</v>
      </c>
      <c r="T2759" s="9">
        <f t="shared" si="261"/>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-1766</v>
      </c>
      <c r="P2760" s="5">
        <f t="shared" si="259"/>
        <v>39</v>
      </c>
      <c r="Q2760" t="str">
        <f t="shared" si="262"/>
        <v>publishing</v>
      </c>
      <c r="R2760" t="str">
        <f t="shared" si="263"/>
        <v>children's books</v>
      </c>
      <c r="S2760" s="9">
        <f t="shared" si="260"/>
        <v>42639.441932870366</v>
      </c>
      <c r="T2760" s="9">
        <f t="shared" si="261"/>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-895</v>
      </c>
      <c r="P2761" s="5">
        <f t="shared" si="259"/>
        <v>52.5</v>
      </c>
      <c r="Q2761" t="str">
        <f t="shared" si="262"/>
        <v>publishing</v>
      </c>
      <c r="R2761" t="str">
        <f t="shared" si="263"/>
        <v>children's books</v>
      </c>
      <c r="S2761" s="9">
        <f t="shared" si="260"/>
        <v>42524.36650462963</v>
      </c>
      <c r="T2761" s="9">
        <f t="shared" si="261"/>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-5000</v>
      </c>
      <c r="P2762" s="5" t="e">
        <f t="shared" si="259"/>
        <v>#DIV/0!</v>
      </c>
      <c r="Q2762" t="str">
        <f t="shared" si="262"/>
        <v>publishing</v>
      </c>
      <c r="R2762" t="str">
        <f t="shared" si="263"/>
        <v>children's books</v>
      </c>
      <c r="S2762" s="9">
        <f t="shared" si="260"/>
        <v>41415.461319444446</v>
      </c>
      <c r="T2762" s="9">
        <f t="shared" si="261"/>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-4964</v>
      </c>
      <c r="P2763" s="5">
        <f t="shared" si="259"/>
        <v>9</v>
      </c>
      <c r="Q2763" t="str">
        <f t="shared" si="262"/>
        <v>publishing</v>
      </c>
      <c r="R2763" t="str">
        <f t="shared" si="263"/>
        <v>children's books</v>
      </c>
      <c r="S2763" s="9">
        <f t="shared" si="260"/>
        <v>41247.063576388886</v>
      </c>
      <c r="T2763" s="9">
        <f t="shared" si="261"/>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-3225</v>
      </c>
      <c r="P2764" s="5">
        <f t="shared" si="259"/>
        <v>25</v>
      </c>
      <c r="Q2764" t="str">
        <f t="shared" si="262"/>
        <v>publishing</v>
      </c>
      <c r="R2764" t="str">
        <f t="shared" si="263"/>
        <v>children's books</v>
      </c>
      <c r="S2764" s="9">
        <f t="shared" si="260"/>
        <v>40927.036979166667</v>
      </c>
      <c r="T2764" s="9">
        <f t="shared" si="261"/>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-39310</v>
      </c>
      <c r="P2765" s="5">
        <f t="shared" si="259"/>
        <v>30</v>
      </c>
      <c r="Q2765" t="str">
        <f t="shared" si="262"/>
        <v>publishing</v>
      </c>
      <c r="R2765" t="str">
        <f t="shared" si="263"/>
        <v>children's books</v>
      </c>
      <c r="S2765" s="9">
        <f t="shared" si="260"/>
        <v>41373.579675925925</v>
      </c>
      <c r="T2765" s="9">
        <f t="shared" si="261"/>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-3955</v>
      </c>
      <c r="P2766" s="5">
        <f t="shared" si="259"/>
        <v>11.25</v>
      </c>
      <c r="Q2766" t="str">
        <f t="shared" si="262"/>
        <v>publishing</v>
      </c>
      <c r="R2766" t="str">
        <f t="shared" si="263"/>
        <v>children's books</v>
      </c>
      <c r="S2766" s="9">
        <f t="shared" si="260"/>
        <v>41030.292025462964</v>
      </c>
      <c r="T2766" s="9">
        <f t="shared" si="261"/>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-4000</v>
      </c>
      <c r="P2767" s="5" t="e">
        <f t="shared" si="259"/>
        <v>#DIV/0!</v>
      </c>
      <c r="Q2767" t="str">
        <f t="shared" si="262"/>
        <v>publishing</v>
      </c>
      <c r="R2767" t="str">
        <f t="shared" si="263"/>
        <v>children's books</v>
      </c>
      <c r="S2767" s="9">
        <f t="shared" si="260"/>
        <v>41194.579027777778</v>
      </c>
      <c r="T2767" s="9">
        <f t="shared" si="261"/>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-4900</v>
      </c>
      <c r="P2768" s="5">
        <f t="shared" si="259"/>
        <v>25</v>
      </c>
      <c r="Q2768" t="str">
        <f t="shared" si="262"/>
        <v>publishing</v>
      </c>
      <c r="R2768" t="str">
        <f t="shared" si="263"/>
        <v>children's books</v>
      </c>
      <c r="S2768" s="9">
        <f t="shared" si="260"/>
        <v>40736.668032407404</v>
      </c>
      <c r="T2768" s="9">
        <f t="shared" si="261"/>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-3966</v>
      </c>
      <c r="P2769" s="5">
        <f t="shared" si="259"/>
        <v>11.333333333333334</v>
      </c>
      <c r="Q2769" t="str">
        <f t="shared" si="262"/>
        <v>publishing</v>
      </c>
      <c r="R2769" t="str">
        <f t="shared" si="263"/>
        <v>children's books</v>
      </c>
      <c r="S2769" s="9">
        <f t="shared" si="260"/>
        <v>42172.958912037036</v>
      </c>
      <c r="T2769" s="9">
        <f t="shared" si="261"/>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-5998</v>
      </c>
      <c r="P2770" s="5">
        <f t="shared" si="259"/>
        <v>29.470588235294116</v>
      </c>
      <c r="Q2770" t="str">
        <f t="shared" si="262"/>
        <v>publishing</v>
      </c>
      <c r="R2770" t="str">
        <f t="shared" si="263"/>
        <v>children's books</v>
      </c>
      <c r="S2770" s="9">
        <f t="shared" si="260"/>
        <v>40967.614849537036</v>
      </c>
      <c r="T2770" s="9">
        <f t="shared" si="261"/>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-798</v>
      </c>
      <c r="P2771" s="5">
        <f t="shared" si="259"/>
        <v>1</v>
      </c>
      <c r="Q2771" t="str">
        <f t="shared" si="262"/>
        <v>publishing</v>
      </c>
      <c r="R2771" t="str">
        <f t="shared" si="263"/>
        <v>children's books</v>
      </c>
      <c r="S2771" s="9">
        <f t="shared" si="260"/>
        <v>41745.826273148145</v>
      </c>
      <c r="T2771" s="9">
        <f t="shared" si="261"/>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-17917.75</v>
      </c>
      <c r="P2772" s="5">
        <f t="shared" si="259"/>
        <v>63.098484848484851</v>
      </c>
      <c r="Q2772" t="str">
        <f t="shared" si="262"/>
        <v>publishing</v>
      </c>
      <c r="R2772" t="str">
        <f t="shared" si="263"/>
        <v>children's books</v>
      </c>
      <c r="S2772" s="9">
        <f t="shared" si="260"/>
        <v>41686.705208333333</v>
      </c>
      <c r="T2772" s="9">
        <f t="shared" si="261"/>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-19980</v>
      </c>
      <c r="P2773" s="5" t="e">
        <f t="shared" si="259"/>
        <v>#DIV/0!</v>
      </c>
      <c r="Q2773" t="str">
        <f t="shared" si="262"/>
        <v>publishing</v>
      </c>
      <c r="R2773" t="str">
        <f t="shared" si="263"/>
        <v>children's books</v>
      </c>
      <c r="S2773" s="9">
        <f t="shared" si="260"/>
        <v>41257.531712962962</v>
      </c>
      <c r="T2773" s="9">
        <f t="shared" si="261"/>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-8000</v>
      </c>
      <c r="P2774" s="5" t="e">
        <f t="shared" si="259"/>
        <v>#DIV/0!</v>
      </c>
      <c r="Q2774" t="str">
        <f t="shared" si="262"/>
        <v>publishing</v>
      </c>
      <c r="R2774" t="str">
        <f t="shared" si="263"/>
        <v>children's books</v>
      </c>
      <c r="S2774" s="9">
        <f t="shared" si="260"/>
        <v>41537.869143518517</v>
      </c>
      <c r="T2774" s="9">
        <f t="shared" si="261"/>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-529</v>
      </c>
      <c r="P2775" s="5">
        <f t="shared" si="259"/>
        <v>1</v>
      </c>
      <c r="Q2775" t="str">
        <f t="shared" si="262"/>
        <v>publishing</v>
      </c>
      <c r="R2775" t="str">
        <f t="shared" si="263"/>
        <v>children's books</v>
      </c>
      <c r="S2775" s="9">
        <f t="shared" si="260"/>
        <v>42474.86482638889</v>
      </c>
      <c r="T2775" s="9">
        <f t="shared" si="261"/>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-3430</v>
      </c>
      <c r="P2776" s="5">
        <f t="shared" si="259"/>
        <v>43.846153846153847</v>
      </c>
      <c r="Q2776" t="str">
        <f t="shared" si="262"/>
        <v>publishing</v>
      </c>
      <c r="R2776" t="str">
        <f t="shared" si="263"/>
        <v>children's books</v>
      </c>
      <c r="S2776" s="9">
        <f t="shared" si="260"/>
        <v>41311.126481481479</v>
      </c>
      <c r="T2776" s="9">
        <f t="shared" si="261"/>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-4850</v>
      </c>
      <c r="P2777" s="5">
        <f t="shared" si="259"/>
        <v>75</v>
      </c>
      <c r="Q2777" t="str">
        <f t="shared" si="262"/>
        <v>publishing</v>
      </c>
      <c r="R2777" t="str">
        <f t="shared" si="263"/>
        <v>children's books</v>
      </c>
      <c r="S2777" s="9">
        <f t="shared" si="260"/>
        <v>40863.013356481482</v>
      </c>
      <c r="T2777" s="9">
        <f t="shared" si="261"/>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-19345</v>
      </c>
      <c r="P2778" s="5">
        <f t="shared" si="259"/>
        <v>45.972222222222221</v>
      </c>
      <c r="Q2778" t="str">
        <f t="shared" si="262"/>
        <v>publishing</v>
      </c>
      <c r="R2778" t="str">
        <f t="shared" si="263"/>
        <v>children's books</v>
      </c>
      <c r="S2778" s="9">
        <f t="shared" si="260"/>
        <v>42136.297175925924</v>
      </c>
      <c r="T2778" s="9">
        <f t="shared" si="261"/>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-2990</v>
      </c>
      <c r="P2779" s="5">
        <f t="shared" si="259"/>
        <v>10</v>
      </c>
      <c r="Q2779" t="str">
        <f t="shared" si="262"/>
        <v>publishing</v>
      </c>
      <c r="R2779" t="str">
        <f t="shared" si="263"/>
        <v>children's books</v>
      </c>
      <c r="S2779" s="9">
        <f t="shared" si="260"/>
        <v>42172.669027777782</v>
      </c>
      <c r="T2779" s="9">
        <f t="shared" si="261"/>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-4095</v>
      </c>
      <c r="P2780" s="5">
        <f t="shared" si="259"/>
        <v>93.666666666666671</v>
      </c>
      <c r="Q2780" t="str">
        <f t="shared" si="262"/>
        <v>publishing</v>
      </c>
      <c r="R2780" t="str">
        <f t="shared" si="263"/>
        <v>children's books</v>
      </c>
      <c r="S2780" s="9">
        <f t="shared" si="260"/>
        <v>41846.978078703702</v>
      </c>
      <c r="T2780" s="9">
        <f t="shared" si="261"/>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-2447</v>
      </c>
      <c r="P2781" s="5">
        <f t="shared" si="259"/>
        <v>53</v>
      </c>
      <c r="Q2781" t="str">
        <f t="shared" si="262"/>
        <v>publishing</v>
      </c>
      <c r="R2781" t="str">
        <f t="shared" si="263"/>
        <v>children's books</v>
      </c>
      <c r="S2781" s="9">
        <f t="shared" si="260"/>
        <v>42300.585891203707</v>
      </c>
      <c r="T2781" s="9">
        <f t="shared" si="261"/>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-100000</v>
      </c>
      <c r="P2782" s="5" t="e">
        <f t="shared" si="259"/>
        <v>#DIV/0!</v>
      </c>
      <c r="Q2782" t="str">
        <f t="shared" si="262"/>
        <v>publishing</v>
      </c>
      <c r="R2782" t="str">
        <f t="shared" si="263"/>
        <v>children's books</v>
      </c>
      <c r="S2782" s="9">
        <f t="shared" si="260"/>
        <v>42774.447777777779</v>
      </c>
      <c r="T2782" s="9">
        <f t="shared" si="261"/>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66</v>
      </c>
      <c r="P2783" s="5">
        <f t="shared" si="259"/>
        <v>47</v>
      </c>
      <c r="Q2783" t="str">
        <f t="shared" si="262"/>
        <v>theater</v>
      </c>
      <c r="R2783" t="str">
        <f t="shared" si="263"/>
        <v>plays</v>
      </c>
      <c r="S2783" s="9">
        <f t="shared" si="260"/>
        <v>42018.94159722222</v>
      </c>
      <c r="T2783" s="9">
        <f t="shared" si="261"/>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200</v>
      </c>
      <c r="P2784" s="5">
        <f t="shared" si="259"/>
        <v>66.666666666666671</v>
      </c>
      <c r="Q2784" t="str">
        <f t="shared" si="262"/>
        <v>theater</v>
      </c>
      <c r="R2784" t="str">
        <f t="shared" si="263"/>
        <v>plays</v>
      </c>
      <c r="S2784" s="9">
        <f t="shared" si="260"/>
        <v>42026.924976851849</v>
      </c>
      <c r="T2784" s="9">
        <f t="shared" si="261"/>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145</v>
      </c>
      <c r="P2785" s="5">
        <f t="shared" si="259"/>
        <v>18.770491803278688</v>
      </c>
      <c r="Q2785" t="str">
        <f t="shared" si="262"/>
        <v>theater</v>
      </c>
      <c r="R2785" t="str">
        <f t="shared" si="263"/>
        <v>plays</v>
      </c>
      <c r="S2785" s="9">
        <f t="shared" si="260"/>
        <v>42103.535254629634</v>
      </c>
      <c r="T2785" s="9">
        <f t="shared" si="261"/>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1140</v>
      </c>
      <c r="P2786" s="5">
        <f t="shared" si="259"/>
        <v>66.111111111111114</v>
      </c>
      <c r="Q2786" t="str">
        <f t="shared" si="262"/>
        <v>theater</v>
      </c>
      <c r="R2786" t="str">
        <f t="shared" si="263"/>
        <v>plays</v>
      </c>
      <c r="S2786" s="9">
        <f t="shared" si="260"/>
        <v>41920.787534722222</v>
      </c>
      <c r="T2786" s="9">
        <f t="shared" si="261"/>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234</v>
      </c>
      <c r="P2787" s="5">
        <f t="shared" si="259"/>
        <v>36.859154929577464</v>
      </c>
      <c r="Q2787" t="str">
        <f t="shared" si="262"/>
        <v>theater</v>
      </c>
      <c r="R2787" t="str">
        <f t="shared" si="263"/>
        <v>plays</v>
      </c>
      <c r="S2787" s="9">
        <f t="shared" si="260"/>
        <v>42558.189432870371</v>
      </c>
      <c r="T2787" s="9">
        <f t="shared" si="261"/>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446</v>
      </c>
      <c r="P2788" s="5">
        <f t="shared" si="259"/>
        <v>39.810810810810814</v>
      </c>
      <c r="Q2788" t="str">
        <f t="shared" si="262"/>
        <v>theater</v>
      </c>
      <c r="R2788" t="str">
        <f t="shared" si="263"/>
        <v>plays</v>
      </c>
      <c r="S2788" s="9">
        <f t="shared" si="260"/>
        <v>41815.569212962961</v>
      </c>
      <c r="T2788" s="9">
        <f t="shared" si="261"/>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197</v>
      </c>
      <c r="P2789" s="5">
        <f t="shared" si="259"/>
        <v>31.5</v>
      </c>
      <c r="Q2789" t="str">
        <f t="shared" si="262"/>
        <v>theater</v>
      </c>
      <c r="R2789" t="str">
        <f t="shared" si="263"/>
        <v>plays</v>
      </c>
      <c r="S2789" s="9">
        <f t="shared" si="260"/>
        <v>41808.198518518519</v>
      </c>
      <c r="T2789" s="9">
        <f t="shared" si="261"/>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50</v>
      </c>
      <c r="P2790" s="5">
        <f t="shared" si="259"/>
        <v>102.5</v>
      </c>
      <c r="Q2790" t="str">
        <f t="shared" si="262"/>
        <v>theater</v>
      </c>
      <c r="R2790" t="str">
        <f t="shared" si="263"/>
        <v>plays</v>
      </c>
      <c r="S2790" s="9">
        <f t="shared" si="260"/>
        <v>42550.701886574068</v>
      </c>
      <c r="T2790" s="9">
        <f t="shared" si="261"/>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35</v>
      </c>
      <c r="P2791" s="5">
        <f t="shared" si="259"/>
        <v>126.45833333333333</v>
      </c>
      <c r="Q2791" t="str">
        <f t="shared" si="262"/>
        <v>theater</v>
      </c>
      <c r="R2791" t="str">
        <f t="shared" si="263"/>
        <v>plays</v>
      </c>
      <c r="S2791" s="9">
        <f t="shared" si="260"/>
        <v>42056.013124999998</v>
      </c>
      <c r="T2791" s="9">
        <f t="shared" si="261"/>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160</v>
      </c>
      <c r="P2792" s="5">
        <f t="shared" si="259"/>
        <v>47.878787878787875</v>
      </c>
      <c r="Q2792" t="str">
        <f t="shared" si="262"/>
        <v>theater</v>
      </c>
      <c r="R2792" t="str">
        <f t="shared" si="263"/>
        <v>plays</v>
      </c>
      <c r="S2792" s="9">
        <f t="shared" si="260"/>
        <v>42016.938692129625</v>
      </c>
      <c r="T2792" s="9">
        <f t="shared" si="261"/>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50</v>
      </c>
      <c r="P2793" s="5">
        <f t="shared" si="259"/>
        <v>73.214285714285708</v>
      </c>
      <c r="Q2793" t="str">
        <f t="shared" si="262"/>
        <v>theater</v>
      </c>
      <c r="R2793" t="str">
        <f t="shared" si="263"/>
        <v>plays</v>
      </c>
      <c r="S2793" s="9">
        <f t="shared" si="260"/>
        <v>42591.899988425925</v>
      </c>
      <c r="T2793" s="9">
        <f t="shared" si="261"/>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152</v>
      </c>
      <c r="P2794" s="5">
        <f t="shared" si="259"/>
        <v>89.666666666666671</v>
      </c>
      <c r="Q2794" t="str">
        <f t="shared" si="262"/>
        <v>theater</v>
      </c>
      <c r="R2794" t="str">
        <f t="shared" si="263"/>
        <v>plays</v>
      </c>
      <c r="S2794" s="9">
        <f t="shared" si="260"/>
        <v>42183.231006944443</v>
      </c>
      <c r="T2794" s="9">
        <f t="shared" si="261"/>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1056.75</v>
      </c>
      <c r="P2795" s="5">
        <f t="shared" si="259"/>
        <v>151.4623287671233</v>
      </c>
      <c r="Q2795" t="str">
        <f t="shared" si="262"/>
        <v>theater</v>
      </c>
      <c r="R2795" t="str">
        <f t="shared" si="263"/>
        <v>plays</v>
      </c>
      <c r="S2795" s="9">
        <f t="shared" si="260"/>
        <v>42176.419039351851</v>
      </c>
      <c r="T2795" s="9">
        <f t="shared" si="261"/>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25</v>
      </c>
      <c r="P2796" s="5">
        <f t="shared" si="259"/>
        <v>25</v>
      </c>
      <c r="Q2796" t="str">
        <f t="shared" si="262"/>
        <v>theater</v>
      </c>
      <c r="R2796" t="str">
        <f t="shared" si="263"/>
        <v>plays</v>
      </c>
      <c r="S2796" s="9">
        <f t="shared" si="260"/>
        <v>42416.691655092596</v>
      </c>
      <c r="T2796" s="9">
        <f t="shared" si="261"/>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30</v>
      </c>
      <c r="P2797" s="5">
        <f t="shared" si="259"/>
        <v>36.5</v>
      </c>
      <c r="Q2797" t="str">
        <f t="shared" si="262"/>
        <v>theater</v>
      </c>
      <c r="R2797" t="str">
        <f t="shared" si="263"/>
        <v>plays</v>
      </c>
      <c r="S2797" s="9">
        <f t="shared" si="260"/>
        <v>41780.525937500002</v>
      </c>
      <c r="T2797" s="9">
        <f t="shared" si="261"/>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124</v>
      </c>
      <c r="P2798" s="5">
        <f t="shared" si="259"/>
        <v>44</v>
      </c>
      <c r="Q2798" t="str">
        <f t="shared" si="262"/>
        <v>theater</v>
      </c>
      <c r="R2798" t="str">
        <f t="shared" si="263"/>
        <v>plays</v>
      </c>
      <c r="S2798" s="9">
        <f t="shared" si="260"/>
        <v>41795.528101851851</v>
      </c>
      <c r="T2798" s="9">
        <f t="shared" si="261"/>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211.61000000000058</v>
      </c>
      <c r="P2799" s="5">
        <f t="shared" si="259"/>
        <v>87.357553191489373</v>
      </c>
      <c r="Q2799" t="str">
        <f t="shared" si="262"/>
        <v>theater</v>
      </c>
      <c r="R2799" t="str">
        <f t="shared" si="263"/>
        <v>plays</v>
      </c>
      <c r="S2799" s="9">
        <f t="shared" si="260"/>
        <v>41798.94027777778</v>
      </c>
      <c r="T2799" s="9">
        <f t="shared" si="261"/>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70</v>
      </c>
      <c r="P2800" s="5">
        <f t="shared" si="259"/>
        <v>36.474820143884891</v>
      </c>
      <c r="Q2800" t="str">
        <f t="shared" si="262"/>
        <v>theater</v>
      </c>
      <c r="R2800" t="str">
        <f t="shared" si="263"/>
        <v>plays</v>
      </c>
      <c r="S2800" s="9">
        <f t="shared" si="260"/>
        <v>42201.675011574072</v>
      </c>
      <c r="T2800" s="9">
        <f t="shared" si="261"/>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831.73999999999978</v>
      </c>
      <c r="P2801" s="5">
        <f t="shared" si="259"/>
        <v>44.859538461538463</v>
      </c>
      <c r="Q2801" t="str">
        <f t="shared" si="262"/>
        <v>theater</v>
      </c>
      <c r="R2801" t="str">
        <f t="shared" si="263"/>
        <v>plays</v>
      </c>
      <c r="S2801" s="9">
        <f t="shared" si="260"/>
        <v>42507.264699074076</v>
      </c>
      <c r="T2801" s="9">
        <f t="shared" si="261"/>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330</v>
      </c>
      <c r="P2802" s="5">
        <f t="shared" si="259"/>
        <v>42.903225806451616</v>
      </c>
      <c r="Q2802" t="str">
        <f t="shared" si="262"/>
        <v>theater</v>
      </c>
      <c r="R2802" t="str">
        <f t="shared" si="263"/>
        <v>plays</v>
      </c>
      <c r="S2802" s="9">
        <f t="shared" si="260"/>
        <v>41948.552847222221</v>
      </c>
      <c r="T2802" s="9">
        <f t="shared" si="261"/>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166</v>
      </c>
      <c r="P2803" s="5">
        <f t="shared" si="259"/>
        <v>51.230769230769234</v>
      </c>
      <c r="Q2803" t="str">
        <f t="shared" si="262"/>
        <v>theater</v>
      </c>
      <c r="R2803" t="str">
        <f t="shared" si="263"/>
        <v>plays</v>
      </c>
      <c r="S2803" s="9">
        <f t="shared" si="260"/>
        <v>41900.243159722224</v>
      </c>
      <c r="T2803" s="9">
        <f t="shared" si="261"/>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55</v>
      </c>
      <c r="P2804" s="5">
        <f t="shared" si="259"/>
        <v>33.944444444444443</v>
      </c>
      <c r="Q2804" t="str">
        <f t="shared" si="262"/>
        <v>theater</v>
      </c>
      <c r="R2804" t="str">
        <f t="shared" si="263"/>
        <v>plays</v>
      </c>
      <c r="S2804" s="9">
        <f t="shared" si="260"/>
        <v>42192.64707175926</v>
      </c>
      <c r="T2804" s="9">
        <f t="shared" si="261"/>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2795</v>
      </c>
      <c r="P2805" s="5">
        <f t="shared" si="259"/>
        <v>90.744680851063833</v>
      </c>
      <c r="Q2805" t="str">
        <f t="shared" si="262"/>
        <v>theater</v>
      </c>
      <c r="R2805" t="str">
        <f t="shared" si="263"/>
        <v>plays</v>
      </c>
      <c r="S2805" s="9">
        <f t="shared" si="260"/>
        <v>42158.065694444449</v>
      </c>
      <c r="T2805" s="9">
        <f t="shared" si="261"/>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150</v>
      </c>
      <c r="P2806" s="5">
        <f t="shared" si="259"/>
        <v>50</v>
      </c>
      <c r="Q2806" t="str">
        <f t="shared" si="262"/>
        <v>theater</v>
      </c>
      <c r="R2806" t="str">
        <f t="shared" si="263"/>
        <v>plays</v>
      </c>
      <c r="S2806" s="9">
        <f t="shared" si="260"/>
        <v>41881.453587962962</v>
      </c>
      <c r="T2806" s="9">
        <f t="shared" si="261"/>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40</v>
      </c>
      <c r="P2807" s="5">
        <f t="shared" si="259"/>
        <v>24.444444444444443</v>
      </c>
      <c r="Q2807" t="str">
        <f t="shared" si="262"/>
        <v>theater</v>
      </c>
      <c r="R2807" t="str">
        <f t="shared" si="263"/>
        <v>plays</v>
      </c>
      <c r="S2807" s="9">
        <f t="shared" si="260"/>
        <v>42213.505474537036</v>
      </c>
      <c r="T2807" s="9">
        <f t="shared" si="261"/>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363</v>
      </c>
      <c r="P2808" s="5">
        <f t="shared" si="259"/>
        <v>44.25</v>
      </c>
      <c r="Q2808" t="str">
        <f t="shared" si="262"/>
        <v>theater</v>
      </c>
      <c r="R2808" t="str">
        <f t="shared" si="263"/>
        <v>plays</v>
      </c>
      <c r="S2808" s="9">
        <f t="shared" si="260"/>
        <v>42185.267245370371</v>
      </c>
      <c r="T2808" s="9">
        <f t="shared" si="261"/>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1300</v>
      </c>
      <c r="P2809" s="5">
        <f t="shared" si="259"/>
        <v>67.741935483870961</v>
      </c>
      <c r="Q2809" t="str">
        <f t="shared" si="262"/>
        <v>theater</v>
      </c>
      <c r="R2809" t="str">
        <f t="shared" si="263"/>
        <v>plays</v>
      </c>
      <c r="S2809" s="9">
        <f t="shared" si="260"/>
        <v>42154.873124999998</v>
      </c>
      <c r="T2809" s="9">
        <f t="shared" si="261"/>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11</v>
      </c>
      <c r="P2810" s="5">
        <f t="shared" si="259"/>
        <v>65.376811594202906</v>
      </c>
      <c r="Q2810" t="str">
        <f t="shared" si="262"/>
        <v>theater</v>
      </c>
      <c r="R2810" t="str">
        <f t="shared" si="263"/>
        <v>plays</v>
      </c>
      <c r="S2810" s="9">
        <f t="shared" si="260"/>
        <v>42208.84646990741</v>
      </c>
      <c r="T2810" s="9">
        <f t="shared" si="261"/>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60</v>
      </c>
      <c r="P2811" s="5">
        <f t="shared" si="259"/>
        <v>121.9047619047619</v>
      </c>
      <c r="Q2811" t="str">
        <f t="shared" si="262"/>
        <v>theater</v>
      </c>
      <c r="R2811" t="str">
        <f t="shared" si="263"/>
        <v>plays</v>
      </c>
      <c r="S2811" s="9">
        <f t="shared" si="260"/>
        <v>42451.496817129635</v>
      </c>
      <c r="T2811" s="9">
        <f t="shared" si="261"/>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205</v>
      </c>
      <c r="P2812" s="5">
        <f t="shared" si="259"/>
        <v>47.456140350877192</v>
      </c>
      <c r="Q2812" t="str">
        <f t="shared" si="262"/>
        <v>theater</v>
      </c>
      <c r="R2812" t="str">
        <f t="shared" si="263"/>
        <v>plays</v>
      </c>
      <c r="S2812" s="9">
        <f t="shared" si="260"/>
        <v>41759.13962962963</v>
      </c>
      <c r="T2812" s="9">
        <f t="shared" si="261"/>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27</v>
      </c>
      <c r="P2813" s="5">
        <f t="shared" si="259"/>
        <v>92.842592592592595</v>
      </c>
      <c r="Q2813" t="str">
        <f t="shared" si="262"/>
        <v>theater</v>
      </c>
      <c r="R2813" t="str">
        <f t="shared" si="263"/>
        <v>plays</v>
      </c>
      <c r="S2813" s="9">
        <f t="shared" si="260"/>
        <v>42028.496562500004</v>
      </c>
      <c r="T2813" s="9">
        <f t="shared" si="261"/>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665</v>
      </c>
      <c r="P2814" s="5">
        <f t="shared" si="259"/>
        <v>68.253012048192772</v>
      </c>
      <c r="Q2814" t="str">
        <f t="shared" si="262"/>
        <v>theater</v>
      </c>
      <c r="R2814" t="str">
        <f t="shared" si="263"/>
        <v>plays</v>
      </c>
      <c r="S2814" s="9">
        <f t="shared" si="260"/>
        <v>42054.74418981481</v>
      </c>
      <c r="T2814" s="9">
        <f t="shared" si="261"/>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772.11999999999989</v>
      </c>
      <c r="P2815" s="5">
        <f t="shared" si="259"/>
        <v>37.209583333333335</v>
      </c>
      <c r="Q2815" t="str">
        <f t="shared" si="262"/>
        <v>theater</v>
      </c>
      <c r="R2815" t="str">
        <f t="shared" si="263"/>
        <v>plays</v>
      </c>
      <c r="S2815" s="9">
        <f t="shared" si="260"/>
        <v>42693.742604166662</v>
      </c>
      <c r="T2815" s="9">
        <f t="shared" si="261"/>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116</v>
      </c>
      <c r="P2816" s="5">
        <f t="shared" si="259"/>
        <v>25.25</v>
      </c>
      <c r="Q2816" t="str">
        <f t="shared" si="262"/>
        <v>theater</v>
      </c>
      <c r="R2816" t="str">
        <f t="shared" si="263"/>
        <v>plays</v>
      </c>
      <c r="S2816" s="9">
        <f t="shared" si="260"/>
        <v>42103.399479166663</v>
      </c>
      <c r="T2816" s="9">
        <f t="shared" si="261"/>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355</v>
      </c>
      <c r="P2817" s="5">
        <f t="shared" si="259"/>
        <v>43.214285714285715</v>
      </c>
      <c r="Q2817" t="str">
        <f t="shared" si="262"/>
        <v>theater</v>
      </c>
      <c r="R2817" t="str">
        <f t="shared" si="263"/>
        <v>plays</v>
      </c>
      <c r="S2817" s="9">
        <f t="shared" si="260"/>
        <v>42559.776724537034</v>
      </c>
      <c r="T2817" s="9">
        <f t="shared" si="261"/>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264">E2818-D2818</f>
        <v>1247</v>
      </c>
      <c r="P2818" s="5">
        <f t="shared" ref="P2818:P2881" si="265">(E2818/L2818)</f>
        <v>25.130177514792898</v>
      </c>
      <c r="Q2818" t="str">
        <f t="shared" si="262"/>
        <v>theater</v>
      </c>
      <c r="R2818" t="str">
        <f t="shared" si="263"/>
        <v>plays</v>
      </c>
      <c r="S2818" s="9">
        <f t="shared" ref="S2818:S2881" si="266">(((J2818/60)/60)/24)+DATE(1970,1,1)</f>
        <v>42188.467499999999</v>
      </c>
      <c r="T2818" s="9">
        <f t="shared" ref="T2818:T2881" si="267">(((I2818/60)/60)/24)+DATE(1970,1,1)</f>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264"/>
        <v>180</v>
      </c>
      <c r="P2819" s="5">
        <f t="shared" si="265"/>
        <v>23.636363636363637</v>
      </c>
      <c r="Q2819" t="str">
        <f t="shared" ref="Q2819:Q2882" si="268">LEFT(N2819,SEARCH("/",N2819,1)-1)</f>
        <v>theater</v>
      </c>
      <c r="R2819" t="str">
        <f t="shared" ref="R2819:R2882" si="269">RIGHT(N2819,LEN(N2819)-SEARCH("/",N2819))</f>
        <v>plays</v>
      </c>
      <c r="S2819" s="9">
        <f t="shared" si="266"/>
        <v>42023.634976851856</v>
      </c>
      <c r="T2819" s="9">
        <f t="shared" si="267"/>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603</v>
      </c>
      <c r="P2820" s="5">
        <f t="shared" si="265"/>
        <v>103.95098039215686</v>
      </c>
      <c r="Q2820" t="str">
        <f t="shared" si="268"/>
        <v>theater</v>
      </c>
      <c r="R2820" t="str">
        <f t="shared" si="269"/>
        <v>plays</v>
      </c>
      <c r="S2820" s="9">
        <f t="shared" si="266"/>
        <v>42250.598217592589</v>
      </c>
      <c r="T2820" s="9">
        <f t="shared" si="267"/>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240</v>
      </c>
      <c r="P2821" s="5">
        <f t="shared" si="265"/>
        <v>50.384615384615387</v>
      </c>
      <c r="Q2821" t="str">
        <f t="shared" si="268"/>
        <v>theater</v>
      </c>
      <c r="R2821" t="str">
        <f t="shared" si="269"/>
        <v>plays</v>
      </c>
      <c r="S2821" s="9">
        <f t="shared" si="266"/>
        <v>42139.525567129633</v>
      </c>
      <c r="T2821" s="9">
        <f t="shared" si="267"/>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72</v>
      </c>
      <c r="P2822" s="5">
        <f t="shared" si="265"/>
        <v>13.6</v>
      </c>
      <c r="Q2822" t="str">
        <f t="shared" si="268"/>
        <v>theater</v>
      </c>
      <c r="R2822" t="str">
        <f t="shared" si="269"/>
        <v>plays</v>
      </c>
      <c r="S2822" s="9">
        <f t="shared" si="266"/>
        <v>42401.610983796301</v>
      </c>
      <c r="T2822" s="9">
        <f t="shared" si="267"/>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0</v>
      </c>
      <c r="P2823" s="5">
        <f t="shared" si="265"/>
        <v>28.571428571428573</v>
      </c>
      <c r="Q2823" t="str">
        <f t="shared" si="268"/>
        <v>theater</v>
      </c>
      <c r="R2823" t="str">
        <f t="shared" si="269"/>
        <v>plays</v>
      </c>
      <c r="S2823" s="9">
        <f t="shared" si="266"/>
        <v>41875.922858796301</v>
      </c>
      <c r="T2823" s="9">
        <f t="shared" si="267"/>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0</v>
      </c>
      <c r="P2824" s="5">
        <f t="shared" si="265"/>
        <v>63.829787234042556</v>
      </c>
      <c r="Q2824" t="str">
        <f t="shared" si="268"/>
        <v>theater</v>
      </c>
      <c r="R2824" t="str">
        <f t="shared" si="269"/>
        <v>plays</v>
      </c>
      <c r="S2824" s="9">
        <f t="shared" si="266"/>
        <v>42060.683935185181</v>
      </c>
      <c r="T2824" s="9">
        <f t="shared" si="267"/>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24</v>
      </c>
      <c r="P2825" s="5">
        <f t="shared" si="265"/>
        <v>8.8571428571428577</v>
      </c>
      <c r="Q2825" t="str">
        <f t="shared" si="268"/>
        <v>theater</v>
      </c>
      <c r="R2825" t="str">
        <f t="shared" si="269"/>
        <v>plays</v>
      </c>
      <c r="S2825" s="9">
        <f t="shared" si="266"/>
        <v>42067.011643518519</v>
      </c>
      <c r="T2825" s="9">
        <f t="shared" si="267"/>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110</v>
      </c>
      <c r="P2826" s="5">
        <f t="shared" si="265"/>
        <v>50.666666666666664</v>
      </c>
      <c r="Q2826" t="str">
        <f t="shared" si="268"/>
        <v>theater</v>
      </c>
      <c r="R2826" t="str">
        <f t="shared" si="269"/>
        <v>plays</v>
      </c>
      <c r="S2826" s="9">
        <f t="shared" si="266"/>
        <v>42136.270787037036</v>
      </c>
      <c r="T2826" s="9">
        <f t="shared" si="267"/>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100</v>
      </c>
      <c r="P2827" s="5">
        <f t="shared" si="265"/>
        <v>60.784313725490193</v>
      </c>
      <c r="Q2827" t="str">
        <f t="shared" si="268"/>
        <v>theater</v>
      </c>
      <c r="R2827" t="str">
        <f t="shared" si="269"/>
        <v>plays</v>
      </c>
      <c r="S2827" s="9">
        <f t="shared" si="266"/>
        <v>42312.792662037042</v>
      </c>
      <c r="T2827" s="9">
        <f t="shared" si="267"/>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155</v>
      </c>
      <c r="P2828" s="5">
        <f t="shared" si="265"/>
        <v>113.42105263157895</v>
      </c>
      <c r="Q2828" t="str">
        <f t="shared" si="268"/>
        <v>theater</v>
      </c>
      <c r="R2828" t="str">
        <f t="shared" si="269"/>
        <v>plays</v>
      </c>
      <c r="S2828" s="9">
        <f t="shared" si="266"/>
        <v>42171.034861111111</v>
      </c>
      <c r="T2828" s="9">
        <f t="shared" si="267"/>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405</v>
      </c>
      <c r="P2829" s="5">
        <f t="shared" si="265"/>
        <v>104.56521739130434</v>
      </c>
      <c r="Q2829" t="str">
        <f t="shared" si="268"/>
        <v>theater</v>
      </c>
      <c r="R2829" t="str">
        <f t="shared" si="269"/>
        <v>plays</v>
      </c>
      <c r="S2829" s="9">
        <f t="shared" si="266"/>
        <v>42494.683634259258</v>
      </c>
      <c r="T2829" s="9">
        <f t="shared" si="267"/>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36</v>
      </c>
      <c r="P2830" s="5">
        <f t="shared" si="265"/>
        <v>98.30927835051547</v>
      </c>
      <c r="Q2830" t="str">
        <f t="shared" si="268"/>
        <v>theater</v>
      </c>
      <c r="R2830" t="str">
        <f t="shared" si="269"/>
        <v>plays</v>
      </c>
      <c r="S2830" s="9">
        <f t="shared" si="266"/>
        <v>42254.264687499999</v>
      </c>
      <c r="T2830" s="9">
        <f t="shared" si="267"/>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163</v>
      </c>
      <c r="P2831" s="5">
        <f t="shared" si="265"/>
        <v>35.039473684210527</v>
      </c>
      <c r="Q2831" t="str">
        <f t="shared" si="268"/>
        <v>theater</v>
      </c>
      <c r="R2831" t="str">
        <f t="shared" si="269"/>
        <v>plays</v>
      </c>
      <c r="S2831" s="9">
        <f t="shared" si="266"/>
        <v>42495.434236111112</v>
      </c>
      <c r="T2831" s="9">
        <f t="shared" si="267"/>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0</v>
      </c>
      <c r="P2832" s="5">
        <f t="shared" si="265"/>
        <v>272.72727272727275</v>
      </c>
      <c r="Q2832" t="str">
        <f t="shared" si="268"/>
        <v>theater</v>
      </c>
      <c r="R2832" t="str">
        <f t="shared" si="269"/>
        <v>plays</v>
      </c>
      <c r="S2832" s="9">
        <f t="shared" si="266"/>
        <v>41758.839675925927</v>
      </c>
      <c r="T2832" s="9">
        <f t="shared" si="267"/>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320</v>
      </c>
      <c r="P2833" s="5">
        <f t="shared" si="265"/>
        <v>63.846153846153847</v>
      </c>
      <c r="Q2833" t="str">
        <f t="shared" si="268"/>
        <v>theater</v>
      </c>
      <c r="R2833" t="str">
        <f t="shared" si="269"/>
        <v>plays</v>
      </c>
      <c r="S2833" s="9">
        <f t="shared" si="266"/>
        <v>42171.824884259258</v>
      </c>
      <c r="T2833" s="9">
        <f t="shared" si="267"/>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367.98999999999978</v>
      </c>
      <c r="P2834" s="5">
        <f t="shared" si="265"/>
        <v>30.189368421052631</v>
      </c>
      <c r="Q2834" t="str">
        <f t="shared" si="268"/>
        <v>theater</v>
      </c>
      <c r="R2834" t="str">
        <f t="shared" si="269"/>
        <v>plays</v>
      </c>
      <c r="S2834" s="9">
        <f t="shared" si="266"/>
        <v>41938.709421296298</v>
      </c>
      <c r="T2834" s="9">
        <f t="shared" si="267"/>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223</v>
      </c>
      <c r="P2835" s="5">
        <f t="shared" si="265"/>
        <v>83.51428571428572</v>
      </c>
      <c r="Q2835" t="str">
        <f t="shared" si="268"/>
        <v>theater</v>
      </c>
      <c r="R2835" t="str">
        <f t="shared" si="269"/>
        <v>plays</v>
      </c>
      <c r="S2835" s="9">
        <f t="shared" si="266"/>
        <v>42268.127696759257</v>
      </c>
      <c r="T2835" s="9">
        <f t="shared" si="267"/>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560</v>
      </c>
      <c r="P2836" s="5">
        <f t="shared" si="265"/>
        <v>64.761904761904759</v>
      </c>
      <c r="Q2836" t="str">
        <f t="shared" si="268"/>
        <v>theater</v>
      </c>
      <c r="R2836" t="str">
        <f t="shared" si="269"/>
        <v>plays</v>
      </c>
      <c r="S2836" s="9">
        <f t="shared" si="266"/>
        <v>42019.959837962961</v>
      </c>
      <c r="T2836" s="9">
        <f t="shared" si="267"/>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870.99</v>
      </c>
      <c r="P2837" s="5">
        <f t="shared" si="265"/>
        <v>20.118172043010752</v>
      </c>
      <c r="Q2837" t="str">
        <f t="shared" si="268"/>
        <v>theater</v>
      </c>
      <c r="R2837" t="str">
        <f t="shared" si="269"/>
        <v>plays</v>
      </c>
      <c r="S2837" s="9">
        <f t="shared" si="266"/>
        <v>42313.703900462962</v>
      </c>
      <c r="T2837" s="9">
        <f t="shared" si="267"/>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35</v>
      </c>
      <c r="P2838" s="5">
        <f t="shared" si="265"/>
        <v>44.090909090909093</v>
      </c>
      <c r="Q2838" t="str">
        <f t="shared" si="268"/>
        <v>theater</v>
      </c>
      <c r="R2838" t="str">
        <f t="shared" si="269"/>
        <v>plays</v>
      </c>
      <c r="S2838" s="9">
        <f t="shared" si="266"/>
        <v>42746.261782407411</v>
      </c>
      <c r="T2838" s="9">
        <f t="shared" si="267"/>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0</v>
      </c>
      <c r="P2839" s="5">
        <f t="shared" si="265"/>
        <v>40.476190476190474</v>
      </c>
      <c r="Q2839" t="str">
        <f t="shared" si="268"/>
        <v>theater</v>
      </c>
      <c r="R2839" t="str">
        <f t="shared" si="269"/>
        <v>plays</v>
      </c>
      <c r="S2839" s="9">
        <f t="shared" si="266"/>
        <v>42307.908379629633</v>
      </c>
      <c r="T2839" s="9">
        <f t="shared" si="267"/>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405</v>
      </c>
      <c r="P2840" s="5">
        <f t="shared" si="265"/>
        <v>44.537037037037038</v>
      </c>
      <c r="Q2840" t="str">
        <f t="shared" si="268"/>
        <v>theater</v>
      </c>
      <c r="R2840" t="str">
        <f t="shared" si="269"/>
        <v>plays</v>
      </c>
      <c r="S2840" s="9">
        <f t="shared" si="266"/>
        <v>41842.607592592591</v>
      </c>
      <c r="T2840" s="9">
        <f t="shared" si="267"/>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400</v>
      </c>
      <c r="P2841" s="5">
        <f t="shared" si="265"/>
        <v>125.80645161290323</v>
      </c>
      <c r="Q2841" t="str">
        <f t="shared" si="268"/>
        <v>theater</v>
      </c>
      <c r="R2841" t="str">
        <f t="shared" si="269"/>
        <v>plays</v>
      </c>
      <c r="S2841" s="9">
        <f t="shared" si="266"/>
        <v>41853.240208333329</v>
      </c>
      <c r="T2841" s="9">
        <f t="shared" si="267"/>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100</v>
      </c>
      <c r="P2842" s="5">
        <f t="shared" si="265"/>
        <v>19.696969696969695</v>
      </c>
      <c r="Q2842" t="str">
        <f t="shared" si="268"/>
        <v>theater</v>
      </c>
      <c r="R2842" t="str">
        <f t="shared" si="269"/>
        <v>plays</v>
      </c>
      <c r="S2842" s="9">
        <f t="shared" si="266"/>
        <v>42060.035636574074</v>
      </c>
      <c r="T2842" s="9">
        <f t="shared" si="267"/>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-990</v>
      </c>
      <c r="P2843" s="5">
        <f t="shared" si="265"/>
        <v>10</v>
      </c>
      <c r="Q2843" t="str">
        <f t="shared" si="268"/>
        <v>theater</v>
      </c>
      <c r="R2843" t="str">
        <f t="shared" si="269"/>
        <v>plays</v>
      </c>
      <c r="S2843" s="9">
        <f t="shared" si="266"/>
        <v>42291.739548611105</v>
      </c>
      <c r="T2843" s="9">
        <f t="shared" si="267"/>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-1500</v>
      </c>
      <c r="P2844" s="5" t="e">
        <f t="shared" si="265"/>
        <v>#DIV/0!</v>
      </c>
      <c r="Q2844" t="str">
        <f t="shared" si="268"/>
        <v>theater</v>
      </c>
      <c r="R2844" t="str">
        <f t="shared" si="269"/>
        <v>plays</v>
      </c>
      <c r="S2844" s="9">
        <f t="shared" si="266"/>
        <v>41784.952488425923</v>
      </c>
      <c r="T2844" s="9">
        <f t="shared" si="267"/>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-1200</v>
      </c>
      <c r="P2845" s="5" t="e">
        <f t="shared" si="265"/>
        <v>#DIV/0!</v>
      </c>
      <c r="Q2845" t="str">
        <f t="shared" si="268"/>
        <v>theater</v>
      </c>
      <c r="R2845" t="str">
        <f t="shared" si="269"/>
        <v>plays</v>
      </c>
      <c r="S2845" s="9">
        <f t="shared" si="266"/>
        <v>42492.737847222219</v>
      </c>
      <c r="T2845" s="9">
        <f t="shared" si="267"/>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-520</v>
      </c>
      <c r="P2846" s="5">
        <f t="shared" si="265"/>
        <v>30</v>
      </c>
      <c r="Q2846" t="str">
        <f t="shared" si="268"/>
        <v>theater</v>
      </c>
      <c r="R2846" t="str">
        <f t="shared" si="269"/>
        <v>plays</v>
      </c>
      <c r="S2846" s="9">
        <f t="shared" si="266"/>
        <v>42709.546064814815</v>
      </c>
      <c r="T2846" s="9">
        <f t="shared" si="267"/>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-5134</v>
      </c>
      <c r="P2847" s="5">
        <f t="shared" si="265"/>
        <v>60.666666666666664</v>
      </c>
      <c r="Q2847" t="str">
        <f t="shared" si="268"/>
        <v>theater</v>
      </c>
      <c r="R2847" t="str">
        <f t="shared" si="269"/>
        <v>plays</v>
      </c>
      <c r="S2847" s="9">
        <f t="shared" si="266"/>
        <v>42103.016585648147</v>
      </c>
      <c r="T2847" s="9">
        <f t="shared" si="267"/>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-8000</v>
      </c>
      <c r="P2848" s="5" t="e">
        <f t="shared" si="265"/>
        <v>#DIV/0!</v>
      </c>
      <c r="Q2848" t="str">
        <f t="shared" si="268"/>
        <v>theater</v>
      </c>
      <c r="R2848" t="str">
        <f t="shared" si="269"/>
        <v>plays</v>
      </c>
      <c r="S2848" s="9">
        <f t="shared" si="266"/>
        <v>42108.692060185189</v>
      </c>
      <c r="T2848" s="9">
        <f t="shared" si="267"/>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-2000</v>
      </c>
      <c r="P2849" s="5" t="e">
        <f t="shared" si="265"/>
        <v>#DIV/0!</v>
      </c>
      <c r="Q2849" t="str">
        <f t="shared" si="268"/>
        <v>theater</v>
      </c>
      <c r="R2849" t="str">
        <f t="shared" si="269"/>
        <v>plays</v>
      </c>
      <c r="S2849" s="9">
        <f t="shared" si="266"/>
        <v>42453.806307870371</v>
      </c>
      <c r="T2849" s="9">
        <f t="shared" si="267"/>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-34930</v>
      </c>
      <c r="P2850" s="5">
        <f t="shared" si="265"/>
        <v>23.333333333333332</v>
      </c>
      <c r="Q2850" t="str">
        <f t="shared" si="268"/>
        <v>theater</v>
      </c>
      <c r="R2850" t="str">
        <f t="shared" si="269"/>
        <v>plays</v>
      </c>
      <c r="S2850" s="9">
        <f t="shared" si="266"/>
        <v>42123.648831018523</v>
      </c>
      <c r="T2850" s="9">
        <f t="shared" si="267"/>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-495</v>
      </c>
      <c r="P2851" s="5">
        <f t="shared" si="265"/>
        <v>5</v>
      </c>
      <c r="Q2851" t="str">
        <f t="shared" si="268"/>
        <v>theater</v>
      </c>
      <c r="R2851" t="str">
        <f t="shared" si="269"/>
        <v>plays</v>
      </c>
      <c r="S2851" s="9">
        <f t="shared" si="266"/>
        <v>42453.428240740745</v>
      </c>
      <c r="T2851" s="9">
        <f t="shared" si="267"/>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-7689</v>
      </c>
      <c r="P2852" s="5">
        <f t="shared" si="265"/>
        <v>23.923076923076923</v>
      </c>
      <c r="Q2852" t="str">
        <f t="shared" si="268"/>
        <v>theater</v>
      </c>
      <c r="R2852" t="str">
        <f t="shared" si="269"/>
        <v>plays</v>
      </c>
      <c r="S2852" s="9">
        <f t="shared" si="266"/>
        <v>41858.007071759261</v>
      </c>
      <c r="T2852" s="9">
        <f t="shared" si="267"/>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-4500</v>
      </c>
      <c r="P2853" s="5" t="e">
        <f t="shared" si="265"/>
        <v>#DIV/0!</v>
      </c>
      <c r="Q2853" t="str">
        <f t="shared" si="268"/>
        <v>theater</v>
      </c>
      <c r="R2853" t="str">
        <f t="shared" si="269"/>
        <v>plays</v>
      </c>
      <c r="S2853" s="9">
        <f t="shared" si="266"/>
        <v>42390.002650462964</v>
      </c>
      <c r="T2853" s="9">
        <f t="shared" si="267"/>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-4905</v>
      </c>
      <c r="P2854" s="5">
        <f t="shared" si="265"/>
        <v>15.833333333333334</v>
      </c>
      <c r="Q2854" t="str">
        <f t="shared" si="268"/>
        <v>theater</v>
      </c>
      <c r="R2854" t="str">
        <f t="shared" si="269"/>
        <v>plays</v>
      </c>
      <c r="S2854" s="9">
        <f t="shared" si="266"/>
        <v>41781.045173611114</v>
      </c>
      <c r="T2854" s="9">
        <f t="shared" si="267"/>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-9500</v>
      </c>
      <c r="P2855" s="5" t="e">
        <f t="shared" si="265"/>
        <v>#DIV/0!</v>
      </c>
      <c r="Q2855" t="str">
        <f t="shared" si="268"/>
        <v>theater</v>
      </c>
      <c r="R2855" t="str">
        <f t="shared" si="269"/>
        <v>plays</v>
      </c>
      <c r="S2855" s="9">
        <f t="shared" si="266"/>
        <v>41836.190937499996</v>
      </c>
      <c r="T2855" s="9">
        <f t="shared" si="267"/>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-583</v>
      </c>
      <c r="P2856" s="5">
        <f t="shared" si="265"/>
        <v>29.785714285714285</v>
      </c>
      <c r="Q2856" t="str">
        <f t="shared" si="268"/>
        <v>theater</v>
      </c>
      <c r="R2856" t="str">
        <f t="shared" si="269"/>
        <v>plays</v>
      </c>
      <c r="S2856" s="9">
        <f t="shared" si="266"/>
        <v>42111.71665509259</v>
      </c>
      <c r="T2856" s="9">
        <f t="shared" si="267"/>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-300</v>
      </c>
      <c r="P2857" s="5">
        <f t="shared" si="265"/>
        <v>60</v>
      </c>
      <c r="Q2857" t="str">
        <f t="shared" si="268"/>
        <v>theater</v>
      </c>
      <c r="R2857" t="str">
        <f t="shared" si="269"/>
        <v>plays</v>
      </c>
      <c r="S2857" s="9">
        <f t="shared" si="266"/>
        <v>42370.007766203707</v>
      </c>
      <c r="T2857" s="9">
        <f t="shared" si="267"/>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-2854</v>
      </c>
      <c r="P2858" s="5">
        <f t="shared" si="265"/>
        <v>24.333333333333332</v>
      </c>
      <c r="Q2858" t="str">
        <f t="shared" si="268"/>
        <v>theater</v>
      </c>
      <c r="R2858" t="str">
        <f t="shared" si="269"/>
        <v>plays</v>
      </c>
      <c r="S2858" s="9">
        <f t="shared" si="266"/>
        <v>42165.037581018521</v>
      </c>
      <c r="T2858" s="9">
        <f t="shared" si="267"/>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-30500</v>
      </c>
      <c r="P2859" s="5">
        <f t="shared" si="265"/>
        <v>500</v>
      </c>
      <c r="Q2859" t="str">
        <f t="shared" si="268"/>
        <v>theater</v>
      </c>
      <c r="R2859" t="str">
        <f t="shared" si="269"/>
        <v>plays</v>
      </c>
      <c r="S2859" s="9">
        <f t="shared" si="266"/>
        <v>42726.920081018514</v>
      </c>
      <c r="T2859" s="9">
        <f t="shared" si="267"/>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-1000</v>
      </c>
      <c r="P2860" s="5" t="e">
        <f t="shared" si="265"/>
        <v>#DIV/0!</v>
      </c>
      <c r="Q2860" t="str">
        <f t="shared" si="268"/>
        <v>theater</v>
      </c>
      <c r="R2860" t="str">
        <f t="shared" si="269"/>
        <v>plays</v>
      </c>
      <c r="S2860" s="9">
        <f t="shared" si="266"/>
        <v>41954.545081018514</v>
      </c>
      <c r="T2860" s="9">
        <f t="shared" si="267"/>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-1965</v>
      </c>
      <c r="P2861" s="5">
        <f t="shared" si="265"/>
        <v>35</v>
      </c>
      <c r="Q2861" t="str">
        <f t="shared" si="268"/>
        <v>theater</v>
      </c>
      <c r="R2861" t="str">
        <f t="shared" si="269"/>
        <v>plays</v>
      </c>
      <c r="S2861" s="9">
        <f t="shared" si="266"/>
        <v>42233.362314814818</v>
      </c>
      <c r="T2861" s="9">
        <f t="shared" si="267"/>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-3734</v>
      </c>
      <c r="P2862" s="5">
        <f t="shared" si="265"/>
        <v>29.555555555555557</v>
      </c>
      <c r="Q2862" t="str">
        <f t="shared" si="268"/>
        <v>theater</v>
      </c>
      <c r="R2862" t="str">
        <f t="shared" si="269"/>
        <v>plays</v>
      </c>
      <c r="S2862" s="9">
        <f t="shared" si="266"/>
        <v>42480.800648148142</v>
      </c>
      <c r="T2862" s="9">
        <f t="shared" si="267"/>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-170</v>
      </c>
      <c r="P2863" s="5">
        <f t="shared" si="265"/>
        <v>26.666666666666668</v>
      </c>
      <c r="Q2863" t="str">
        <f t="shared" si="268"/>
        <v>theater</v>
      </c>
      <c r="R2863" t="str">
        <f t="shared" si="269"/>
        <v>plays</v>
      </c>
      <c r="S2863" s="9">
        <f t="shared" si="266"/>
        <v>42257.590833333335</v>
      </c>
      <c r="T2863" s="9">
        <f t="shared" si="267"/>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-12645</v>
      </c>
      <c r="P2864" s="5">
        <f t="shared" si="265"/>
        <v>18.333333333333332</v>
      </c>
      <c r="Q2864" t="str">
        <f t="shared" si="268"/>
        <v>theater</v>
      </c>
      <c r="R2864" t="str">
        <f t="shared" si="269"/>
        <v>plays</v>
      </c>
      <c r="S2864" s="9">
        <f t="shared" si="266"/>
        <v>41784.789687500001</v>
      </c>
      <c r="T2864" s="9">
        <f t="shared" si="267"/>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-49980</v>
      </c>
      <c r="P2865" s="5">
        <f t="shared" si="265"/>
        <v>20</v>
      </c>
      <c r="Q2865" t="str">
        <f t="shared" si="268"/>
        <v>theater</v>
      </c>
      <c r="R2865" t="str">
        <f t="shared" si="269"/>
        <v>plays</v>
      </c>
      <c r="S2865" s="9">
        <f t="shared" si="266"/>
        <v>41831.675034722226</v>
      </c>
      <c r="T2865" s="9">
        <f t="shared" si="267"/>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-2460</v>
      </c>
      <c r="P2866" s="5">
        <f t="shared" si="265"/>
        <v>13.333333333333334</v>
      </c>
      <c r="Q2866" t="str">
        <f t="shared" si="268"/>
        <v>theater</v>
      </c>
      <c r="R2866" t="str">
        <f t="shared" si="269"/>
        <v>plays</v>
      </c>
      <c r="S2866" s="9">
        <f t="shared" si="266"/>
        <v>42172.613506944443</v>
      </c>
      <c r="T2866" s="9">
        <f t="shared" si="267"/>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-2888</v>
      </c>
      <c r="P2867" s="5" t="e">
        <f t="shared" si="265"/>
        <v>#DIV/0!</v>
      </c>
      <c r="Q2867" t="str">
        <f t="shared" si="268"/>
        <v>theater</v>
      </c>
      <c r="R2867" t="str">
        <f t="shared" si="269"/>
        <v>plays</v>
      </c>
      <c r="S2867" s="9">
        <f t="shared" si="266"/>
        <v>41950.114108796297</v>
      </c>
      <c r="T2867" s="9">
        <f t="shared" si="267"/>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-4955</v>
      </c>
      <c r="P2868" s="5">
        <f t="shared" si="265"/>
        <v>22.5</v>
      </c>
      <c r="Q2868" t="str">
        <f t="shared" si="268"/>
        <v>theater</v>
      </c>
      <c r="R2868" t="str">
        <f t="shared" si="269"/>
        <v>plays</v>
      </c>
      <c r="S2868" s="9">
        <f t="shared" si="266"/>
        <v>42627.955104166671</v>
      </c>
      <c r="T2868" s="9">
        <f t="shared" si="267"/>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-1996</v>
      </c>
      <c r="P2869" s="5">
        <f t="shared" si="265"/>
        <v>50.4</v>
      </c>
      <c r="Q2869" t="str">
        <f t="shared" si="268"/>
        <v>theater</v>
      </c>
      <c r="R2869" t="str">
        <f t="shared" si="269"/>
        <v>plays</v>
      </c>
      <c r="S2869" s="9">
        <f t="shared" si="266"/>
        <v>42531.195277777777</v>
      </c>
      <c r="T2869" s="9">
        <f t="shared" si="267"/>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-8698.24</v>
      </c>
      <c r="P2870" s="5">
        <f t="shared" si="265"/>
        <v>105.02933333333334</v>
      </c>
      <c r="Q2870" t="str">
        <f t="shared" si="268"/>
        <v>theater</v>
      </c>
      <c r="R2870" t="str">
        <f t="shared" si="269"/>
        <v>plays</v>
      </c>
      <c r="S2870" s="9">
        <f t="shared" si="266"/>
        <v>42618.827013888891</v>
      </c>
      <c r="T2870" s="9">
        <f t="shared" si="267"/>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-19823</v>
      </c>
      <c r="P2871" s="5">
        <f t="shared" si="265"/>
        <v>35.4</v>
      </c>
      <c r="Q2871" t="str">
        <f t="shared" si="268"/>
        <v>theater</v>
      </c>
      <c r="R2871" t="str">
        <f t="shared" si="269"/>
        <v>plays</v>
      </c>
      <c r="S2871" s="9">
        <f t="shared" si="266"/>
        <v>42540.593530092592</v>
      </c>
      <c r="T2871" s="9">
        <f t="shared" si="267"/>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-4250</v>
      </c>
      <c r="P2872" s="5">
        <f t="shared" si="265"/>
        <v>83.333333333333329</v>
      </c>
      <c r="Q2872" t="str">
        <f t="shared" si="268"/>
        <v>theater</v>
      </c>
      <c r="R2872" t="str">
        <f t="shared" si="269"/>
        <v>plays</v>
      </c>
      <c r="S2872" s="9">
        <f t="shared" si="266"/>
        <v>41746.189409722225</v>
      </c>
      <c r="T2872" s="9">
        <f t="shared" si="267"/>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-9533</v>
      </c>
      <c r="P2873" s="5">
        <f t="shared" si="265"/>
        <v>35.92307692307692</v>
      </c>
      <c r="Q2873" t="str">
        <f t="shared" si="268"/>
        <v>theater</v>
      </c>
      <c r="R2873" t="str">
        <f t="shared" si="269"/>
        <v>plays</v>
      </c>
      <c r="S2873" s="9">
        <f t="shared" si="266"/>
        <v>41974.738576388889</v>
      </c>
      <c r="T2873" s="9">
        <f t="shared" si="267"/>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-3000</v>
      </c>
      <c r="P2874" s="5" t="e">
        <f t="shared" si="265"/>
        <v>#DIV/0!</v>
      </c>
      <c r="Q2874" t="str">
        <f t="shared" si="268"/>
        <v>theater</v>
      </c>
      <c r="R2874" t="str">
        <f t="shared" si="269"/>
        <v>plays</v>
      </c>
      <c r="S2874" s="9">
        <f t="shared" si="266"/>
        <v>42115.11618055556</v>
      </c>
      <c r="T2874" s="9">
        <f t="shared" si="267"/>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-1547</v>
      </c>
      <c r="P2875" s="5">
        <f t="shared" si="265"/>
        <v>119.125</v>
      </c>
      <c r="Q2875" t="str">
        <f t="shared" si="268"/>
        <v>theater</v>
      </c>
      <c r="R2875" t="str">
        <f t="shared" si="269"/>
        <v>plays</v>
      </c>
      <c r="S2875" s="9">
        <f t="shared" si="266"/>
        <v>42002.817488425921</v>
      </c>
      <c r="T2875" s="9">
        <f t="shared" si="267"/>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-4729</v>
      </c>
      <c r="P2876" s="5">
        <f t="shared" si="265"/>
        <v>90.333333333333329</v>
      </c>
      <c r="Q2876" t="str">
        <f t="shared" si="268"/>
        <v>theater</v>
      </c>
      <c r="R2876" t="str">
        <f t="shared" si="269"/>
        <v>plays</v>
      </c>
      <c r="S2876" s="9">
        <f t="shared" si="266"/>
        <v>42722.84474537037</v>
      </c>
      <c r="T2876" s="9">
        <f t="shared" si="267"/>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-19993</v>
      </c>
      <c r="P2877" s="5">
        <f t="shared" si="265"/>
        <v>2.3333333333333335</v>
      </c>
      <c r="Q2877" t="str">
        <f t="shared" si="268"/>
        <v>theater</v>
      </c>
      <c r="R2877" t="str">
        <f t="shared" si="269"/>
        <v>plays</v>
      </c>
      <c r="S2877" s="9">
        <f t="shared" si="266"/>
        <v>42465.128391203703</v>
      </c>
      <c r="T2877" s="9">
        <f t="shared" si="267"/>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-150000</v>
      </c>
      <c r="P2878" s="5" t="e">
        <f t="shared" si="265"/>
        <v>#DIV/0!</v>
      </c>
      <c r="Q2878" t="str">
        <f t="shared" si="268"/>
        <v>theater</v>
      </c>
      <c r="R2878" t="str">
        <f t="shared" si="269"/>
        <v>plays</v>
      </c>
      <c r="S2878" s="9">
        <f t="shared" si="266"/>
        <v>42171.743969907402</v>
      </c>
      <c r="T2878" s="9">
        <f t="shared" si="267"/>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-5350</v>
      </c>
      <c r="P2879" s="5">
        <f t="shared" si="265"/>
        <v>108.33333333333333</v>
      </c>
      <c r="Q2879" t="str">
        <f t="shared" si="268"/>
        <v>theater</v>
      </c>
      <c r="R2879" t="str">
        <f t="shared" si="269"/>
        <v>plays</v>
      </c>
      <c r="S2879" s="9">
        <f t="shared" si="266"/>
        <v>42672.955138888887</v>
      </c>
      <c r="T2879" s="9">
        <f t="shared" si="267"/>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-2937</v>
      </c>
      <c r="P2880" s="5">
        <f t="shared" si="265"/>
        <v>15.75</v>
      </c>
      <c r="Q2880" t="str">
        <f t="shared" si="268"/>
        <v>theater</v>
      </c>
      <c r="R2880" t="str">
        <f t="shared" si="269"/>
        <v>plays</v>
      </c>
      <c r="S2880" s="9">
        <f t="shared" si="266"/>
        <v>42128.615682870368</v>
      </c>
      <c r="T2880" s="9">
        <f t="shared" si="267"/>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-11171</v>
      </c>
      <c r="P2881" s="5">
        <f t="shared" si="265"/>
        <v>29</v>
      </c>
      <c r="Q2881" t="str">
        <f t="shared" si="268"/>
        <v>theater</v>
      </c>
      <c r="R2881" t="str">
        <f t="shared" si="269"/>
        <v>plays</v>
      </c>
      <c r="S2881" s="9">
        <f t="shared" si="266"/>
        <v>42359.725243055553</v>
      </c>
      <c r="T2881" s="9">
        <f t="shared" si="267"/>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270">E2882-D2882</f>
        <v>-9200</v>
      </c>
      <c r="P2882" s="5">
        <f t="shared" ref="P2882:P2945" si="271">(E2882/L2882)</f>
        <v>96.551724137931032</v>
      </c>
      <c r="Q2882" t="str">
        <f t="shared" si="268"/>
        <v>theater</v>
      </c>
      <c r="R2882" t="str">
        <f t="shared" si="269"/>
        <v>plays</v>
      </c>
      <c r="S2882" s="9">
        <f t="shared" ref="S2882:S2945" si="272">(((J2882/60)/60)/24)+DATE(1970,1,1)</f>
        <v>42192.905694444446</v>
      </c>
      <c r="T2882" s="9">
        <f t="shared" ref="T2882:T2945" si="273">(((I2882/60)/60)/24)+DATE(1970,1,1)</f>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270"/>
        <v>-5500</v>
      </c>
      <c r="P2883" s="5" t="e">
        <f t="shared" si="271"/>
        <v>#DIV/0!</v>
      </c>
      <c r="Q2883" t="str">
        <f t="shared" ref="Q2883:Q2946" si="274">LEFT(N2883,SEARCH("/",N2883,1)-1)</f>
        <v>theater</v>
      </c>
      <c r="R2883" t="str">
        <f t="shared" ref="R2883:R2946" si="275">RIGHT(N2883,LEN(N2883)-SEARCH("/",N2883))</f>
        <v>plays</v>
      </c>
      <c r="S2883" s="9">
        <f t="shared" si="272"/>
        <v>41916.597638888888</v>
      </c>
      <c r="T2883" s="9">
        <f t="shared" si="273"/>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-498</v>
      </c>
      <c r="P2884" s="5">
        <f t="shared" si="271"/>
        <v>63</v>
      </c>
      <c r="Q2884" t="str">
        <f t="shared" si="274"/>
        <v>theater</v>
      </c>
      <c r="R2884" t="str">
        <f t="shared" si="275"/>
        <v>plays</v>
      </c>
      <c r="S2884" s="9">
        <f t="shared" si="272"/>
        <v>42461.596273148149</v>
      </c>
      <c r="T2884" s="9">
        <f t="shared" si="27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-8092</v>
      </c>
      <c r="P2885" s="5">
        <f t="shared" si="271"/>
        <v>381.6</v>
      </c>
      <c r="Q2885" t="str">
        <f t="shared" si="274"/>
        <v>theater</v>
      </c>
      <c r="R2885" t="str">
        <f t="shared" si="275"/>
        <v>plays</v>
      </c>
      <c r="S2885" s="9">
        <f t="shared" si="272"/>
        <v>42370.90320601852</v>
      </c>
      <c r="T2885" s="9">
        <f t="shared" si="27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-44815</v>
      </c>
      <c r="P2886" s="5">
        <f t="shared" si="271"/>
        <v>46.25</v>
      </c>
      <c r="Q2886" t="str">
        <f t="shared" si="274"/>
        <v>theater</v>
      </c>
      <c r="R2886" t="str">
        <f t="shared" si="275"/>
        <v>plays</v>
      </c>
      <c r="S2886" s="9">
        <f t="shared" si="272"/>
        <v>41948.727256944447</v>
      </c>
      <c r="T2886" s="9">
        <f t="shared" si="27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-270</v>
      </c>
      <c r="P2887" s="5">
        <f t="shared" si="271"/>
        <v>26</v>
      </c>
      <c r="Q2887" t="str">
        <f t="shared" si="274"/>
        <v>theater</v>
      </c>
      <c r="R2887" t="str">
        <f t="shared" si="275"/>
        <v>plays</v>
      </c>
      <c r="S2887" s="9">
        <f t="shared" si="272"/>
        <v>42047.07640046296</v>
      </c>
      <c r="T2887" s="9">
        <f t="shared" si="27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-190</v>
      </c>
      <c r="P2888" s="5">
        <f t="shared" si="271"/>
        <v>10</v>
      </c>
      <c r="Q2888" t="str">
        <f t="shared" si="274"/>
        <v>theater</v>
      </c>
      <c r="R2888" t="str">
        <f t="shared" si="275"/>
        <v>plays</v>
      </c>
      <c r="S2888" s="9">
        <f t="shared" si="272"/>
        <v>42261.632916666669</v>
      </c>
      <c r="T2888" s="9">
        <f t="shared" si="27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-2995</v>
      </c>
      <c r="P2889" s="5">
        <f t="shared" si="271"/>
        <v>5</v>
      </c>
      <c r="Q2889" t="str">
        <f t="shared" si="274"/>
        <v>theater</v>
      </c>
      <c r="R2889" t="str">
        <f t="shared" si="275"/>
        <v>plays</v>
      </c>
      <c r="S2889" s="9">
        <f t="shared" si="272"/>
        <v>41985.427361111113</v>
      </c>
      <c r="T2889" s="9">
        <f t="shared" si="27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-30000</v>
      </c>
      <c r="P2890" s="5" t="e">
        <f t="shared" si="271"/>
        <v>#DIV/0!</v>
      </c>
      <c r="Q2890" t="str">
        <f t="shared" si="274"/>
        <v>theater</v>
      </c>
      <c r="R2890" t="str">
        <f t="shared" si="275"/>
        <v>plays</v>
      </c>
      <c r="S2890" s="9">
        <f t="shared" si="272"/>
        <v>41922.535185185188</v>
      </c>
      <c r="T2890" s="9">
        <f t="shared" si="27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-1858</v>
      </c>
      <c r="P2891" s="5">
        <f t="shared" si="271"/>
        <v>81.571428571428569</v>
      </c>
      <c r="Q2891" t="str">
        <f t="shared" si="274"/>
        <v>theater</v>
      </c>
      <c r="R2891" t="str">
        <f t="shared" si="275"/>
        <v>plays</v>
      </c>
      <c r="S2891" s="9">
        <f t="shared" si="272"/>
        <v>41850.863252314812</v>
      </c>
      <c r="T2891" s="9">
        <f t="shared" si="27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-1979</v>
      </c>
      <c r="P2892" s="5">
        <f t="shared" si="271"/>
        <v>7</v>
      </c>
      <c r="Q2892" t="str">
        <f t="shared" si="274"/>
        <v>theater</v>
      </c>
      <c r="R2892" t="str">
        <f t="shared" si="275"/>
        <v>plays</v>
      </c>
      <c r="S2892" s="9">
        <f t="shared" si="272"/>
        <v>41831.742962962962</v>
      </c>
      <c r="T2892" s="9">
        <f t="shared" si="27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-9727</v>
      </c>
      <c r="P2893" s="5">
        <f t="shared" si="271"/>
        <v>27.3</v>
      </c>
      <c r="Q2893" t="str">
        <f t="shared" si="274"/>
        <v>theater</v>
      </c>
      <c r="R2893" t="str">
        <f t="shared" si="275"/>
        <v>plays</v>
      </c>
      <c r="S2893" s="9">
        <f t="shared" si="272"/>
        <v>42415.883425925931</v>
      </c>
      <c r="T2893" s="9">
        <f t="shared" si="27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-5000</v>
      </c>
      <c r="P2894" s="5">
        <f t="shared" si="271"/>
        <v>29.411764705882351</v>
      </c>
      <c r="Q2894" t="str">
        <f t="shared" si="274"/>
        <v>theater</v>
      </c>
      <c r="R2894" t="str">
        <f t="shared" si="275"/>
        <v>plays</v>
      </c>
      <c r="S2894" s="9">
        <f t="shared" si="272"/>
        <v>41869.714166666665</v>
      </c>
      <c r="T2894" s="9">
        <f t="shared" si="27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-4975</v>
      </c>
      <c r="P2895" s="5">
        <f t="shared" si="271"/>
        <v>12.5</v>
      </c>
      <c r="Q2895" t="str">
        <f t="shared" si="274"/>
        <v>theater</v>
      </c>
      <c r="R2895" t="str">
        <f t="shared" si="275"/>
        <v>plays</v>
      </c>
      <c r="S2895" s="9">
        <f t="shared" si="272"/>
        <v>41953.773090277777</v>
      </c>
      <c r="T2895" s="9">
        <f t="shared" si="27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-50000</v>
      </c>
      <c r="P2896" s="5" t="e">
        <f t="shared" si="271"/>
        <v>#DIV/0!</v>
      </c>
      <c r="Q2896" t="str">
        <f t="shared" si="274"/>
        <v>theater</v>
      </c>
      <c r="R2896" t="str">
        <f t="shared" si="275"/>
        <v>plays</v>
      </c>
      <c r="S2896" s="9">
        <f t="shared" si="272"/>
        <v>42037.986284722225</v>
      </c>
      <c r="T2896" s="9">
        <f t="shared" si="27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-477</v>
      </c>
      <c r="P2897" s="5">
        <f t="shared" si="271"/>
        <v>5.75</v>
      </c>
      <c r="Q2897" t="str">
        <f t="shared" si="274"/>
        <v>theater</v>
      </c>
      <c r="R2897" t="str">
        <f t="shared" si="275"/>
        <v>plays</v>
      </c>
      <c r="S2897" s="9">
        <f t="shared" si="272"/>
        <v>41811.555462962962</v>
      </c>
      <c r="T2897" s="9">
        <f t="shared" si="27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-2375</v>
      </c>
      <c r="P2898" s="5">
        <f t="shared" si="271"/>
        <v>52.083333333333336</v>
      </c>
      <c r="Q2898" t="str">
        <f t="shared" si="274"/>
        <v>theater</v>
      </c>
      <c r="R2898" t="str">
        <f t="shared" si="275"/>
        <v>plays</v>
      </c>
      <c r="S2898" s="9">
        <f t="shared" si="272"/>
        <v>42701.908807870372</v>
      </c>
      <c r="T2898" s="9">
        <f t="shared" si="27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-11450</v>
      </c>
      <c r="P2899" s="5">
        <f t="shared" si="271"/>
        <v>183.33333333333334</v>
      </c>
      <c r="Q2899" t="str">
        <f t="shared" si="274"/>
        <v>theater</v>
      </c>
      <c r="R2899" t="str">
        <f t="shared" si="275"/>
        <v>plays</v>
      </c>
      <c r="S2899" s="9">
        <f t="shared" si="272"/>
        <v>42258.646504629629</v>
      </c>
      <c r="T2899" s="9">
        <f t="shared" si="27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-7184</v>
      </c>
      <c r="P2900" s="5">
        <f t="shared" si="271"/>
        <v>26.333333333333332</v>
      </c>
      <c r="Q2900" t="str">
        <f t="shared" si="274"/>
        <v>theater</v>
      </c>
      <c r="R2900" t="str">
        <f t="shared" si="275"/>
        <v>plays</v>
      </c>
      <c r="S2900" s="9">
        <f t="shared" si="272"/>
        <v>42278.664965277778</v>
      </c>
      <c r="T2900" s="9">
        <f t="shared" si="27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-10000</v>
      </c>
      <c r="P2901" s="5" t="e">
        <f t="shared" si="271"/>
        <v>#DIV/0!</v>
      </c>
      <c r="Q2901" t="str">
        <f t="shared" si="274"/>
        <v>theater</v>
      </c>
      <c r="R2901" t="str">
        <f t="shared" si="275"/>
        <v>plays</v>
      </c>
      <c r="S2901" s="9">
        <f t="shared" si="272"/>
        <v>42515.078217592592</v>
      </c>
      <c r="T2901" s="9">
        <f t="shared" si="27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-2095</v>
      </c>
      <c r="P2902" s="5">
        <f t="shared" si="271"/>
        <v>486.42857142857144</v>
      </c>
      <c r="Q2902" t="str">
        <f t="shared" si="274"/>
        <v>theater</v>
      </c>
      <c r="R2902" t="str">
        <f t="shared" si="275"/>
        <v>plays</v>
      </c>
      <c r="S2902" s="9">
        <f t="shared" si="272"/>
        <v>41830.234166666669</v>
      </c>
      <c r="T2902" s="9">
        <f t="shared" si="27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-744</v>
      </c>
      <c r="P2903" s="5">
        <f t="shared" si="271"/>
        <v>3</v>
      </c>
      <c r="Q2903" t="str">
        <f t="shared" si="274"/>
        <v>theater</v>
      </c>
      <c r="R2903" t="str">
        <f t="shared" si="275"/>
        <v>plays</v>
      </c>
      <c r="S2903" s="9">
        <f t="shared" si="272"/>
        <v>41982.904386574075</v>
      </c>
      <c r="T2903" s="9">
        <f t="shared" si="27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-149975</v>
      </c>
      <c r="P2904" s="5">
        <f t="shared" si="271"/>
        <v>25</v>
      </c>
      <c r="Q2904" t="str">
        <f t="shared" si="274"/>
        <v>theater</v>
      </c>
      <c r="R2904" t="str">
        <f t="shared" si="275"/>
        <v>plays</v>
      </c>
      <c r="S2904" s="9">
        <f t="shared" si="272"/>
        <v>42210.439768518518</v>
      </c>
      <c r="T2904" s="9">
        <f t="shared" si="27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-4961</v>
      </c>
      <c r="P2905" s="5">
        <f t="shared" si="271"/>
        <v>9.75</v>
      </c>
      <c r="Q2905" t="str">
        <f t="shared" si="274"/>
        <v>theater</v>
      </c>
      <c r="R2905" t="str">
        <f t="shared" si="275"/>
        <v>plays</v>
      </c>
      <c r="S2905" s="9">
        <f t="shared" si="272"/>
        <v>42196.166874999995</v>
      </c>
      <c r="T2905" s="9">
        <f t="shared" si="27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-1425</v>
      </c>
      <c r="P2906" s="5">
        <f t="shared" si="271"/>
        <v>18.75</v>
      </c>
      <c r="Q2906" t="str">
        <f t="shared" si="274"/>
        <v>theater</v>
      </c>
      <c r="R2906" t="str">
        <f t="shared" si="275"/>
        <v>plays</v>
      </c>
      <c r="S2906" s="9">
        <f t="shared" si="272"/>
        <v>41940.967951388891</v>
      </c>
      <c r="T2906" s="9">
        <f t="shared" si="27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-2878</v>
      </c>
      <c r="P2907" s="5">
        <f t="shared" si="271"/>
        <v>36.588235294117645</v>
      </c>
      <c r="Q2907" t="str">
        <f t="shared" si="274"/>
        <v>theater</v>
      </c>
      <c r="R2907" t="str">
        <f t="shared" si="275"/>
        <v>plays</v>
      </c>
      <c r="S2907" s="9">
        <f t="shared" si="272"/>
        <v>42606.056863425925</v>
      </c>
      <c r="T2907" s="9">
        <f t="shared" si="27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-5435</v>
      </c>
      <c r="P2908" s="5">
        <f t="shared" si="271"/>
        <v>80.714285714285708</v>
      </c>
      <c r="Q2908" t="str">
        <f t="shared" si="274"/>
        <v>theater</v>
      </c>
      <c r="R2908" t="str">
        <f t="shared" si="275"/>
        <v>plays</v>
      </c>
      <c r="S2908" s="9">
        <f t="shared" si="272"/>
        <v>42199.648912037039</v>
      </c>
      <c r="T2908" s="9">
        <f t="shared" si="27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-2498</v>
      </c>
      <c r="P2909" s="5">
        <f t="shared" si="271"/>
        <v>1</v>
      </c>
      <c r="Q2909" t="str">
        <f t="shared" si="274"/>
        <v>theater</v>
      </c>
      <c r="R2909" t="str">
        <f t="shared" si="275"/>
        <v>plays</v>
      </c>
      <c r="S2909" s="9">
        <f t="shared" si="272"/>
        <v>42444.877743055549</v>
      </c>
      <c r="T2909" s="9">
        <f t="shared" si="27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-9336</v>
      </c>
      <c r="P2910" s="5">
        <f t="shared" si="271"/>
        <v>52.8</v>
      </c>
      <c r="Q2910" t="str">
        <f t="shared" si="274"/>
        <v>theater</v>
      </c>
      <c r="R2910" t="str">
        <f t="shared" si="275"/>
        <v>plays</v>
      </c>
      <c r="S2910" s="9">
        <f t="shared" si="272"/>
        <v>42499.731701388882</v>
      </c>
      <c r="T2910" s="9">
        <f t="shared" si="27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-179980</v>
      </c>
      <c r="P2911" s="5">
        <f t="shared" si="271"/>
        <v>20</v>
      </c>
      <c r="Q2911" t="str">
        <f t="shared" si="274"/>
        <v>theater</v>
      </c>
      <c r="R2911" t="str">
        <f t="shared" si="275"/>
        <v>plays</v>
      </c>
      <c r="S2911" s="9">
        <f t="shared" si="272"/>
        <v>41929.266215277778</v>
      </c>
      <c r="T2911" s="9">
        <f t="shared" si="27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-29999</v>
      </c>
      <c r="P2912" s="5">
        <f t="shared" si="271"/>
        <v>1</v>
      </c>
      <c r="Q2912" t="str">
        <f t="shared" si="274"/>
        <v>theater</v>
      </c>
      <c r="R2912" t="str">
        <f t="shared" si="275"/>
        <v>plays</v>
      </c>
      <c r="S2912" s="9">
        <f t="shared" si="272"/>
        <v>42107.841284722221</v>
      </c>
      <c r="T2912" s="9">
        <f t="shared" si="27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-1143</v>
      </c>
      <c r="P2913" s="5">
        <f t="shared" si="271"/>
        <v>46.928571428571431</v>
      </c>
      <c r="Q2913" t="str">
        <f t="shared" si="274"/>
        <v>theater</v>
      </c>
      <c r="R2913" t="str">
        <f t="shared" si="275"/>
        <v>plays</v>
      </c>
      <c r="S2913" s="9">
        <f t="shared" si="272"/>
        <v>42142.768819444449</v>
      </c>
      <c r="T2913" s="9">
        <f t="shared" si="27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-12410</v>
      </c>
      <c r="P2914" s="5">
        <f t="shared" si="271"/>
        <v>78.07692307692308</v>
      </c>
      <c r="Q2914" t="str">
        <f t="shared" si="274"/>
        <v>theater</v>
      </c>
      <c r="R2914" t="str">
        <f t="shared" si="275"/>
        <v>plays</v>
      </c>
      <c r="S2914" s="9">
        <f t="shared" si="272"/>
        <v>42354.131643518514</v>
      </c>
      <c r="T2914" s="9">
        <f t="shared" si="27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-9998</v>
      </c>
      <c r="P2915" s="5">
        <f t="shared" si="271"/>
        <v>1</v>
      </c>
      <c r="Q2915" t="str">
        <f t="shared" si="274"/>
        <v>theater</v>
      </c>
      <c r="R2915" t="str">
        <f t="shared" si="275"/>
        <v>plays</v>
      </c>
      <c r="S2915" s="9">
        <f t="shared" si="272"/>
        <v>41828.922905092593</v>
      </c>
      <c r="T2915" s="9">
        <f t="shared" si="27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-24999</v>
      </c>
      <c r="P2916" s="5">
        <f t="shared" si="271"/>
        <v>1</v>
      </c>
      <c r="Q2916" t="str">
        <f t="shared" si="274"/>
        <v>theater</v>
      </c>
      <c r="R2916" t="str">
        <f t="shared" si="275"/>
        <v>plays</v>
      </c>
      <c r="S2916" s="9">
        <f t="shared" si="272"/>
        <v>42017.907337962963</v>
      </c>
      <c r="T2916" s="9">
        <f t="shared" si="27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-389</v>
      </c>
      <c r="P2917" s="5">
        <f t="shared" si="271"/>
        <v>203.66666666666666</v>
      </c>
      <c r="Q2917" t="str">
        <f t="shared" si="274"/>
        <v>theater</v>
      </c>
      <c r="R2917" t="str">
        <f t="shared" si="275"/>
        <v>plays</v>
      </c>
      <c r="S2917" s="9">
        <f t="shared" si="272"/>
        <v>42415.398032407407</v>
      </c>
      <c r="T2917" s="9">
        <f t="shared" si="27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-1705</v>
      </c>
      <c r="P2918" s="5">
        <f t="shared" si="271"/>
        <v>20.714285714285715</v>
      </c>
      <c r="Q2918" t="str">
        <f t="shared" si="274"/>
        <v>theater</v>
      </c>
      <c r="R2918" t="str">
        <f t="shared" si="275"/>
        <v>plays</v>
      </c>
      <c r="S2918" s="9">
        <f t="shared" si="272"/>
        <v>41755.476724537039</v>
      </c>
      <c r="T2918" s="9">
        <f t="shared" si="27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-1563</v>
      </c>
      <c r="P2919" s="5">
        <f t="shared" si="271"/>
        <v>48.555555555555557</v>
      </c>
      <c r="Q2919" t="str">
        <f t="shared" si="274"/>
        <v>theater</v>
      </c>
      <c r="R2919" t="str">
        <f t="shared" si="275"/>
        <v>plays</v>
      </c>
      <c r="S2919" s="9">
        <f t="shared" si="272"/>
        <v>42245.234340277777</v>
      </c>
      <c r="T2919" s="9">
        <f t="shared" si="27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-3638</v>
      </c>
      <c r="P2920" s="5">
        <f t="shared" si="271"/>
        <v>68.099999999999994</v>
      </c>
      <c r="Q2920" t="str">
        <f t="shared" si="274"/>
        <v>theater</v>
      </c>
      <c r="R2920" t="str">
        <f t="shared" si="275"/>
        <v>plays</v>
      </c>
      <c r="S2920" s="9">
        <f t="shared" si="272"/>
        <v>42278.629710648151</v>
      </c>
      <c r="T2920" s="9">
        <f t="shared" si="27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-549</v>
      </c>
      <c r="P2921" s="5">
        <f t="shared" si="271"/>
        <v>8.5</v>
      </c>
      <c r="Q2921" t="str">
        <f t="shared" si="274"/>
        <v>theater</v>
      </c>
      <c r="R2921" t="str">
        <f t="shared" si="275"/>
        <v>plays</v>
      </c>
      <c r="S2921" s="9">
        <f t="shared" si="272"/>
        <v>41826.61954861111</v>
      </c>
      <c r="T2921" s="9">
        <f t="shared" si="27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-1829</v>
      </c>
      <c r="P2922" s="5">
        <f t="shared" si="271"/>
        <v>51.615384615384613</v>
      </c>
      <c r="Q2922" t="str">
        <f t="shared" si="274"/>
        <v>theater</v>
      </c>
      <c r="R2922" t="str">
        <f t="shared" si="275"/>
        <v>plays</v>
      </c>
      <c r="S2922" s="9">
        <f t="shared" si="272"/>
        <v>42058.792476851857</v>
      </c>
      <c r="T2922" s="9">
        <f t="shared" si="27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29</v>
      </c>
      <c r="P2923" s="5">
        <f t="shared" si="271"/>
        <v>43</v>
      </c>
      <c r="Q2923" t="str">
        <f t="shared" si="274"/>
        <v>theater</v>
      </c>
      <c r="R2923" t="str">
        <f t="shared" si="275"/>
        <v>musical</v>
      </c>
      <c r="S2923" s="9">
        <f t="shared" si="272"/>
        <v>41877.886620370373</v>
      </c>
      <c r="T2923" s="9">
        <f t="shared" si="27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0</v>
      </c>
      <c r="P2924" s="5">
        <f t="shared" si="271"/>
        <v>83.333333333333329</v>
      </c>
      <c r="Q2924" t="str">
        <f t="shared" si="274"/>
        <v>theater</v>
      </c>
      <c r="R2924" t="str">
        <f t="shared" si="275"/>
        <v>musical</v>
      </c>
      <c r="S2924" s="9">
        <f t="shared" si="272"/>
        <v>42097.874155092592</v>
      </c>
      <c r="T2924" s="9">
        <f t="shared" si="27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0</v>
      </c>
      <c r="P2925" s="5">
        <f t="shared" si="271"/>
        <v>30</v>
      </c>
      <c r="Q2925" t="str">
        <f t="shared" si="274"/>
        <v>theater</v>
      </c>
      <c r="R2925" t="str">
        <f t="shared" si="275"/>
        <v>musical</v>
      </c>
      <c r="S2925" s="9">
        <f t="shared" si="272"/>
        <v>42013.15253472222</v>
      </c>
      <c r="T2925" s="9">
        <f t="shared" si="27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800</v>
      </c>
      <c r="P2926" s="5">
        <f t="shared" si="271"/>
        <v>175.51020408163265</v>
      </c>
      <c r="Q2926" t="str">
        <f t="shared" si="274"/>
        <v>theater</v>
      </c>
      <c r="R2926" t="str">
        <f t="shared" si="275"/>
        <v>musical</v>
      </c>
      <c r="S2926" s="9">
        <f t="shared" si="272"/>
        <v>42103.556828703702</v>
      </c>
      <c r="T2926" s="9">
        <f t="shared" si="27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1100.6900000000023</v>
      </c>
      <c r="P2927" s="5">
        <f t="shared" si="271"/>
        <v>231.66175879396985</v>
      </c>
      <c r="Q2927" t="str">
        <f t="shared" si="274"/>
        <v>theater</v>
      </c>
      <c r="R2927" t="str">
        <f t="shared" si="275"/>
        <v>musical</v>
      </c>
      <c r="S2927" s="9">
        <f t="shared" si="272"/>
        <v>41863.584120370368</v>
      </c>
      <c r="T2927" s="9">
        <f t="shared" si="27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750</v>
      </c>
      <c r="P2928" s="5">
        <f t="shared" si="271"/>
        <v>75</v>
      </c>
      <c r="Q2928" t="str">
        <f t="shared" si="274"/>
        <v>theater</v>
      </c>
      <c r="R2928" t="str">
        <f t="shared" si="275"/>
        <v>musical</v>
      </c>
      <c r="S2928" s="9">
        <f t="shared" si="272"/>
        <v>42044.765960648147</v>
      </c>
      <c r="T2928" s="9">
        <f t="shared" si="27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555</v>
      </c>
      <c r="P2929" s="5">
        <f t="shared" si="271"/>
        <v>112.14285714285714</v>
      </c>
      <c r="Q2929" t="str">
        <f t="shared" si="274"/>
        <v>theater</v>
      </c>
      <c r="R2929" t="str">
        <f t="shared" si="275"/>
        <v>musical</v>
      </c>
      <c r="S2929" s="9">
        <f t="shared" si="272"/>
        <v>41806.669317129628</v>
      </c>
      <c r="T2929" s="9">
        <f t="shared" si="27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0</v>
      </c>
      <c r="P2930" s="5">
        <f t="shared" si="271"/>
        <v>41.666666666666664</v>
      </c>
      <c r="Q2930" t="str">
        <f t="shared" si="274"/>
        <v>theater</v>
      </c>
      <c r="R2930" t="str">
        <f t="shared" si="275"/>
        <v>musical</v>
      </c>
      <c r="S2930" s="9">
        <f t="shared" si="272"/>
        <v>42403.998217592598</v>
      </c>
      <c r="T2930" s="9">
        <f t="shared" si="27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165.55000000000018</v>
      </c>
      <c r="P2931" s="5">
        <f t="shared" si="271"/>
        <v>255.17343750000001</v>
      </c>
      <c r="Q2931" t="str">
        <f t="shared" si="274"/>
        <v>theater</v>
      </c>
      <c r="R2931" t="str">
        <f t="shared" si="275"/>
        <v>musical</v>
      </c>
      <c r="S2931" s="9">
        <f t="shared" si="272"/>
        <v>41754.564328703702</v>
      </c>
      <c r="T2931" s="9">
        <f t="shared" si="27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92</v>
      </c>
      <c r="P2932" s="5">
        <f t="shared" si="271"/>
        <v>162.7741935483871</v>
      </c>
      <c r="Q2932" t="str">
        <f t="shared" si="274"/>
        <v>theater</v>
      </c>
      <c r="R2932" t="str">
        <f t="shared" si="275"/>
        <v>musical</v>
      </c>
      <c r="S2932" s="9">
        <f t="shared" si="272"/>
        <v>42101.584074074075</v>
      </c>
      <c r="T2932" s="9">
        <f t="shared" si="27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45</v>
      </c>
      <c r="P2933" s="5">
        <f t="shared" si="271"/>
        <v>88.333333333333329</v>
      </c>
      <c r="Q2933" t="str">
        <f t="shared" si="274"/>
        <v>theater</v>
      </c>
      <c r="R2933" t="str">
        <f t="shared" si="275"/>
        <v>musical</v>
      </c>
      <c r="S2933" s="9">
        <f t="shared" si="272"/>
        <v>41872.291238425925</v>
      </c>
      <c r="T2933" s="9">
        <f t="shared" si="27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158</v>
      </c>
      <c r="P2934" s="5">
        <f t="shared" si="271"/>
        <v>85.736842105263165</v>
      </c>
      <c r="Q2934" t="str">
        <f t="shared" si="274"/>
        <v>theater</v>
      </c>
      <c r="R2934" t="str">
        <f t="shared" si="275"/>
        <v>musical</v>
      </c>
      <c r="S2934" s="9">
        <f t="shared" si="272"/>
        <v>42025.164780092593</v>
      </c>
      <c r="T2934" s="9">
        <f t="shared" si="27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69</v>
      </c>
      <c r="P2935" s="5">
        <f t="shared" si="271"/>
        <v>47.574074074074076</v>
      </c>
      <c r="Q2935" t="str">
        <f t="shared" si="274"/>
        <v>theater</v>
      </c>
      <c r="R2935" t="str">
        <f t="shared" si="275"/>
        <v>musical</v>
      </c>
      <c r="S2935" s="9">
        <f t="shared" si="272"/>
        <v>42495.956631944442</v>
      </c>
      <c r="T2935" s="9">
        <f t="shared" si="27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200</v>
      </c>
      <c r="P2936" s="5">
        <f t="shared" si="271"/>
        <v>72.972972972972968</v>
      </c>
      <c r="Q2936" t="str">
        <f t="shared" si="274"/>
        <v>theater</v>
      </c>
      <c r="R2936" t="str">
        <f t="shared" si="275"/>
        <v>musical</v>
      </c>
      <c r="S2936" s="9">
        <f t="shared" si="272"/>
        <v>41775.636157407411</v>
      </c>
      <c r="T2936" s="9">
        <f t="shared" si="27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31</v>
      </c>
      <c r="P2937" s="5">
        <f t="shared" si="271"/>
        <v>90.538461538461533</v>
      </c>
      <c r="Q2937" t="str">
        <f t="shared" si="274"/>
        <v>theater</v>
      </c>
      <c r="R2937" t="str">
        <f t="shared" si="275"/>
        <v>musical</v>
      </c>
      <c r="S2937" s="9">
        <f t="shared" si="272"/>
        <v>42553.583425925928</v>
      </c>
      <c r="T2937" s="9">
        <f t="shared" si="27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280</v>
      </c>
      <c r="P2938" s="5">
        <f t="shared" si="271"/>
        <v>37.647058823529413</v>
      </c>
      <c r="Q2938" t="str">
        <f t="shared" si="274"/>
        <v>theater</v>
      </c>
      <c r="R2938" t="str">
        <f t="shared" si="275"/>
        <v>musical</v>
      </c>
      <c r="S2938" s="9">
        <f t="shared" si="272"/>
        <v>41912.650729166664</v>
      </c>
      <c r="T2938" s="9">
        <f t="shared" si="27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500</v>
      </c>
      <c r="P2939" s="5">
        <f t="shared" si="271"/>
        <v>36.363636363636367</v>
      </c>
      <c r="Q2939" t="str">
        <f t="shared" si="274"/>
        <v>theater</v>
      </c>
      <c r="R2939" t="str">
        <f t="shared" si="275"/>
        <v>musical</v>
      </c>
      <c r="S2939" s="9">
        <f t="shared" si="272"/>
        <v>41803.457326388889</v>
      </c>
      <c r="T2939" s="9">
        <f t="shared" si="27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55</v>
      </c>
      <c r="P2940" s="5">
        <f t="shared" si="271"/>
        <v>126.71875</v>
      </c>
      <c r="Q2940" t="str">
        <f t="shared" si="274"/>
        <v>theater</v>
      </c>
      <c r="R2940" t="str">
        <f t="shared" si="275"/>
        <v>musical</v>
      </c>
      <c r="S2940" s="9">
        <f t="shared" si="272"/>
        <v>42004.703865740739</v>
      </c>
      <c r="T2940" s="9">
        <f t="shared" si="27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230</v>
      </c>
      <c r="P2941" s="5">
        <f t="shared" si="271"/>
        <v>329.2</v>
      </c>
      <c r="Q2941" t="str">
        <f t="shared" si="274"/>
        <v>theater</v>
      </c>
      <c r="R2941" t="str">
        <f t="shared" si="275"/>
        <v>musical</v>
      </c>
      <c r="S2941" s="9">
        <f t="shared" si="272"/>
        <v>41845.809166666666</v>
      </c>
      <c r="T2941" s="9">
        <f t="shared" si="27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181</v>
      </c>
      <c r="P2942" s="5">
        <f t="shared" si="271"/>
        <v>81.242424242424249</v>
      </c>
      <c r="Q2942" t="str">
        <f t="shared" si="274"/>
        <v>theater</v>
      </c>
      <c r="R2942" t="str">
        <f t="shared" si="275"/>
        <v>musical</v>
      </c>
      <c r="S2942" s="9">
        <f t="shared" si="272"/>
        <v>41982.773356481484</v>
      </c>
      <c r="T2942" s="9">
        <f t="shared" si="27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-24999</v>
      </c>
      <c r="P2943" s="5">
        <f t="shared" si="271"/>
        <v>1</v>
      </c>
      <c r="Q2943" t="str">
        <f t="shared" si="274"/>
        <v>theater</v>
      </c>
      <c r="R2943" t="str">
        <f t="shared" si="275"/>
        <v>spaces</v>
      </c>
      <c r="S2943" s="9">
        <f t="shared" si="272"/>
        <v>42034.960127314815</v>
      </c>
      <c r="T2943" s="9">
        <f t="shared" si="27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-159150</v>
      </c>
      <c r="P2944" s="5">
        <f t="shared" si="271"/>
        <v>202.22772277227722</v>
      </c>
      <c r="Q2944" t="str">
        <f t="shared" si="274"/>
        <v>theater</v>
      </c>
      <c r="R2944" t="str">
        <f t="shared" si="275"/>
        <v>spaces</v>
      </c>
      <c r="S2944" s="9">
        <f t="shared" si="272"/>
        <v>42334.803923611107</v>
      </c>
      <c r="T2944" s="9">
        <f t="shared" si="27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-3000</v>
      </c>
      <c r="P2945" s="5" t="e">
        <f t="shared" si="271"/>
        <v>#DIV/0!</v>
      </c>
      <c r="Q2945" t="str">
        <f t="shared" si="274"/>
        <v>theater</v>
      </c>
      <c r="R2945" t="str">
        <f t="shared" si="275"/>
        <v>spaces</v>
      </c>
      <c r="S2945" s="9">
        <f t="shared" si="272"/>
        <v>42077.129398148143</v>
      </c>
      <c r="T2945" s="9">
        <f t="shared" si="27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276">E2946-D2946</f>
        <v>-9900</v>
      </c>
      <c r="P2946" s="5">
        <f t="shared" ref="P2946:P3009" si="277">(E2946/L2946)</f>
        <v>100</v>
      </c>
      <c r="Q2946" t="str">
        <f t="shared" si="274"/>
        <v>theater</v>
      </c>
      <c r="R2946" t="str">
        <f t="shared" si="275"/>
        <v>spaces</v>
      </c>
      <c r="S2946" s="9">
        <f t="shared" ref="S2946:S3009" si="278">(((J2946/60)/60)/24)+DATE(1970,1,1)</f>
        <v>42132.9143287037</v>
      </c>
      <c r="T2946" s="9">
        <f t="shared" ref="T2946:T3009" si="279">(((I2946/60)/60)/24)+DATE(1970,1,1)</f>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276"/>
        <v>-50000</v>
      </c>
      <c r="P2947" s="5" t="e">
        <f t="shared" si="277"/>
        <v>#DIV/0!</v>
      </c>
      <c r="Q2947" t="str">
        <f t="shared" ref="Q2947:Q3010" si="280">LEFT(N2947,SEARCH("/",N2947,1)-1)</f>
        <v>theater</v>
      </c>
      <c r="R2947" t="str">
        <f t="shared" ref="R2947:R3010" si="281">RIGHT(N2947,LEN(N2947)-SEARCH("/",N2947))</f>
        <v>spaces</v>
      </c>
      <c r="S2947" s="9">
        <f t="shared" si="278"/>
        <v>42118.139583333337</v>
      </c>
      <c r="T2947" s="9">
        <f t="shared" si="279"/>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-1998</v>
      </c>
      <c r="P2948" s="5">
        <f t="shared" si="277"/>
        <v>1</v>
      </c>
      <c r="Q2948" t="str">
        <f t="shared" si="280"/>
        <v>theater</v>
      </c>
      <c r="R2948" t="str">
        <f t="shared" si="281"/>
        <v>spaces</v>
      </c>
      <c r="S2948" s="9">
        <f t="shared" si="278"/>
        <v>42567.531157407408</v>
      </c>
      <c r="T2948" s="9">
        <f t="shared" si="279"/>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-23928</v>
      </c>
      <c r="P2949" s="5">
        <f t="shared" si="277"/>
        <v>82.461538461538467</v>
      </c>
      <c r="Q2949" t="str">
        <f t="shared" si="280"/>
        <v>theater</v>
      </c>
      <c r="R2949" t="str">
        <f t="shared" si="281"/>
        <v>spaces</v>
      </c>
      <c r="S2949" s="9">
        <f t="shared" si="278"/>
        <v>42649.562118055561</v>
      </c>
      <c r="T2949" s="9">
        <f t="shared" si="279"/>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-499976</v>
      </c>
      <c r="P2950" s="5">
        <f t="shared" si="277"/>
        <v>2.6666666666666665</v>
      </c>
      <c r="Q2950" t="str">
        <f t="shared" si="280"/>
        <v>theater</v>
      </c>
      <c r="R2950" t="str">
        <f t="shared" si="281"/>
        <v>spaces</v>
      </c>
      <c r="S2950" s="9">
        <f t="shared" si="278"/>
        <v>42097.649224537032</v>
      </c>
      <c r="T2950" s="9">
        <f t="shared" si="279"/>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-975</v>
      </c>
      <c r="P2951" s="5">
        <f t="shared" si="277"/>
        <v>12.5</v>
      </c>
      <c r="Q2951" t="str">
        <f t="shared" si="280"/>
        <v>theater</v>
      </c>
      <c r="R2951" t="str">
        <f t="shared" si="281"/>
        <v>spaces</v>
      </c>
      <c r="S2951" s="9">
        <f t="shared" si="278"/>
        <v>42297.823113425926</v>
      </c>
      <c r="T2951" s="9">
        <f t="shared" si="279"/>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-5000000</v>
      </c>
      <c r="P2952" s="5" t="e">
        <f t="shared" si="277"/>
        <v>#DIV/0!</v>
      </c>
      <c r="Q2952" t="str">
        <f t="shared" si="280"/>
        <v>theater</v>
      </c>
      <c r="R2952" t="str">
        <f t="shared" si="281"/>
        <v>spaces</v>
      </c>
      <c r="S2952" s="9">
        <f t="shared" si="278"/>
        <v>42362.36518518519</v>
      </c>
      <c r="T2952" s="9">
        <f t="shared" si="279"/>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-48904</v>
      </c>
      <c r="P2953" s="5">
        <f t="shared" si="277"/>
        <v>18.896551724137932</v>
      </c>
      <c r="Q2953" t="str">
        <f t="shared" si="280"/>
        <v>theater</v>
      </c>
      <c r="R2953" t="str">
        <f t="shared" si="281"/>
        <v>spaces</v>
      </c>
      <c r="S2953" s="9">
        <f t="shared" si="278"/>
        <v>41872.802928240737</v>
      </c>
      <c r="T2953" s="9">
        <f t="shared" si="279"/>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-18395</v>
      </c>
      <c r="P2954" s="5">
        <f t="shared" si="277"/>
        <v>200.625</v>
      </c>
      <c r="Q2954" t="str">
        <f t="shared" si="280"/>
        <v>theater</v>
      </c>
      <c r="R2954" t="str">
        <f t="shared" si="281"/>
        <v>spaces</v>
      </c>
      <c r="S2954" s="9">
        <f t="shared" si="278"/>
        <v>42628.690266203703</v>
      </c>
      <c r="T2954" s="9">
        <f t="shared" si="279"/>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-399395</v>
      </c>
      <c r="P2955" s="5">
        <f t="shared" si="277"/>
        <v>201.66666666666666</v>
      </c>
      <c r="Q2955" t="str">
        <f t="shared" si="280"/>
        <v>theater</v>
      </c>
      <c r="R2955" t="str">
        <f t="shared" si="281"/>
        <v>spaces</v>
      </c>
      <c r="S2955" s="9">
        <f t="shared" si="278"/>
        <v>42255.791909722218</v>
      </c>
      <c r="T2955" s="9">
        <f t="shared" si="279"/>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-15000</v>
      </c>
      <c r="P2956" s="5" t="e">
        <f t="shared" si="277"/>
        <v>#DIV/0!</v>
      </c>
      <c r="Q2956" t="str">
        <f t="shared" si="280"/>
        <v>theater</v>
      </c>
      <c r="R2956" t="str">
        <f t="shared" si="281"/>
        <v>spaces</v>
      </c>
      <c r="S2956" s="9">
        <f t="shared" si="278"/>
        <v>42790.583368055552</v>
      </c>
      <c r="T2956" s="9">
        <f t="shared" si="279"/>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-485</v>
      </c>
      <c r="P2957" s="5">
        <f t="shared" si="277"/>
        <v>65</v>
      </c>
      <c r="Q2957" t="str">
        <f t="shared" si="280"/>
        <v>theater</v>
      </c>
      <c r="R2957" t="str">
        <f t="shared" si="281"/>
        <v>spaces</v>
      </c>
      <c r="S2957" s="9">
        <f t="shared" si="278"/>
        <v>42141.741307870368</v>
      </c>
      <c r="T2957" s="9">
        <f t="shared" si="279"/>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-6578</v>
      </c>
      <c r="P2958" s="5">
        <f t="shared" si="277"/>
        <v>66.099999999999994</v>
      </c>
      <c r="Q2958" t="str">
        <f t="shared" si="280"/>
        <v>theater</v>
      </c>
      <c r="R2958" t="str">
        <f t="shared" si="281"/>
        <v>spaces</v>
      </c>
      <c r="S2958" s="9">
        <f t="shared" si="278"/>
        <v>42464.958912037036</v>
      </c>
      <c r="T2958" s="9">
        <f t="shared" si="279"/>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-14720</v>
      </c>
      <c r="P2959" s="5">
        <f t="shared" si="277"/>
        <v>93.333333333333329</v>
      </c>
      <c r="Q2959" t="str">
        <f t="shared" si="280"/>
        <v>theater</v>
      </c>
      <c r="R2959" t="str">
        <f t="shared" si="281"/>
        <v>spaces</v>
      </c>
      <c r="S2959" s="9">
        <f t="shared" si="278"/>
        <v>42031.011249999996</v>
      </c>
      <c r="T2959" s="9">
        <f t="shared" si="279"/>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-80000</v>
      </c>
      <c r="P2960" s="5" t="e">
        <f t="shared" si="277"/>
        <v>#DIV/0!</v>
      </c>
      <c r="Q2960" t="str">
        <f t="shared" si="280"/>
        <v>theater</v>
      </c>
      <c r="R2960" t="str">
        <f t="shared" si="281"/>
        <v>spaces</v>
      </c>
      <c r="S2960" s="9">
        <f t="shared" si="278"/>
        <v>42438.779131944444</v>
      </c>
      <c r="T2960" s="9">
        <f t="shared" si="279"/>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-10000</v>
      </c>
      <c r="P2961" s="5" t="e">
        <f t="shared" si="277"/>
        <v>#DIV/0!</v>
      </c>
      <c r="Q2961" t="str">
        <f t="shared" si="280"/>
        <v>theater</v>
      </c>
      <c r="R2961" t="str">
        <f t="shared" si="281"/>
        <v>spaces</v>
      </c>
      <c r="S2961" s="9">
        <f t="shared" si="278"/>
        <v>42498.008391203708</v>
      </c>
      <c r="T2961" s="9">
        <f t="shared" si="279"/>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-30000000</v>
      </c>
      <c r="P2962" s="5" t="e">
        <f t="shared" si="277"/>
        <v>#DIV/0!</v>
      </c>
      <c r="Q2962" t="str">
        <f t="shared" si="280"/>
        <v>theater</v>
      </c>
      <c r="R2962" t="str">
        <f t="shared" si="281"/>
        <v>spaces</v>
      </c>
      <c r="S2962" s="9">
        <f t="shared" si="278"/>
        <v>41863.757210648146</v>
      </c>
      <c r="T2962" s="9">
        <f t="shared" si="279"/>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481</v>
      </c>
      <c r="P2963" s="5">
        <f t="shared" si="277"/>
        <v>50.75</v>
      </c>
      <c r="Q2963" t="str">
        <f t="shared" si="280"/>
        <v>theater</v>
      </c>
      <c r="R2963" t="str">
        <f t="shared" si="281"/>
        <v>plays</v>
      </c>
      <c r="S2963" s="9">
        <f t="shared" si="278"/>
        <v>42061.212488425925</v>
      </c>
      <c r="T2963" s="9">
        <f t="shared" si="279"/>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218</v>
      </c>
      <c r="P2964" s="5">
        <f t="shared" si="277"/>
        <v>60.9</v>
      </c>
      <c r="Q2964" t="str">
        <f t="shared" si="280"/>
        <v>theater</v>
      </c>
      <c r="R2964" t="str">
        <f t="shared" si="281"/>
        <v>plays</v>
      </c>
      <c r="S2964" s="9">
        <f t="shared" si="278"/>
        <v>42036.24428240741</v>
      </c>
      <c r="T2964" s="9">
        <f t="shared" si="279"/>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685</v>
      </c>
      <c r="P2965" s="5">
        <f t="shared" si="277"/>
        <v>109.03061224489795</v>
      </c>
      <c r="Q2965" t="str">
        <f t="shared" si="280"/>
        <v>theater</v>
      </c>
      <c r="R2965" t="str">
        <f t="shared" si="281"/>
        <v>plays</v>
      </c>
      <c r="S2965" s="9">
        <f t="shared" si="278"/>
        <v>42157.470185185186</v>
      </c>
      <c r="T2965" s="9">
        <f t="shared" si="279"/>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35.6899999999996</v>
      </c>
      <c r="P2966" s="5">
        <f t="shared" si="277"/>
        <v>25.692295918367346</v>
      </c>
      <c r="Q2966" t="str">
        <f t="shared" si="280"/>
        <v>theater</v>
      </c>
      <c r="R2966" t="str">
        <f t="shared" si="281"/>
        <v>plays</v>
      </c>
      <c r="S2966" s="9">
        <f t="shared" si="278"/>
        <v>41827.909942129627</v>
      </c>
      <c r="T2966" s="9">
        <f t="shared" si="279"/>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135</v>
      </c>
      <c r="P2967" s="5">
        <f t="shared" si="277"/>
        <v>41.92307692307692</v>
      </c>
      <c r="Q2967" t="str">
        <f t="shared" si="280"/>
        <v>theater</v>
      </c>
      <c r="R2967" t="str">
        <f t="shared" si="281"/>
        <v>plays</v>
      </c>
      <c r="S2967" s="9">
        <f t="shared" si="278"/>
        <v>42162.729548611111</v>
      </c>
      <c r="T2967" s="9">
        <f t="shared" si="279"/>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1363</v>
      </c>
      <c r="P2968" s="5">
        <f t="shared" si="277"/>
        <v>88.7734375</v>
      </c>
      <c r="Q2968" t="str">
        <f t="shared" si="280"/>
        <v>theater</v>
      </c>
      <c r="R2968" t="str">
        <f t="shared" si="281"/>
        <v>plays</v>
      </c>
      <c r="S2968" s="9">
        <f t="shared" si="278"/>
        <v>42233.738564814819</v>
      </c>
      <c r="T2968" s="9">
        <f t="shared" si="279"/>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696</v>
      </c>
      <c r="P2969" s="5">
        <f t="shared" si="277"/>
        <v>80.225352112676063</v>
      </c>
      <c r="Q2969" t="str">
        <f t="shared" si="280"/>
        <v>theater</v>
      </c>
      <c r="R2969" t="str">
        <f t="shared" si="281"/>
        <v>plays</v>
      </c>
      <c r="S2969" s="9">
        <f t="shared" si="278"/>
        <v>42042.197824074072</v>
      </c>
      <c r="T2969" s="9">
        <f t="shared" si="279"/>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210</v>
      </c>
      <c r="P2970" s="5">
        <f t="shared" si="277"/>
        <v>78.936170212765958</v>
      </c>
      <c r="Q2970" t="str">
        <f t="shared" si="280"/>
        <v>theater</v>
      </c>
      <c r="R2970" t="str">
        <f t="shared" si="281"/>
        <v>plays</v>
      </c>
      <c r="S2970" s="9">
        <f t="shared" si="278"/>
        <v>42585.523842592593</v>
      </c>
      <c r="T2970" s="9">
        <f t="shared" si="279"/>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625</v>
      </c>
      <c r="P2971" s="5">
        <f t="shared" si="277"/>
        <v>95.588235294117652</v>
      </c>
      <c r="Q2971" t="str">
        <f t="shared" si="280"/>
        <v>theater</v>
      </c>
      <c r="R2971" t="str">
        <f t="shared" si="281"/>
        <v>plays</v>
      </c>
      <c r="S2971" s="9">
        <f t="shared" si="278"/>
        <v>42097.786493055552</v>
      </c>
      <c r="T2971" s="9">
        <f t="shared" si="279"/>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360</v>
      </c>
      <c r="P2972" s="5">
        <f t="shared" si="277"/>
        <v>69.890109890109883</v>
      </c>
      <c r="Q2972" t="str">
        <f t="shared" si="280"/>
        <v>theater</v>
      </c>
      <c r="R2972" t="str">
        <f t="shared" si="281"/>
        <v>plays</v>
      </c>
      <c r="S2972" s="9">
        <f t="shared" si="278"/>
        <v>41808.669571759259</v>
      </c>
      <c r="T2972" s="9">
        <f t="shared" si="279"/>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5</v>
      </c>
      <c r="P2973" s="5">
        <f t="shared" si="277"/>
        <v>74.534883720930239</v>
      </c>
      <c r="Q2973" t="str">
        <f t="shared" si="280"/>
        <v>theater</v>
      </c>
      <c r="R2973" t="str">
        <f t="shared" si="281"/>
        <v>plays</v>
      </c>
      <c r="S2973" s="9">
        <f t="shared" si="278"/>
        <v>41852.658310185187</v>
      </c>
      <c r="T2973" s="9">
        <f t="shared" si="279"/>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107</v>
      </c>
      <c r="P2974" s="5">
        <f t="shared" si="277"/>
        <v>123.94117647058823</v>
      </c>
      <c r="Q2974" t="str">
        <f t="shared" si="280"/>
        <v>theater</v>
      </c>
      <c r="R2974" t="str">
        <f t="shared" si="281"/>
        <v>plays</v>
      </c>
      <c r="S2974" s="9">
        <f t="shared" si="278"/>
        <v>42694.110185185185</v>
      </c>
      <c r="T2974" s="9">
        <f t="shared" si="279"/>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3740</v>
      </c>
      <c r="P2975" s="5">
        <f t="shared" si="277"/>
        <v>264.84848484848487</v>
      </c>
      <c r="Q2975" t="str">
        <f t="shared" si="280"/>
        <v>theater</v>
      </c>
      <c r="R2975" t="str">
        <f t="shared" si="281"/>
        <v>plays</v>
      </c>
      <c r="S2975" s="9">
        <f t="shared" si="278"/>
        <v>42341.818379629629</v>
      </c>
      <c r="T2975" s="9">
        <f t="shared" si="279"/>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100</v>
      </c>
      <c r="P2976" s="5">
        <f t="shared" si="277"/>
        <v>58.620689655172413</v>
      </c>
      <c r="Q2976" t="str">
        <f t="shared" si="280"/>
        <v>theater</v>
      </c>
      <c r="R2976" t="str">
        <f t="shared" si="281"/>
        <v>plays</v>
      </c>
      <c r="S2976" s="9">
        <f t="shared" si="278"/>
        <v>41880.061006944445</v>
      </c>
      <c r="T2976" s="9">
        <f t="shared" si="279"/>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v>
      </c>
      <c r="P2977" s="5">
        <f t="shared" si="277"/>
        <v>70.884955752212392</v>
      </c>
      <c r="Q2977" t="str">
        <f t="shared" si="280"/>
        <v>theater</v>
      </c>
      <c r="R2977" t="str">
        <f t="shared" si="281"/>
        <v>plays</v>
      </c>
      <c r="S2977" s="9">
        <f t="shared" si="278"/>
        <v>41941.683865740742</v>
      </c>
      <c r="T2977" s="9">
        <f t="shared" si="279"/>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50</v>
      </c>
      <c r="P2978" s="5">
        <f t="shared" si="277"/>
        <v>8.5714285714285712</v>
      </c>
      <c r="Q2978" t="str">
        <f t="shared" si="280"/>
        <v>theater</v>
      </c>
      <c r="R2978" t="str">
        <f t="shared" si="281"/>
        <v>plays</v>
      </c>
      <c r="S2978" s="9">
        <f t="shared" si="278"/>
        <v>42425.730671296296</v>
      </c>
      <c r="T2978" s="9">
        <f t="shared" si="279"/>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407</v>
      </c>
      <c r="P2979" s="5">
        <f t="shared" si="277"/>
        <v>113.56666666666666</v>
      </c>
      <c r="Q2979" t="str">
        <f t="shared" si="280"/>
        <v>theater</v>
      </c>
      <c r="R2979" t="str">
        <f t="shared" si="281"/>
        <v>plays</v>
      </c>
      <c r="S2979" s="9">
        <f t="shared" si="278"/>
        <v>42026.88118055556</v>
      </c>
      <c r="T2979" s="9">
        <f t="shared" si="279"/>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221</v>
      </c>
      <c r="P2980" s="5">
        <f t="shared" si="277"/>
        <v>60.6875</v>
      </c>
      <c r="Q2980" t="str">
        <f t="shared" si="280"/>
        <v>theater</v>
      </c>
      <c r="R2980" t="str">
        <f t="shared" si="281"/>
        <v>plays</v>
      </c>
      <c r="S2980" s="9">
        <f t="shared" si="278"/>
        <v>41922.640590277777</v>
      </c>
      <c r="T2980" s="9">
        <f t="shared" si="279"/>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70</v>
      </c>
      <c r="P2981" s="5">
        <f t="shared" si="277"/>
        <v>110.21739130434783</v>
      </c>
      <c r="Q2981" t="str">
        <f t="shared" si="280"/>
        <v>theater</v>
      </c>
      <c r="R2981" t="str">
        <f t="shared" si="281"/>
        <v>plays</v>
      </c>
      <c r="S2981" s="9">
        <f t="shared" si="278"/>
        <v>41993.824340277773</v>
      </c>
      <c r="T2981" s="9">
        <f t="shared" si="279"/>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275</v>
      </c>
      <c r="P2982" s="5">
        <f t="shared" si="277"/>
        <v>136.45833333333334</v>
      </c>
      <c r="Q2982" t="str">
        <f t="shared" si="280"/>
        <v>theater</v>
      </c>
      <c r="R2982" t="str">
        <f t="shared" si="281"/>
        <v>plays</v>
      </c>
      <c r="S2982" s="9">
        <f t="shared" si="278"/>
        <v>42219.915856481486</v>
      </c>
      <c r="T2982" s="9">
        <f t="shared" si="279"/>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1157</v>
      </c>
      <c r="P2983" s="5">
        <f t="shared" si="277"/>
        <v>53.164948453608247</v>
      </c>
      <c r="Q2983" t="str">
        <f t="shared" si="280"/>
        <v>theater</v>
      </c>
      <c r="R2983" t="str">
        <f t="shared" si="281"/>
        <v>spaces</v>
      </c>
      <c r="S2983" s="9">
        <f t="shared" si="278"/>
        <v>42225.559675925921</v>
      </c>
      <c r="T2983" s="9">
        <f t="shared" si="279"/>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103</v>
      </c>
      <c r="P2984" s="5">
        <f t="shared" si="277"/>
        <v>86.491525423728817</v>
      </c>
      <c r="Q2984" t="str">
        <f t="shared" si="280"/>
        <v>theater</v>
      </c>
      <c r="R2984" t="str">
        <f t="shared" si="281"/>
        <v>spaces</v>
      </c>
      <c r="S2984" s="9">
        <f t="shared" si="278"/>
        <v>42381.686840277776</v>
      </c>
      <c r="T2984" s="9">
        <f t="shared" si="279"/>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53985.91</v>
      </c>
      <c r="P2985" s="5">
        <f t="shared" si="277"/>
        <v>155.23827397260274</v>
      </c>
      <c r="Q2985" t="str">
        <f t="shared" si="280"/>
        <v>theater</v>
      </c>
      <c r="R2985" t="str">
        <f t="shared" si="281"/>
        <v>spaces</v>
      </c>
      <c r="S2985" s="9">
        <f t="shared" si="278"/>
        <v>41894.632361111115</v>
      </c>
      <c r="T2985" s="9">
        <f t="shared" si="279"/>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88</v>
      </c>
      <c r="P2986" s="5">
        <f t="shared" si="277"/>
        <v>115.08256880733946</v>
      </c>
      <c r="Q2986" t="str">
        <f t="shared" si="280"/>
        <v>theater</v>
      </c>
      <c r="R2986" t="str">
        <f t="shared" si="281"/>
        <v>spaces</v>
      </c>
      <c r="S2986" s="9">
        <f t="shared" si="278"/>
        <v>42576.278715277775</v>
      </c>
      <c r="T2986" s="9">
        <f t="shared" si="279"/>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2165</v>
      </c>
      <c r="P2987" s="5">
        <f t="shared" si="277"/>
        <v>109.5945945945946</v>
      </c>
      <c r="Q2987" t="str">
        <f t="shared" si="280"/>
        <v>theater</v>
      </c>
      <c r="R2987" t="str">
        <f t="shared" si="281"/>
        <v>spaces</v>
      </c>
      <c r="S2987" s="9">
        <f t="shared" si="278"/>
        <v>42654.973703703698</v>
      </c>
      <c r="T2987" s="9">
        <f t="shared" si="279"/>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132</v>
      </c>
      <c r="P2988" s="5">
        <f t="shared" si="277"/>
        <v>45.214285714285715</v>
      </c>
      <c r="Q2988" t="str">
        <f t="shared" si="280"/>
        <v>theater</v>
      </c>
      <c r="R2988" t="str">
        <f t="shared" si="281"/>
        <v>spaces</v>
      </c>
      <c r="S2988" s="9">
        <f t="shared" si="278"/>
        <v>42431.500069444446</v>
      </c>
      <c r="T2988" s="9">
        <f t="shared" si="279"/>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2600.2000000000007</v>
      </c>
      <c r="P2989" s="5">
        <f t="shared" si="277"/>
        <v>104.15169811320754</v>
      </c>
      <c r="Q2989" t="str">
        <f t="shared" si="280"/>
        <v>theater</v>
      </c>
      <c r="R2989" t="str">
        <f t="shared" si="281"/>
        <v>spaces</v>
      </c>
      <c r="S2989" s="9">
        <f t="shared" si="278"/>
        <v>42627.307303240741</v>
      </c>
      <c r="T2989" s="9">
        <f t="shared" si="279"/>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0</v>
      </c>
      <c r="P2990" s="5">
        <f t="shared" si="277"/>
        <v>35.714285714285715</v>
      </c>
      <c r="Q2990" t="str">
        <f t="shared" si="280"/>
        <v>theater</v>
      </c>
      <c r="R2990" t="str">
        <f t="shared" si="281"/>
        <v>spaces</v>
      </c>
      <c r="S2990" s="9">
        <f t="shared" si="278"/>
        <v>42511.362048611118</v>
      </c>
      <c r="T2990" s="9">
        <f t="shared" si="279"/>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15307</v>
      </c>
      <c r="P2991" s="5">
        <f t="shared" si="277"/>
        <v>96.997252747252745</v>
      </c>
      <c r="Q2991" t="str">
        <f t="shared" si="280"/>
        <v>theater</v>
      </c>
      <c r="R2991" t="str">
        <f t="shared" si="281"/>
        <v>spaces</v>
      </c>
      <c r="S2991" s="9">
        <f t="shared" si="278"/>
        <v>42337.02039351852</v>
      </c>
      <c r="T2991" s="9">
        <f t="shared" si="279"/>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0</v>
      </c>
      <c r="P2992" s="5">
        <f t="shared" si="277"/>
        <v>370.37037037037038</v>
      </c>
      <c r="Q2992" t="str">
        <f t="shared" si="280"/>
        <v>theater</v>
      </c>
      <c r="R2992" t="str">
        <f t="shared" si="281"/>
        <v>spaces</v>
      </c>
      <c r="S2992" s="9">
        <f t="shared" si="278"/>
        <v>42341.57430555555</v>
      </c>
      <c r="T2992" s="9">
        <f t="shared" si="279"/>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280</v>
      </c>
      <c r="P2993" s="5">
        <f t="shared" si="277"/>
        <v>94.408602150537632</v>
      </c>
      <c r="Q2993" t="str">
        <f t="shared" si="280"/>
        <v>theater</v>
      </c>
      <c r="R2993" t="str">
        <f t="shared" si="281"/>
        <v>spaces</v>
      </c>
      <c r="S2993" s="9">
        <f t="shared" si="278"/>
        <v>42740.837152777778</v>
      </c>
      <c r="T2993" s="9">
        <f t="shared" si="279"/>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135</v>
      </c>
      <c r="P2994" s="5">
        <f t="shared" si="277"/>
        <v>48.984375</v>
      </c>
      <c r="Q2994" t="str">
        <f t="shared" si="280"/>
        <v>theater</v>
      </c>
      <c r="R2994" t="str">
        <f t="shared" si="281"/>
        <v>spaces</v>
      </c>
      <c r="S2994" s="9">
        <f t="shared" si="278"/>
        <v>42622.767476851848</v>
      </c>
      <c r="T2994" s="9">
        <f t="shared" si="279"/>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3</v>
      </c>
      <c r="P2995" s="5">
        <f t="shared" si="277"/>
        <v>45.590909090909093</v>
      </c>
      <c r="Q2995" t="str">
        <f t="shared" si="280"/>
        <v>theater</v>
      </c>
      <c r="R2995" t="str">
        <f t="shared" si="281"/>
        <v>spaces</v>
      </c>
      <c r="S2995" s="9">
        <f t="shared" si="278"/>
        <v>42390.838738425926</v>
      </c>
      <c r="T2995" s="9">
        <f t="shared" si="279"/>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1073.24</v>
      </c>
      <c r="P2996" s="5">
        <f t="shared" si="277"/>
        <v>23.275254237288134</v>
      </c>
      <c r="Q2996" t="str">
        <f t="shared" si="280"/>
        <v>theater</v>
      </c>
      <c r="R2996" t="str">
        <f t="shared" si="281"/>
        <v>spaces</v>
      </c>
      <c r="S2996" s="9">
        <f t="shared" si="278"/>
        <v>41885.478842592594</v>
      </c>
      <c r="T2996" s="9">
        <f t="shared" si="279"/>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744</v>
      </c>
      <c r="P2997" s="5">
        <f t="shared" si="277"/>
        <v>63.2289156626506</v>
      </c>
      <c r="Q2997" t="str">
        <f t="shared" si="280"/>
        <v>theater</v>
      </c>
      <c r="R2997" t="str">
        <f t="shared" si="281"/>
        <v>spaces</v>
      </c>
      <c r="S2997" s="9">
        <f t="shared" si="278"/>
        <v>42724.665173611109</v>
      </c>
      <c r="T2997" s="9">
        <f t="shared" si="279"/>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25180</v>
      </c>
      <c r="P2998" s="5">
        <f t="shared" si="277"/>
        <v>153.5204081632653</v>
      </c>
      <c r="Q2998" t="str">
        <f t="shared" si="280"/>
        <v>theater</v>
      </c>
      <c r="R2998" t="str">
        <f t="shared" si="281"/>
        <v>spaces</v>
      </c>
      <c r="S2998" s="9">
        <f t="shared" si="278"/>
        <v>42090.912500000006</v>
      </c>
      <c r="T2998" s="9">
        <f t="shared" si="279"/>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373</v>
      </c>
      <c r="P2999" s="5">
        <f t="shared" si="277"/>
        <v>90.2</v>
      </c>
      <c r="Q2999" t="str">
        <f t="shared" si="280"/>
        <v>theater</v>
      </c>
      <c r="R2999" t="str">
        <f t="shared" si="281"/>
        <v>spaces</v>
      </c>
      <c r="S2999" s="9">
        <f t="shared" si="278"/>
        <v>42775.733715277776</v>
      </c>
      <c r="T2999" s="9">
        <f t="shared" si="279"/>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1514.5</v>
      </c>
      <c r="P3000" s="5">
        <f t="shared" si="277"/>
        <v>118.97113163972287</v>
      </c>
      <c r="Q3000" t="str">
        <f t="shared" si="280"/>
        <v>theater</v>
      </c>
      <c r="R3000" t="str">
        <f t="shared" si="281"/>
        <v>spaces</v>
      </c>
      <c r="S3000" s="9">
        <f t="shared" si="278"/>
        <v>41778.193622685183</v>
      </c>
      <c r="T3000" s="9">
        <f t="shared" si="279"/>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255</v>
      </c>
      <c r="P3001" s="5">
        <f t="shared" si="277"/>
        <v>80.25</v>
      </c>
      <c r="Q3001" t="str">
        <f t="shared" si="280"/>
        <v>theater</v>
      </c>
      <c r="R3001" t="str">
        <f t="shared" si="281"/>
        <v>spaces</v>
      </c>
      <c r="S3001" s="9">
        <f t="shared" si="278"/>
        <v>42780.740277777775</v>
      </c>
      <c r="T3001" s="9">
        <f t="shared" si="279"/>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0</v>
      </c>
      <c r="P3002" s="5">
        <f t="shared" si="277"/>
        <v>62.5</v>
      </c>
      <c r="Q3002" t="str">
        <f t="shared" si="280"/>
        <v>theater</v>
      </c>
      <c r="R3002" t="str">
        <f t="shared" si="281"/>
        <v>spaces</v>
      </c>
      <c r="S3002" s="9">
        <f t="shared" si="278"/>
        <v>42752.827199074076</v>
      </c>
      <c r="T3002" s="9">
        <f t="shared" si="279"/>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15777.009999999998</v>
      </c>
      <c r="P3003" s="5">
        <f t="shared" si="277"/>
        <v>131.37719999999999</v>
      </c>
      <c r="Q3003" t="str">
        <f t="shared" si="280"/>
        <v>theater</v>
      </c>
      <c r="R3003" t="str">
        <f t="shared" si="281"/>
        <v>spaces</v>
      </c>
      <c r="S3003" s="9">
        <f t="shared" si="278"/>
        <v>42534.895625000005</v>
      </c>
      <c r="T3003" s="9">
        <f t="shared" si="279"/>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595.43000000000029</v>
      </c>
      <c r="P3004" s="5">
        <f t="shared" si="277"/>
        <v>73.032980769230775</v>
      </c>
      <c r="Q3004" t="str">
        <f t="shared" si="280"/>
        <v>theater</v>
      </c>
      <c r="R3004" t="str">
        <f t="shared" si="281"/>
        <v>spaces</v>
      </c>
      <c r="S3004" s="9">
        <f t="shared" si="278"/>
        <v>41239.83625</v>
      </c>
      <c r="T3004" s="9">
        <f t="shared" si="279"/>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35</v>
      </c>
      <c r="P3005" s="5">
        <f t="shared" si="277"/>
        <v>178.52941176470588</v>
      </c>
      <c r="Q3005" t="str">
        <f t="shared" si="280"/>
        <v>theater</v>
      </c>
      <c r="R3005" t="str">
        <f t="shared" si="281"/>
        <v>spaces</v>
      </c>
      <c r="S3005" s="9">
        <f t="shared" si="278"/>
        <v>42398.849259259259</v>
      </c>
      <c r="T3005" s="9">
        <f t="shared" si="279"/>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5126</v>
      </c>
      <c r="P3006" s="5">
        <f t="shared" si="277"/>
        <v>162.90974729241879</v>
      </c>
      <c r="Q3006" t="str">
        <f t="shared" si="280"/>
        <v>theater</v>
      </c>
      <c r="R3006" t="str">
        <f t="shared" si="281"/>
        <v>spaces</v>
      </c>
      <c r="S3006" s="9">
        <f t="shared" si="278"/>
        <v>41928.881064814814</v>
      </c>
      <c r="T3006" s="9">
        <f t="shared" si="279"/>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2172.6000000000004</v>
      </c>
      <c r="P3007" s="5">
        <f t="shared" si="277"/>
        <v>108.24237288135593</v>
      </c>
      <c r="Q3007" t="str">
        <f t="shared" si="280"/>
        <v>theater</v>
      </c>
      <c r="R3007" t="str">
        <f t="shared" si="281"/>
        <v>spaces</v>
      </c>
      <c r="S3007" s="9">
        <f t="shared" si="278"/>
        <v>41888.674826388888</v>
      </c>
      <c r="T3007" s="9">
        <f t="shared" si="279"/>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620</v>
      </c>
      <c r="P3008" s="5">
        <f t="shared" si="277"/>
        <v>88.865979381443296</v>
      </c>
      <c r="Q3008" t="str">
        <f t="shared" si="280"/>
        <v>theater</v>
      </c>
      <c r="R3008" t="str">
        <f t="shared" si="281"/>
        <v>spaces</v>
      </c>
      <c r="S3008" s="9">
        <f t="shared" si="278"/>
        <v>41957.756840277783</v>
      </c>
      <c r="T3008" s="9">
        <f t="shared" si="279"/>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480</v>
      </c>
      <c r="P3009" s="5">
        <f t="shared" si="277"/>
        <v>54</v>
      </c>
      <c r="Q3009" t="str">
        <f t="shared" si="280"/>
        <v>theater</v>
      </c>
      <c r="R3009" t="str">
        <f t="shared" si="281"/>
        <v>spaces</v>
      </c>
      <c r="S3009" s="9">
        <f t="shared" si="278"/>
        <v>42098.216238425928</v>
      </c>
      <c r="T3009" s="9">
        <f t="shared" si="279"/>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282">E3010-D3010</f>
        <v>35</v>
      </c>
      <c r="P3010" s="5">
        <f t="shared" ref="P3010:P3073" si="283">(E3010/L3010)</f>
        <v>116.73076923076923</v>
      </c>
      <c r="Q3010" t="str">
        <f t="shared" si="280"/>
        <v>theater</v>
      </c>
      <c r="R3010" t="str">
        <f t="shared" si="281"/>
        <v>spaces</v>
      </c>
      <c r="S3010" s="9">
        <f t="shared" ref="S3010:S3073" si="284">(((J3010/60)/60)/24)+DATE(1970,1,1)</f>
        <v>42360.212025462963</v>
      </c>
      <c r="T3010" s="9">
        <f t="shared" ref="T3010:T3073" si="285">(((I3010/60)/60)/24)+DATE(1970,1,1)</f>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282"/>
        <v>4939</v>
      </c>
      <c r="P3011" s="5">
        <f t="shared" si="283"/>
        <v>233.8984375</v>
      </c>
      <c r="Q3011" t="str">
        <f t="shared" ref="Q3011:Q3074" si="286">LEFT(N3011,SEARCH("/",N3011,1)-1)</f>
        <v>theater</v>
      </c>
      <c r="R3011" t="str">
        <f t="shared" ref="R3011:R3074" si="287">RIGHT(N3011,LEN(N3011)-SEARCH("/",N3011))</f>
        <v>spaces</v>
      </c>
      <c r="S3011" s="9">
        <f t="shared" si="284"/>
        <v>41939.569907407407</v>
      </c>
      <c r="T3011" s="9">
        <f t="shared" si="285"/>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870</v>
      </c>
      <c r="P3012" s="5">
        <f t="shared" si="283"/>
        <v>158</v>
      </c>
      <c r="Q3012" t="str">
        <f t="shared" si="286"/>
        <v>theater</v>
      </c>
      <c r="R3012" t="str">
        <f t="shared" si="287"/>
        <v>spaces</v>
      </c>
      <c r="S3012" s="9">
        <f t="shared" si="284"/>
        <v>41996.832395833335</v>
      </c>
      <c r="T3012" s="9">
        <f t="shared" si="285"/>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71</v>
      </c>
      <c r="P3013" s="5">
        <f t="shared" si="283"/>
        <v>14.84</v>
      </c>
      <c r="Q3013" t="str">
        <f t="shared" si="286"/>
        <v>theater</v>
      </c>
      <c r="R3013" t="str">
        <f t="shared" si="287"/>
        <v>spaces</v>
      </c>
      <c r="S3013" s="9">
        <f t="shared" si="284"/>
        <v>42334.468935185185</v>
      </c>
      <c r="T3013" s="9">
        <f t="shared" si="285"/>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685</v>
      </c>
      <c r="P3014" s="5">
        <f t="shared" si="283"/>
        <v>85.181818181818187</v>
      </c>
      <c r="Q3014" t="str">
        <f t="shared" si="286"/>
        <v>theater</v>
      </c>
      <c r="R3014" t="str">
        <f t="shared" si="287"/>
        <v>spaces</v>
      </c>
      <c r="S3014" s="9">
        <f t="shared" si="284"/>
        <v>42024.702893518523</v>
      </c>
      <c r="T3014" s="9">
        <f t="shared" si="285"/>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5696</v>
      </c>
      <c r="P3015" s="5">
        <f t="shared" si="283"/>
        <v>146.69158878504672</v>
      </c>
      <c r="Q3015" t="str">
        <f t="shared" si="286"/>
        <v>theater</v>
      </c>
      <c r="R3015" t="str">
        <f t="shared" si="287"/>
        <v>spaces</v>
      </c>
      <c r="S3015" s="9">
        <f t="shared" si="284"/>
        <v>42146.836215277777</v>
      </c>
      <c r="T3015" s="9">
        <f t="shared" si="285"/>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3276</v>
      </c>
      <c r="P3016" s="5">
        <f t="shared" si="283"/>
        <v>50.764811490125673</v>
      </c>
      <c r="Q3016" t="str">
        <f t="shared" si="286"/>
        <v>theater</v>
      </c>
      <c r="R3016" t="str">
        <f t="shared" si="287"/>
        <v>spaces</v>
      </c>
      <c r="S3016" s="9">
        <f t="shared" si="284"/>
        <v>41920.123611111114</v>
      </c>
      <c r="T3016" s="9">
        <f t="shared" si="285"/>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108</v>
      </c>
      <c r="P3017" s="5">
        <f t="shared" si="283"/>
        <v>87.7</v>
      </c>
      <c r="Q3017" t="str">
        <f t="shared" si="286"/>
        <v>theater</v>
      </c>
      <c r="R3017" t="str">
        <f t="shared" si="287"/>
        <v>spaces</v>
      </c>
      <c r="S3017" s="9">
        <f t="shared" si="284"/>
        <v>41785.72729166667</v>
      </c>
      <c r="T3017" s="9">
        <f t="shared" si="285"/>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222</v>
      </c>
      <c r="P3018" s="5">
        <f t="shared" si="283"/>
        <v>242.27777777777777</v>
      </c>
      <c r="Q3018" t="str">
        <f t="shared" si="286"/>
        <v>theater</v>
      </c>
      <c r="R3018" t="str">
        <f t="shared" si="287"/>
        <v>spaces</v>
      </c>
      <c r="S3018" s="9">
        <f t="shared" si="284"/>
        <v>41778.548055555555</v>
      </c>
      <c r="T3018" s="9">
        <f t="shared" si="285"/>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1285</v>
      </c>
      <c r="P3019" s="5">
        <f t="shared" si="283"/>
        <v>146.44654088050314</v>
      </c>
      <c r="Q3019" t="str">
        <f t="shared" si="286"/>
        <v>theater</v>
      </c>
      <c r="R3019" t="str">
        <f t="shared" si="287"/>
        <v>spaces</v>
      </c>
      <c r="S3019" s="9">
        <f t="shared" si="284"/>
        <v>41841.850034722222</v>
      </c>
      <c r="T3019" s="9">
        <f t="shared" si="285"/>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30</v>
      </c>
      <c r="P3020" s="5">
        <f t="shared" si="283"/>
        <v>103.17073170731707</v>
      </c>
      <c r="Q3020" t="str">
        <f t="shared" si="286"/>
        <v>theater</v>
      </c>
      <c r="R3020" t="str">
        <f t="shared" si="287"/>
        <v>spaces</v>
      </c>
      <c r="S3020" s="9">
        <f t="shared" si="284"/>
        <v>42163.29833333334</v>
      </c>
      <c r="T3020" s="9">
        <f t="shared" si="285"/>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3185</v>
      </c>
      <c r="P3021" s="5">
        <f t="shared" si="283"/>
        <v>80.464601769911511</v>
      </c>
      <c r="Q3021" t="str">
        <f t="shared" si="286"/>
        <v>theater</v>
      </c>
      <c r="R3021" t="str">
        <f t="shared" si="287"/>
        <v>spaces</v>
      </c>
      <c r="S3021" s="9">
        <f t="shared" si="284"/>
        <v>41758.833564814813</v>
      </c>
      <c r="T3021" s="9">
        <f t="shared" si="285"/>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40</v>
      </c>
      <c r="P3022" s="5">
        <f t="shared" si="283"/>
        <v>234.66666666666666</v>
      </c>
      <c r="Q3022" t="str">
        <f t="shared" si="286"/>
        <v>theater</v>
      </c>
      <c r="R3022" t="str">
        <f t="shared" si="287"/>
        <v>spaces</v>
      </c>
      <c r="S3022" s="9">
        <f t="shared" si="284"/>
        <v>42170.846446759257</v>
      </c>
      <c r="T3022" s="9">
        <f t="shared" si="285"/>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721</v>
      </c>
      <c r="P3023" s="5">
        <f t="shared" si="283"/>
        <v>50.689320388349515</v>
      </c>
      <c r="Q3023" t="str">
        <f t="shared" si="286"/>
        <v>theater</v>
      </c>
      <c r="R3023" t="str">
        <f t="shared" si="287"/>
        <v>spaces</v>
      </c>
      <c r="S3023" s="9">
        <f t="shared" si="284"/>
        <v>42660.618854166663</v>
      </c>
      <c r="T3023" s="9">
        <f t="shared" si="285"/>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88</v>
      </c>
      <c r="P3024" s="5">
        <f t="shared" si="283"/>
        <v>162.70967741935485</v>
      </c>
      <c r="Q3024" t="str">
        <f t="shared" si="286"/>
        <v>theater</v>
      </c>
      <c r="R3024" t="str">
        <f t="shared" si="287"/>
        <v>spaces</v>
      </c>
      <c r="S3024" s="9">
        <f t="shared" si="284"/>
        <v>42564.95380787037</v>
      </c>
      <c r="T3024" s="9">
        <f t="shared" si="285"/>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21</v>
      </c>
      <c r="P3025" s="5">
        <f t="shared" si="283"/>
        <v>120.16666666666667</v>
      </c>
      <c r="Q3025" t="str">
        <f t="shared" si="286"/>
        <v>theater</v>
      </c>
      <c r="R3025" t="str">
        <f t="shared" si="287"/>
        <v>spaces</v>
      </c>
      <c r="S3025" s="9">
        <f t="shared" si="284"/>
        <v>42121.675763888896</v>
      </c>
      <c r="T3025" s="9">
        <f t="shared" si="285"/>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7321</v>
      </c>
      <c r="P3026" s="5">
        <f t="shared" si="283"/>
        <v>67.697802197802204</v>
      </c>
      <c r="Q3026" t="str">
        <f t="shared" si="286"/>
        <v>theater</v>
      </c>
      <c r="R3026" t="str">
        <f t="shared" si="287"/>
        <v>spaces</v>
      </c>
      <c r="S3026" s="9">
        <f t="shared" si="284"/>
        <v>41158.993923611109</v>
      </c>
      <c r="T3026" s="9">
        <f t="shared" si="285"/>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5055</v>
      </c>
      <c r="P3027" s="5">
        <f t="shared" si="283"/>
        <v>52.103448275862071</v>
      </c>
      <c r="Q3027" t="str">
        <f t="shared" si="286"/>
        <v>theater</v>
      </c>
      <c r="R3027" t="str">
        <f t="shared" si="287"/>
        <v>spaces</v>
      </c>
      <c r="S3027" s="9">
        <f t="shared" si="284"/>
        <v>41761.509409722225</v>
      </c>
      <c r="T3027" s="9">
        <f t="shared" si="285"/>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390</v>
      </c>
      <c r="P3028" s="5">
        <f t="shared" si="283"/>
        <v>51.6</v>
      </c>
      <c r="Q3028" t="str">
        <f t="shared" si="286"/>
        <v>theater</v>
      </c>
      <c r="R3028" t="str">
        <f t="shared" si="287"/>
        <v>spaces</v>
      </c>
      <c r="S3028" s="9">
        <f t="shared" si="284"/>
        <v>42783.459398148145</v>
      </c>
      <c r="T3028" s="9">
        <f t="shared" si="285"/>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12576</v>
      </c>
      <c r="P3029" s="5">
        <f t="shared" si="283"/>
        <v>164.3</v>
      </c>
      <c r="Q3029" t="str">
        <f t="shared" si="286"/>
        <v>theater</v>
      </c>
      <c r="R3029" t="str">
        <f t="shared" si="287"/>
        <v>spaces</v>
      </c>
      <c r="S3029" s="9">
        <f t="shared" si="284"/>
        <v>42053.704293981486</v>
      </c>
      <c r="T3029" s="9">
        <f t="shared" si="285"/>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3401</v>
      </c>
      <c r="P3030" s="5">
        <f t="shared" si="283"/>
        <v>84.858585858585855</v>
      </c>
      <c r="Q3030" t="str">
        <f t="shared" si="286"/>
        <v>theater</v>
      </c>
      <c r="R3030" t="str">
        <f t="shared" si="287"/>
        <v>spaces</v>
      </c>
      <c r="S3030" s="9">
        <f t="shared" si="284"/>
        <v>42567.264178240745</v>
      </c>
      <c r="T3030" s="9">
        <f t="shared" si="285"/>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2903</v>
      </c>
      <c r="P3031" s="5">
        <f t="shared" si="283"/>
        <v>94.548850574712645</v>
      </c>
      <c r="Q3031" t="str">
        <f t="shared" si="286"/>
        <v>theater</v>
      </c>
      <c r="R3031" t="str">
        <f t="shared" si="287"/>
        <v>spaces</v>
      </c>
      <c r="S3031" s="9">
        <f t="shared" si="284"/>
        <v>41932.708877314813</v>
      </c>
      <c r="T3031" s="9">
        <f t="shared" si="285"/>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117</v>
      </c>
      <c r="P3032" s="5">
        <f t="shared" si="283"/>
        <v>45.536585365853661</v>
      </c>
      <c r="Q3032" t="str">
        <f t="shared" si="286"/>
        <v>theater</v>
      </c>
      <c r="R3032" t="str">
        <f t="shared" si="287"/>
        <v>spaces</v>
      </c>
      <c r="S3032" s="9">
        <f t="shared" si="284"/>
        <v>42233.747349537036</v>
      </c>
      <c r="T3032" s="9">
        <f t="shared" si="285"/>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0</v>
      </c>
      <c r="P3033" s="5">
        <f t="shared" si="283"/>
        <v>51.724137931034484</v>
      </c>
      <c r="Q3033" t="str">
        <f t="shared" si="286"/>
        <v>theater</v>
      </c>
      <c r="R3033" t="str">
        <f t="shared" si="287"/>
        <v>spaces</v>
      </c>
      <c r="S3033" s="9">
        <f t="shared" si="284"/>
        <v>42597.882488425923</v>
      </c>
      <c r="T3033" s="9">
        <f t="shared" si="285"/>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272</v>
      </c>
      <c r="P3034" s="5">
        <f t="shared" si="283"/>
        <v>50.88</v>
      </c>
      <c r="Q3034" t="str">
        <f t="shared" si="286"/>
        <v>theater</v>
      </c>
      <c r="R3034" t="str">
        <f t="shared" si="287"/>
        <v>spaces</v>
      </c>
      <c r="S3034" s="9">
        <f t="shared" si="284"/>
        <v>42228.044664351852</v>
      </c>
      <c r="T3034" s="9">
        <f t="shared" si="285"/>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1396</v>
      </c>
      <c r="P3035" s="5">
        <f t="shared" si="283"/>
        <v>191.13043478260869</v>
      </c>
      <c r="Q3035" t="str">
        <f t="shared" si="286"/>
        <v>theater</v>
      </c>
      <c r="R3035" t="str">
        <f t="shared" si="287"/>
        <v>spaces</v>
      </c>
      <c r="S3035" s="9">
        <f t="shared" si="284"/>
        <v>42570.110243055555</v>
      </c>
      <c r="T3035" s="9">
        <f t="shared" si="285"/>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12536</v>
      </c>
      <c r="P3036" s="5">
        <f t="shared" si="283"/>
        <v>89.314285714285717</v>
      </c>
      <c r="Q3036" t="str">
        <f t="shared" si="286"/>
        <v>theater</v>
      </c>
      <c r="R3036" t="str">
        <f t="shared" si="287"/>
        <v>spaces</v>
      </c>
      <c r="S3036" s="9">
        <f t="shared" si="284"/>
        <v>42644.535358796296</v>
      </c>
      <c r="T3036" s="9">
        <f t="shared" si="285"/>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2196.7099999999991</v>
      </c>
      <c r="P3037" s="5">
        <f t="shared" si="283"/>
        <v>88.588631921824103</v>
      </c>
      <c r="Q3037" t="str">
        <f t="shared" si="286"/>
        <v>theater</v>
      </c>
      <c r="R3037" t="str">
        <f t="shared" si="287"/>
        <v>spaces</v>
      </c>
      <c r="S3037" s="9">
        <f t="shared" si="284"/>
        <v>41368.560289351852</v>
      </c>
      <c r="T3037" s="9">
        <f t="shared" si="285"/>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6683</v>
      </c>
      <c r="P3038" s="5">
        <f t="shared" si="283"/>
        <v>96.300911854103347</v>
      </c>
      <c r="Q3038" t="str">
        <f t="shared" si="286"/>
        <v>theater</v>
      </c>
      <c r="R3038" t="str">
        <f t="shared" si="287"/>
        <v>spaces</v>
      </c>
      <c r="S3038" s="9">
        <f t="shared" si="284"/>
        <v>41466.785231481481</v>
      </c>
      <c r="T3038" s="9">
        <f t="shared" si="285"/>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566</v>
      </c>
      <c r="P3039" s="5">
        <f t="shared" si="283"/>
        <v>33.3125</v>
      </c>
      <c r="Q3039" t="str">
        <f t="shared" si="286"/>
        <v>theater</v>
      </c>
      <c r="R3039" t="str">
        <f t="shared" si="287"/>
        <v>spaces</v>
      </c>
      <c r="S3039" s="9">
        <f t="shared" si="284"/>
        <v>40378.893206018518</v>
      </c>
      <c r="T3039" s="9">
        <f t="shared" si="285"/>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5</v>
      </c>
      <c r="P3040" s="5">
        <f t="shared" si="283"/>
        <v>37.222222222222221</v>
      </c>
      <c r="Q3040" t="str">
        <f t="shared" si="286"/>
        <v>theater</v>
      </c>
      <c r="R3040" t="str">
        <f t="shared" si="287"/>
        <v>spaces</v>
      </c>
      <c r="S3040" s="9">
        <f t="shared" si="284"/>
        <v>42373.252280092594</v>
      </c>
      <c r="T3040" s="9">
        <f t="shared" si="285"/>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1742.7799999999988</v>
      </c>
      <c r="P3041" s="5">
        <f t="shared" si="283"/>
        <v>92.130423728813554</v>
      </c>
      <c r="Q3041" t="str">
        <f t="shared" si="286"/>
        <v>theater</v>
      </c>
      <c r="R3041" t="str">
        <f t="shared" si="287"/>
        <v>spaces</v>
      </c>
      <c r="S3041" s="9">
        <f t="shared" si="284"/>
        <v>41610.794421296298</v>
      </c>
      <c r="T3041" s="9">
        <f t="shared" si="285"/>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225</v>
      </c>
      <c r="P3042" s="5">
        <f t="shared" si="283"/>
        <v>76.785714285714292</v>
      </c>
      <c r="Q3042" t="str">
        <f t="shared" si="286"/>
        <v>theater</v>
      </c>
      <c r="R3042" t="str">
        <f t="shared" si="287"/>
        <v>spaces</v>
      </c>
      <c r="S3042" s="9">
        <f t="shared" si="284"/>
        <v>42177.791909722218</v>
      </c>
      <c r="T3042" s="9">
        <f t="shared" si="285"/>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870</v>
      </c>
      <c r="P3043" s="5">
        <f t="shared" si="283"/>
        <v>96.526315789473685</v>
      </c>
      <c r="Q3043" t="str">
        <f t="shared" si="286"/>
        <v>theater</v>
      </c>
      <c r="R3043" t="str">
        <f t="shared" si="287"/>
        <v>spaces</v>
      </c>
      <c r="S3043" s="9">
        <f t="shared" si="284"/>
        <v>42359.868611111116</v>
      </c>
      <c r="T3043" s="9">
        <f t="shared" si="285"/>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420</v>
      </c>
      <c r="P3044" s="5">
        <f t="shared" si="283"/>
        <v>51.891891891891895</v>
      </c>
      <c r="Q3044" t="str">
        <f t="shared" si="286"/>
        <v>theater</v>
      </c>
      <c r="R3044" t="str">
        <f t="shared" si="287"/>
        <v>spaces</v>
      </c>
      <c r="S3044" s="9">
        <f t="shared" si="284"/>
        <v>42253.688043981485</v>
      </c>
      <c r="T3044" s="9">
        <f t="shared" si="285"/>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1501</v>
      </c>
      <c r="P3045" s="5">
        <f t="shared" si="283"/>
        <v>128.9140625</v>
      </c>
      <c r="Q3045" t="str">
        <f t="shared" si="286"/>
        <v>theater</v>
      </c>
      <c r="R3045" t="str">
        <f t="shared" si="287"/>
        <v>spaces</v>
      </c>
      <c r="S3045" s="9">
        <f t="shared" si="284"/>
        <v>42083.070590277777</v>
      </c>
      <c r="T3045" s="9">
        <f t="shared" si="285"/>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1121</v>
      </c>
      <c r="P3046" s="5">
        <f t="shared" si="283"/>
        <v>84.108974358974365</v>
      </c>
      <c r="Q3046" t="str">
        <f t="shared" si="286"/>
        <v>theater</v>
      </c>
      <c r="R3046" t="str">
        <f t="shared" si="287"/>
        <v>spaces</v>
      </c>
      <c r="S3046" s="9">
        <f t="shared" si="284"/>
        <v>42387.7268287037</v>
      </c>
      <c r="T3046" s="9">
        <f t="shared" si="285"/>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1308.2600000000002</v>
      </c>
      <c r="P3047" s="5">
        <f t="shared" si="283"/>
        <v>82.941562500000003</v>
      </c>
      <c r="Q3047" t="str">
        <f t="shared" si="286"/>
        <v>theater</v>
      </c>
      <c r="R3047" t="str">
        <f t="shared" si="287"/>
        <v>spaces</v>
      </c>
      <c r="S3047" s="9">
        <f t="shared" si="284"/>
        <v>41843.155729166669</v>
      </c>
      <c r="T3047" s="9">
        <f t="shared" si="285"/>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7177</v>
      </c>
      <c r="P3048" s="5">
        <f t="shared" si="283"/>
        <v>259.94827586206895</v>
      </c>
      <c r="Q3048" t="str">
        <f t="shared" si="286"/>
        <v>theater</v>
      </c>
      <c r="R3048" t="str">
        <f t="shared" si="287"/>
        <v>spaces</v>
      </c>
      <c r="S3048" s="9">
        <f t="shared" si="284"/>
        <v>41862.803078703706</v>
      </c>
      <c r="T3048" s="9">
        <f t="shared" si="285"/>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245</v>
      </c>
      <c r="P3049" s="5">
        <f t="shared" si="283"/>
        <v>37.25</v>
      </c>
      <c r="Q3049" t="str">
        <f t="shared" si="286"/>
        <v>theater</v>
      </c>
      <c r="R3049" t="str">
        <f t="shared" si="287"/>
        <v>spaces</v>
      </c>
      <c r="S3049" s="9">
        <f t="shared" si="284"/>
        <v>42443.989050925928</v>
      </c>
      <c r="T3049" s="9">
        <f t="shared" si="285"/>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3320</v>
      </c>
      <c r="P3050" s="5">
        <f t="shared" si="283"/>
        <v>177.02127659574469</v>
      </c>
      <c r="Q3050" t="str">
        <f t="shared" si="286"/>
        <v>theater</v>
      </c>
      <c r="R3050" t="str">
        <f t="shared" si="287"/>
        <v>spaces</v>
      </c>
      <c r="S3050" s="9">
        <f t="shared" si="284"/>
        <v>41975.901180555549</v>
      </c>
      <c r="T3050" s="9">
        <f t="shared" si="285"/>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250</v>
      </c>
      <c r="P3051" s="5">
        <f t="shared" si="283"/>
        <v>74.074074074074076</v>
      </c>
      <c r="Q3051" t="str">
        <f t="shared" si="286"/>
        <v>theater</v>
      </c>
      <c r="R3051" t="str">
        <f t="shared" si="287"/>
        <v>spaces</v>
      </c>
      <c r="S3051" s="9">
        <f t="shared" si="284"/>
        <v>42139.014525462961</v>
      </c>
      <c r="T3051" s="9">
        <f t="shared" si="285"/>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36</v>
      </c>
      <c r="P3052" s="5">
        <f t="shared" si="283"/>
        <v>70.666666666666671</v>
      </c>
      <c r="Q3052" t="str">
        <f t="shared" si="286"/>
        <v>theater</v>
      </c>
      <c r="R3052" t="str">
        <f t="shared" si="287"/>
        <v>spaces</v>
      </c>
      <c r="S3052" s="9">
        <f t="shared" si="284"/>
        <v>42465.16851851852</v>
      </c>
      <c r="T3052" s="9">
        <f t="shared" si="285"/>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-2673</v>
      </c>
      <c r="P3053" s="5">
        <f t="shared" si="283"/>
        <v>23.62857142857143</v>
      </c>
      <c r="Q3053" t="str">
        <f t="shared" si="286"/>
        <v>theater</v>
      </c>
      <c r="R3053" t="str">
        <f t="shared" si="287"/>
        <v>spaces</v>
      </c>
      <c r="S3053" s="9">
        <f t="shared" si="284"/>
        <v>42744.416030092587</v>
      </c>
      <c r="T3053" s="9">
        <f t="shared" si="285"/>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-49925</v>
      </c>
      <c r="P3054" s="5">
        <f t="shared" si="283"/>
        <v>37.5</v>
      </c>
      <c r="Q3054" t="str">
        <f t="shared" si="286"/>
        <v>theater</v>
      </c>
      <c r="R3054" t="str">
        <f t="shared" si="287"/>
        <v>spaces</v>
      </c>
      <c r="S3054" s="9">
        <f t="shared" si="284"/>
        <v>42122.670069444444</v>
      </c>
      <c r="T3054" s="9">
        <f t="shared" si="285"/>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-9960</v>
      </c>
      <c r="P3055" s="5">
        <f t="shared" si="283"/>
        <v>13.333333333333334</v>
      </c>
      <c r="Q3055" t="str">
        <f t="shared" si="286"/>
        <v>theater</v>
      </c>
      <c r="R3055" t="str">
        <f t="shared" si="287"/>
        <v>spaces</v>
      </c>
      <c r="S3055" s="9">
        <f t="shared" si="284"/>
        <v>41862.761724537035</v>
      </c>
      <c r="T3055" s="9">
        <f t="shared" si="285"/>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-300</v>
      </c>
      <c r="P3056" s="5" t="e">
        <f t="shared" si="283"/>
        <v>#DIV/0!</v>
      </c>
      <c r="Q3056" t="str">
        <f t="shared" si="286"/>
        <v>theater</v>
      </c>
      <c r="R3056" t="str">
        <f t="shared" si="287"/>
        <v>spaces</v>
      </c>
      <c r="S3056" s="9">
        <f t="shared" si="284"/>
        <v>42027.832800925928</v>
      </c>
      <c r="T3056" s="9">
        <f t="shared" si="285"/>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-19999</v>
      </c>
      <c r="P3057" s="5">
        <f t="shared" si="283"/>
        <v>1</v>
      </c>
      <c r="Q3057" t="str">
        <f t="shared" si="286"/>
        <v>theater</v>
      </c>
      <c r="R3057" t="str">
        <f t="shared" si="287"/>
        <v>spaces</v>
      </c>
      <c r="S3057" s="9">
        <f t="shared" si="284"/>
        <v>41953.95821759259</v>
      </c>
      <c r="T3057" s="9">
        <f t="shared" si="285"/>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-25000</v>
      </c>
      <c r="P3058" s="5" t="e">
        <f t="shared" si="283"/>
        <v>#DIV/0!</v>
      </c>
      <c r="Q3058" t="str">
        <f t="shared" si="286"/>
        <v>theater</v>
      </c>
      <c r="R3058" t="str">
        <f t="shared" si="287"/>
        <v>spaces</v>
      </c>
      <c r="S3058" s="9">
        <f t="shared" si="284"/>
        <v>41851.636388888888</v>
      </c>
      <c r="T3058" s="9">
        <f t="shared" si="285"/>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-50000</v>
      </c>
      <c r="P3059" s="5" t="e">
        <f t="shared" si="283"/>
        <v>#DIV/0!</v>
      </c>
      <c r="Q3059" t="str">
        <f t="shared" si="286"/>
        <v>theater</v>
      </c>
      <c r="R3059" t="str">
        <f t="shared" si="287"/>
        <v>spaces</v>
      </c>
      <c r="S3059" s="9">
        <f t="shared" si="284"/>
        <v>42433.650590277779</v>
      </c>
      <c r="T3059" s="9">
        <f t="shared" si="285"/>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-17997</v>
      </c>
      <c r="P3060" s="5">
        <f t="shared" si="283"/>
        <v>1</v>
      </c>
      <c r="Q3060" t="str">
        <f t="shared" si="286"/>
        <v>theater</v>
      </c>
      <c r="R3060" t="str">
        <f t="shared" si="287"/>
        <v>spaces</v>
      </c>
      <c r="S3060" s="9">
        <f t="shared" si="284"/>
        <v>42460.374305555553</v>
      </c>
      <c r="T3060" s="9">
        <f t="shared" si="285"/>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-14549</v>
      </c>
      <c r="P3061" s="5">
        <f t="shared" si="283"/>
        <v>41</v>
      </c>
      <c r="Q3061" t="str">
        <f t="shared" si="286"/>
        <v>theater</v>
      </c>
      <c r="R3061" t="str">
        <f t="shared" si="287"/>
        <v>spaces</v>
      </c>
      <c r="S3061" s="9">
        <f t="shared" si="284"/>
        <v>41829.935717592591</v>
      </c>
      <c r="T3061" s="9">
        <f t="shared" si="285"/>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-219665</v>
      </c>
      <c r="P3062" s="5">
        <f t="shared" si="283"/>
        <v>55.833333333333336</v>
      </c>
      <c r="Q3062" t="str">
        <f t="shared" si="286"/>
        <v>theater</v>
      </c>
      <c r="R3062" t="str">
        <f t="shared" si="287"/>
        <v>spaces</v>
      </c>
      <c r="S3062" s="9">
        <f t="shared" si="284"/>
        <v>42245.274699074071</v>
      </c>
      <c r="T3062" s="9">
        <f t="shared" si="285"/>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-1000000</v>
      </c>
      <c r="P3063" s="5" t="e">
        <f t="shared" si="283"/>
        <v>#DIV/0!</v>
      </c>
      <c r="Q3063" t="str">
        <f t="shared" si="286"/>
        <v>theater</v>
      </c>
      <c r="R3063" t="str">
        <f t="shared" si="287"/>
        <v>spaces</v>
      </c>
      <c r="S3063" s="9">
        <f t="shared" si="284"/>
        <v>41834.784120370372</v>
      </c>
      <c r="T3063" s="9">
        <f t="shared" si="285"/>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-3316</v>
      </c>
      <c r="P3064" s="5">
        <f t="shared" si="283"/>
        <v>99.761194029850742</v>
      </c>
      <c r="Q3064" t="str">
        <f t="shared" si="286"/>
        <v>theater</v>
      </c>
      <c r="R3064" t="str">
        <f t="shared" si="287"/>
        <v>spaces</v>
      </c>
      <c r="S3064" s="9">
        <f t="shared" si="284"/>
        <v>42248.535787037035</v>
      </c>
      <c r="T3064" s="9">
        <f t="shared" si="285"/>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-2413</v>
      </c>
      <c r="P3065" s="5">
        <f t="shared" si="283"/>
        <v>25.521739130434781</v>
      </c>
      <c r="Q3065" t="str">
        <f t="shared" si="286"/>
        <v>theater</v>
      </c>
      <c r="R3065" t="str">
        <f t="shared" si="287"/>
        <v>spaces</v>
      </c>
      <c r="S3065" s="9">
        <f t="shared" si="284"/>
        <v>42630.922893518517</v>
      </c>
      <c r="T3065" s="9">
        <f t="shared" si="285"/>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-66529</v>
      </c>
      <c r="P3066" s="5">
        <f t="shared" si="283"/>
        <v>117.65277777777777</v>
      </c>
      <c r="Q3066" t="str">
        <f t="shared" si="286"/>
        <v>theater</v>
      </c>
      <c r="R3066" t="str">
        <f t="shared" si="287"/>
        <v>spaces</v>
      </c>
      <c r="S3066" s="9">
        <f t="shared" si="284"/>
        <v>42299.130162037036</v>
      </c>
      <c r="T3066" s="9">
        <f t="shared" si="285"/>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-24990</v>
      </c>
      <c r="P3067" s="5">
        <f t="shared" si="283"/>
        <v>5</v>
      </c>
      <c r="Q3067" t="str">
        <f t="shared" si="286"/>
        <v>theater</v>
      </c>
      <c r="R3067" t="str">
        <f t="shared" si="287"/>
        <v>spaces</v>
      </c>
      <c r="S3067" s="9">
        <f t="shared" si="284"/>
        <v>41825.055231481485</v>
      </c>
      <c r="T3067" s="9">
        <f t="shared" si="285"/>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-308050</v>
      </c>
      <c r="P3068" s="5">
        <f t="shared" si="283"/>
        <v>2796.6666666666665</v>
      </c>
      <c r="Q3068" t="str">
        <f t="shared" si="286"/>
        <v>theater</v>
      </c>
      <c r="R3068" t="str">
        <f t="shared" si="287"/>
        <v>spaces</v>
      </c>
      <c r="S3068" s="9">
        <f t="shared" si="284"/>
        <v>42531.228437500002</v>
      </c>
      <c r="T3068" s="9">
        <f t="shared" si="285"/>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-7800</v>
      </c>
      <c r="P3069" s="5">
        <f t="shared" si="283"/>
        <v>200</v>
      </c>
      <c r="Q3069" t="str">
        <f t="shared" si="286"/>
        <v>theater</v>
      </c>
      <c r="R3069" t="str">
        <f t="shared" si="287"/>
        <v>spaces</v>
      </c>
      <c r="S3069" s="9">
        <f t="shared" si="284"/>
        <v>42226.938414351855</v>
      </c>
      <c r="T3069" s="9">
        <f t="shared" si="285"/>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-249825</v>
      </c>
      <c r="P3070" s="5">
        <f t="shared" si="283"/>
        <v>87.5</v>
      </c>
      <c r="Q3070" t="str">
        <f t="shared" si="286"/>
        <v>theater</v>
      </c>
      <c r="R3070" t="str">
        <f t="shared" si="287"/>
        <v>spaces</v>
      </c>
      <c r="S3070" s="9">
        <f t="shared" si="284"/>
        <v>42263.691574074073</v>
      </c>
      <c r="T3070" s="9">
        <f t="shared" si="285"/>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-859</v>
      </c>
      <c r="P3071" s="5">
        <f t="shared" si="283"/>
        <v>20.142857142857142</v>
      </c>
      <c r="Q3071" t="str">
        <f t="shared" si="286"/>
        <v>theater</v>
      </c>
      <c r="R3071" t="str">
        <f t="shared" si="287"/>
        <v>spaces</v>
      </c>
      <c r="S3071" s="9">
        <f t="shared" si="284"/>
        <v>41957.833726851852</v>
      </c>
      <c r="T3071" s="9">
        <f t="shared" si="285"/>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-9666</v>
      </c>
      <c r="P3072" s="5">
        <f t="shared" si="283"/>
        <v>20.875</v>
      </c>
      <c r="Q3072" t="str">
        <f t="shared" si="286"/>
        <v>theater</v>
      </c>
      <c r="R3072" t="str">
        <f t="shared" si="287"/>
        <v>spaces</v>
      </c>
      <c r="S3072" s="9">
        <f t="shared" si="284"/>
        <v>42690.733437499999</v>
      </c>
      <c r="T3072" s="9">
        <f t="shared" si="285"/>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-4827</v>
      </c>
      <c r="P3073" s="5">
        <f t="shared" si="283"/>
        <v>61.307692307692307</v>
      </c>
      <c r="Q3073" t="str">
        <f t="shared" si="286"/>
        <v>theater</v>
      </c>
      <c r="R3073" t="str">
        <f t="shared" si="287"/>
        <v>spaces</v>
      </c>
      <c r="S3073" s="9">
        <f t="shared" si="284"/>
        <v>42097.732418981483</v>
      </c>
      <c r="T3073" s="9">
        <f t="shared" si="285"/>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288">E3074-D3074</f>
        <v>-11998</v>
      </c>
      <c r="P3074" s="5">
        <f t="shared" ref="P3074:P3137" si="289">(E3074/L3074)</f>
        <v>1</v>
      </c>
      <c r="Q3074" t="str">
        <f t="shared" si="286"/>
        <v>theater</v>
      </c>
      <c r="R3074" t="str">
        <f t="shared" si="287"/>
        <v>spaces</v>
      </c>
      <c r="S3074" s="9">
        <f t="shared" ref="S3074:S3137" si="290">(((J3074/60)/60)/24)+DATE(1970,1,1)</f>
        <v>42658.690532407403</v>
      </c>
      <c r="T3074" s="9">
        <f t="shared" ref="T3074:T3137" si="291">(((I3074/60)/60)/24)+DATE(1970,1,1)</f>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288"/>
        <v>-2799355</v>
      </c>
      <c r="P3075" s="5">
        <f t="shared" si="289"/>
        <v>92.142857142857139</v>
      </c>
      <c r="Q3075" t="str">
        <f t="shared" ref="Q3075:Q3138" si="292">LEFT(N3075,SEARCH("/",N3075,1)-1)</f>
        <v>theater</v>
      </c>
      <c r="R3075" t="str">
        <f t="shared" ref="R3075:R3138" si="293">RIGHT(N3075,LEN(N3075)-SEARCH("/",N3075))</f>
        <v>spaces</v>
      </c>
      <c r="S3075" s="9">
        <f t="shared" si="290"/>
        <v>42111.684027777781</v>
      </c>
      <c r="T3075" s="9">
        <f t="shared" si="291"/>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-24978</v>
      </c>
      <c r="P3076" s="5">
        <f t="shared" si="289"/>
        <v>7.333333333333333</v>
      </c>
      <c r="Q3076" t="str">
        <f t="shared" si="292"/>
        <v>theater</v>
      </c>
      <c r="R3076" t="str">
        <f t="shared" si="293"/>
        <v>spaces</v>
      </c>
      <c r="S3076" s="9">
        <f t="shared" si="290"/>
        <v>42409.571284722217</v>
      </c>
      <c r="T3076" s="9">
        <f t="shared" si="291"/>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-13704</v>
      </c>
      <c r="P3077" s="5">
        <f t="shared" si="289"/>
        <v>64.8</v>
      </c>
      <c r="Q3077" t="str">
        <f t="shared" si="292"/>
        <v>theater</v>
      </c>
      <c r="R3077" t="str">
        <f t="shared" si="293"/>
        <v>spaces</v>
      </c>
      <c r="S3077" s="9">
        <f t="shared" si="290"/>
        <v>42551.102314814809</v>
      </c>
      <c r="T3077" s="9">
        <f t="shared" si="291"/>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-8494</v>
      </c>
      <c r="P3078" s="5">
        <f t="shared" si="289"/>
        <v>30.12</v>
      </c>
      <c r="Q3078" t="str">
        <f t="shared" si="292"/>
        <v>theater</v>
      </c>
      <c r="R3078" t="str">
        <f t="shared" si="293"/>
        <v>spaces</v>
      </c>
      <c r="S3078" s="9">
        <f t="shared" si="290"/>
        <v>42226.651886574073</v>
      </c>
      <c r="T3078" s="9">
        <f t="shared" si="291"/>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-21895</v>
      </c>
      <c r="P3079" s="5">
        <f t="shared" si="289"/>
        <v>52.5</v>
      </c>
      <c r="Q3079" t="str">
        <f t="shared" si="292"/>
        <v>theater</v>
      </c>
      <c r="R3079" t="str">
        <f t="shared" si="293"/>
        <v>spaces</v>
      </c>
      <c r="S3079" s="9">
        <f t="shared" si="290"/>
        <v>42766.956921296296</v>
      </c>
      <c r="T3079" s="9">
        <f t="shared" si="291"/>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-59929</v>
      </c>
      <c r="P3080" s="5">
        <f t="shared" si="289"/>
        <v>23.666666666666668</v>
      </c>
      <c r="Q3080" t="str">
        <f t="shared" si="292"/>
        <v>theater</v>
      </c>
      <c r="R3080" t="str">
        <f t="shared" si="293"/>
        <v>spaces</v>
      </c>
      <c r="S3080" s="9">
        <f t="shared" si="290"/>
        <v>42031.138831018514</v>
      </c>
      <c r="T3080" s="9">
        <f t="shared" si="291"/>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-1322440</v>
      </c>
      <c r="P3081" s="5">
        <f t="shared" si="289"/>
        <v>415.77777777777777</v>
      </c>
      <c r="Q3081" t="str">
        <f t="shared" si="292"/>
        <v>theater</v>
      </c>
      <c r="R3081" t="str">
        <f t="shared" si="293"/>
        <v>spaces</v>
      </c>
      <c r="S3081" s="9">
        <f t="shared" si="290"/>
        <v>42055.713368055556</v>
      </c>
      <c r="T3081" s="9">
        <f t="shared" si="291"/>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-1999624</v>
      </c>
      <c r="P3082" s="5">
        <f t="shared" si="289"/>
        <v>53.714285714285715</v>
      </c>
      <c r="Q3082" t="str">
        <f t="shared" si="292"/>
        <v>theater</v>
      </c>
      <c r="R3082" t="str">
        <f t="shared" si="293"/>
        <v>spaces</v>
      </c>
      <c r="S3082" s="9">
        <f t="shared" si="290"/>
        <v>41940.028287037036</v>
      </c>
      <c r="T3082" s="9">
        <f t="shared" si="291"/>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-997897</v>
      </c>
      <c r="P3083" s="5">
        <f t="shared" si="289"/>
        <v>420.6</v>
      </c>
      <c r="Q3083" t="str">
        <f t="shared" si="292"/>
        <v>theater</v>
      </c>
      <c r="R3083" t="str">
        <f t="shared" si="293"/>
        <v>spaces</v>
      </c>
      <c r="S3083" s="9">
        <f t="shared" si="290"/>
        <v>42237.181608796294</v>
      </c>
      <c r="T3083" s="9">
        <f t="shared" si="291"/>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-9000</v>
      </c>
      <c r="P3084" s="5" t="e">
        <f t="shared" si="289"/>
        <v>#DIV/0!</v>
      </c>
      <c r="Q3084" t="str">
        <f t="shared" si="292"/>
        <v>theater</v>
      </c>
      <c r="R3084" t="str">
        <f t="shared" si="293"/>
        <v>spaces</v>
      </c>
      <c r="S3084" s="9">
        <f t="shared" si="290"/>
        <v>42293.922986111109</v>
      </c>
      <c r="T3084" s="9">
        <f t="shared" si="291"/>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-19944</v>
      </c>
      <c r="P3085" s="5">
        <f t="shared" si="289"/>
        <v>18.666666666666668</v>
      </c>
      <c r="Q3085" t="str">
        <f t="shared" si="292"/>
        <v>theater</v>
      </c>
      <c r="R3085" t="str">
        <f t="shared" si="293"/>
        <v>spaces</v>
      </c>
      <c r="S3085" s="9">
        <f t="shared" si="290"/>
        <v>41853.563402777778</v>
      </c>
      <c r="T3085" s="9">
        <f t="shared" si="291"/>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-3589</v>
      </c>
      <c r="P3086" s="5">
        <f t="shared" si="289"/>
        <v>78.333333333333329</v>
      </c>
      <c r="Q3086" t="str">
        <f t="shared" si="292"/>
        <v>theater</v>
      </c>
      <c r="R3086" t="str">
        <f t="shared" si="293"/>
        <v>spaces</v>
      </c>
      <c r="S3086" s="9">
        <f t="shared" si="290"/>
        <v>42100.723738425921</v>
      </c>
      <c r="T3086" s="9">
        <f t="shared" si="291"/>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-24390</v>
      </c>
      <c r="P3087" s="5">
        <f t="shared" si="289"/>
        <v>67.777777777777771</v>
      </c>
      <c r="Q3087" t="str">
        <f t="shared" si="292"/>
        <v>theater</v>
      </c>
      <c r="R3087" t="str">
        <f t="shared" si="293"/>
        <v>spaces</v>
      </c>
      <c r="S3087" s="9">
        <f t="shared" si="290"/>
        <v>42246.883784722217</v>
      </c>
      <c r="T3087" s="9">
        <f t="shared" si="291"/>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-19950</v>
      </c>
      <c r="P3088" s="5">
        <f t="shared" si="289"/>
        <v>16.666666666666668</v>
      </c>
      <c r="Q3088" t="str">
        <f t="shared" si="292"/>
        <v>theater</v>
      </c>
      <c r="R3088" t="str">
        <f t="shared" si="293"/>
        <v>spaces</v>
      </c>
      <c r="S3088" s="9">
        <f t="shared" si="290"/>
        <v>42173.67082175926</v>
      </c>
      <c r="T3088" s="9">
        <f t="shared" si="291"/>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-19875</v>
      </c>
      <c r="P3089" s="5">
        <f t="shared" si="289"/>
        <v>62.5</v>
      </c>
      <c r="Q3089" t="str">
        <f t="shared" si="292"/>
        <v>theater</v>
      </c>
      <c r="R3089" t="str">
        <f t="shared" si="293"/>
        <v>spaces</v>
      </c>
      <c r="S3089" s="9">
        <f t="shared" si="290"/>
        <v>42665.150347222225</v>
      </c>
      <c r="T3089" s="9">
        <f t="shared" si="291"/>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-64874</v>
      </c>
      <c r="P3090" s="5">
        <f t="shared" si="289"/>
        <v>42</v>
      </c>
      <c r="Q3090" t="str">
        <f t="shared" si="292"/>
        <v>theater</v>
      </c>
      <c r="R3090" t="str">
        <f t="shared" si="293"/>
        <v>spaces</v>
      </c>
      <c r="S3090" s="9">
        <f t="shared" si="290"/>
        <v>41981.57230324074</v>
      </c>
      <c r="T3090" s="9">
        <f t="shared" si="291"/>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-19146</v>
      </c>
      <c r="P3091" s="5">
        <f t="shared" si="289"/>
        <v>130.0888888888889</v>
      </c>
      <c r="Q3091" t="str">
        <f t="shared" si="292"/>
        <v>theater</v>
      </c>
      <c r="R3091" t="str">
        <f t="shared" si="293"/>
        <v>spaces</v>
      </c>
      <c r="S3091" s="9">
        <f t="shared" si="290"/>
        <v>42528.542627314819</v>
      </c>
      <c r="T3091" s="9">
        <f t="shared" si="291"/>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-213568</v>
      </c>
      <c r="P3092" s="5">
        <f t="shared" si="289"/>
        <v>1270.2222222222222</v>
      </c>
      <c r="Q3092" t="str">
        <f t="shared" si="292"/>
        <v>theater</v>
      </c>
      <c r="R3092" t="str">
        <f t="shared" si="293"/>
        <v>spaces</v>
      </c>
      <c r="S3092" s="9">
        <f t="shared" si="290"/>
        <v>42065.818807870368</v>
      </c>
      <c r="T3092" s="9">
        <f t="shared" si="291"/>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-4204</v>
      </c>
      <c r="P3093" s="5">
        <f t="shared" si="289"/>
        <v>88.444444444444443</v>
      </c>
      <c r="Q3093" t="str">
        <f t="shared" si="292"/>
        <v>theater</v>
      </c>
      <c r="R3093" t="str">
        <f t="shared" si="293"/>
        <v>spaces</v>
      </c>
      <c r="S3093" s="9">
        <f t="shared" si="290"/>
        <v>42566.948414351849</v>
      </c>
      <c r="T3093" s="9">
        <f t="shared" si="291"/>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-98816.81</v>
      </c>
      <c r="P3094" s="5">
        <f t="shared" si="289"/>
        <v>56.342380952380957</v>
      </c>
      <c r="Q3094" t="str">
        <f t="shared" si="292"/>
        <v>theater</v>
      </c>
      <c r="R3094" t="str">
        <f t="shared" si="293"/>
        <v>spaces</v>
      </c>
      <c r="S3094" s="9">
        <f t="shared" si="290"/>
        <v>42255.619351851856</v>
      </c>
      <c r="T3094" s="9">
        <f t="shared" si="291"/>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-3090</v>
      </c>
      <c r="P3095" s="5">
        <f t="shared" si="289"/>
        <v>53.529411764705884</v>
      </c>
      <c r="Q3095" t="str">
        <f t="shared" si="292"/>
        <v>theater</v>
      </c>
      <c r="R3095" t="str">
        <f t="shared" si="293"/>
        <v>spaces</v>
      </c>
      <c r="S3095" s="9">
        <f t="shared" si="290"/>
        <v>41760.909039351849</v>
      </c>
      <c r="T3095" s="9">
        <f t="shared" si="291"/>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-99975</v>
      </c>
      <c r="P3096" s="5">
        <f t="shared" si="289"/>
        <v>25</v>
      </c>
      <c r="Q3096" t="str">
        <f t="shared" si="292"/>
        <v>theater</v>
      </c>
      <c r="R3096" t="str">
        <f t="shared" si="293"/>
        <v>spaces</v>
      </c>
      <c r="S3096" s="9">
        <f t="shared" si="290"/>
        <v>42207.795787037037</v>
      </c>
      <c r="T3096" s="9">
        <f t="shared" si="291"/>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-14870</v>
      </c>
      <c r="P3097" s="5">
        <f t="shared" si="289"/>
        <v>50</v>
      </c>
      <c r="Q3097" t="str">
        <f t="shared" si="292"/>
        <v>theater</v>
      </c>
      <c r="R3097" t="str">
        <f t="shared" si="293"/>
        <v>spaces</v>
      </c>
      <c r="S3097" s="9">
        <f t="shared" si="290"/>
        <v>42523.025231481486</v>
      </c>
      <c r="T3097" s="9">
        <f t="shared" si="291"/>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-19205</v>
      </c>
      <c r="P3098" s="5">
        <f t="shared" si="289"/>
        <v>56.785714285714285</v>
      </c>
      <c r="Q3098" t="str">
        <f t="shared" si="292"/>
        <v>theater</v>
      </c>
      <c r="R3098" t="str">
        <f t="shared" si="293"/>
        <v>spaces</v>
      </c>
      <c r="S3098" s="9">
        <f t="shared" si="290"/>
        <v>42114.825532407413</v>
      </c>
      <c r="T3098" s="9">
        <f t="shared" si="291"/>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-8285</v>
      </c>
      <c r="P3099" s="5">
        <f t="shared" si="289"/>
        <v>40.833333333333336</v>
      </c>
      <c r="Q3099" t="str">
        <f t="shared" si="292"/>
        <v>theater</v>
      </c>
      <c r="R3099" t="str">
        <f t="shared" si="293"/>
        <v>spaces</v>
      </c>
      <c r="S3099" s="9">
        <f t="shared" si="290"/>
        <v>42629.503483796296</v>
      </c>
      <c r="T3099" s="9">
        <f t="shared" si="291"/>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-46967</v>
      </c>
      <c r="P3100" s="5">
        <f t="shared" si="289"/>
        <v>65.111111111111114</v>
      </c>
      <c r="Q3100" t="str">
        <f t="shared" si="292"/>
        <v>theater</v>
      </c>
      <c r="R3100" t="str">
        <f t="shared" si="293"/>
        <v>spaces</v>
      </c>
      <c r="S3100" s="9">
        <f t="shared" si="290"/>
        <v>42359.792233796295</v>
      </c>
      <c r="T3100" s="9">
        <f t="shared" si="291"/>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-1722</v>
      </c>
      <c r="P3101" s="5">
        <f t="shared" si="289"/>
        <v>55.6</v>
      </c>
      <c r="Q3101" t="str">
        <f t="shared" si="292"/>
        <v>theater</v>
      </c>
      <c r="R3101" t="str">
        <f t="shared" si="293"/>
        <v>spaces</v>
      </c>
      <c r="S3101" s="9">
        <f t="shared" si="290"/>
        <v>42382.189710648148</v>
      </c>
      <c r="T3101" s="9">
        <f t="shared" si="291"/>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-10173</v>
      </c>
      <c r="P3102" s="5">
        <f t="shared" si="289"/>
        <v>140.53846153846155</v>
      </c>
      <c r="Q3102" t="str">
        <f t="shared" si="292"/>
        <v>theater</v>
      </c>
      <c r="R3102" t="str">
        <f t="shared" si="293"/>
        <v>spaces</v>
      </c>
      <c r="S3102" s="9">
        <f t="shared" si="290"/>
        <v>41902.622395833336</v>
      </c>
      <c r="T3102" s="9">
        <f t="shared" si="291"/>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-2200</v>
      </c>
      <c r="P3103" s="5">
        <f t="shared" si="289"/>
        <v>25</v>
      </c>
      <c r="Q3103" t="str">
        <f t="shared" si="292"/>
        <v>theater</v>
      </c>
      <c r="R3103" t="str">
        <f t="shared" si="293"/>
        <v>spaces</v>
      </c>
      <c r="S3103" s="9">
        <f t="shared" si="290"/>
        <v>42171.383530092593</v>
      </c>
      <c r="T3103" s="9">
        <f t="shared" si="291"/>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-9742</v>
      </c>
      <c r="P3104" s="5">
        <f t="shared" si="289"/>
        <v>69.533333333333331</v>
      </c>
      <c r="Q3104" t="str">
        <f t="shared" si="292"/>
        <v>theater</v>
      </c>
      <c r="R3104" t="str">
        <f t="shared" si="293"/>
        <v>spaces</v>
      </c>
      <c r="S3104" s="9">
        <f t="shared" si="290"/>
        <v>42555.340486111112</v>
      </c>
      <c r="T3104" s="9">
        <f t="shared" si="291"/>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-4089</v>
      </c>
      <c r="P3105" s="5">
        <f t="shared" si="289"/>
        <v>5.5</v>
      </c>
      <c r="Q3105" t="str">
        <f t="shared" si="292"/>
        <v>theater</v>
      </c>
      <c r="R3105" t="str">
        <f t="shared" si="293"/>
        <v>spaces</v>
      </c>
      <c r="S3105" s="9">
        <f t="shared" si="290"/>
        <v>42107.156319444446</v>
      </c>
      <c r="T3105" s="9">
        <f t="shared" si="291"/>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-2815</v>
      </c>
      <c r="P3106" s="5">
        <f t="shared" si="289"/>
        <v>237</v>
      </c>
      <c r="Q3106" t="str">
        <f t="shared" si="292"/>
        <v>theater</v>
      </c>
      <c r="R3106" t="str">
        <f t="shared" si="293"/>
        <v>spaces</v>
      </c>
      <c r="S3106" s="9">
        <f t="shared" si="290"/>
        <v>42006.908692129626</v>
      </c>
      <c r="T3106" s="9">
        <f t="shared" si="291"/>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-3369</v>
      </c>
      <c r="P3107" s="5">
        <f t="shared" si="289"/>
        <v>79.870967741935488</v>
      </c>
      <c r="Q3107" t="str">
        <f t="shared" si="292"/>
        <v>theater</v>
      </c>
      <c r="R3107" t="str">
        <f t="shared" si="293"/>
        <v>spaces</v>
      </c>
      <c r="S3107" s="9">
        <f t="shared" si="290"/>
        <v>41876.718935185185</v>
      </c>
      <c r="T3107" s="9">
        <f t="shared" si="291"/>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-959</v>
      </c>
      <c r="P3108" s="5">
        <f t="shared" si="289"/>
        <v>10.25</v>
      </c>
      <c r="Q3108" t="str">
        <f t="shared" si="292"/>
        <v>theater</v>
      </c>
      <c r="R3108" t="str">
        <f t="shared" si="293"/>
        <v>spaces</v>
      </c>
      <c r="S3108" s="9">
        <f t="shared" si="290"/>
        <v>42241.429120370376</v>
      </c>
      <c r="T3108" s="9">
        <f t="shared" si="291"/>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-32095</v>
      </c>
      <c r="P3109" s="5">
        <f t="shared" si="289"/>
        <v>272.58620689655174</v>
      </c>
      <c r="Q3109" t="str">
        <f t="shared" si="292"/>
        <v>theater</v>
      </c>
      <c r="R3109" t="str">
        <f t="shared" si="293"/>
        <v>spaces</v>
      </c>
      <c r="S3109" s="9">
        <f t="shared" si="290"/>
        <v>42128.814247685179</v>
      </c>
      <c r="T3109" s="9">
        <f t="shared" si="291"/>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-49974</v>
      </c>
      <c r="P3110" s="5">
        <f t="shared" si="289"/>
        <v>13</v>
      </c>
      <c r="Q3110" t="str">
        <f t="shared" si="292"/>
        <v>theater</v>
      </c>
      <c r="R3110" t="str">
        <f t="shared" si="293"/>
        <v>spaces</v>
      </c>
      <c r="S3110" s="9">
        <f t="shared" si="290"/>
        <v>42062.680486111116</v>
      </c>
      <c r="T3110" s="9">
        <f t="shared" si="291"/>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-19867</v>
      </c>
      <c r="P3111" s="5">
        <f t="shared" si="289"/>
        <v>58.184210526315788</v>
      </c>
      <c r="Q3111" t="str">
        <f t="shared" si="292"/>
        <v>theater</v>
      </c>
      <c r="R3111" t="str">
        <f t="shared" si="293"/>
        <v>spaces</v>
      </c>
      <c r="S3111" s="9">
        <f t="shared" si="290"/>
        <v>41844.125115740739</v>
      </c>
      <c r="T3111" s="9">
        <f t="shared" si="291"/>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-24990</v>
      </c>
      <c r="P3112" s="5">
        <f t="shared" si="289"/>
        <v>10</v>
      </c>
      <c r="Q3112" t="str">
        <f t="shared" si="292"/>
        <v>theater</v>
      </c>
      <c r="R3112" t="str">
        <f t="shared" si="293"/>
        <v>spaces</v>
      </c>
      <c r="S3112" s="9">
        <f t="shared" si="290"/>
        <v>42745.031469907408</v>
      </c>
      <c r="T3112" s="9">
        <f t="shared" si="291"/>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-14672</v>
      </c>
      <c r="P3113" s="5">
        <f t="shared" si="289"/>
        <v>70.10526315789474</v>
      </c>
      <c r="Q3113" t="str">
        <f t="shared" si="292"/>
        <v>theater</v>
      </c>
      <c r="R3113" t="str">
        <f t="shared" si="293"/>
        <v>spaces</v>
      </c>
      <c r="S3113" s="9">
        <f t="shared" si="290"/>
        <v>41885.595138888886</v>
      </c>
      <c r="T3113" s="9">
        <f t="shared" si="291"/>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-10479</v>
      </c>
      <c r="P3114" s="5">
        <f t="shared" si="289"/>
        <v>57.888888888888886</v>
      </c>
      <c r="Q3114" t="str">
        <f t="shared" si="292"/>
        <v>theater</v>
      </c>
      <c r="R3114" t="str">
        <f t="shared" si="293"/>
        <v>spaces</v>
      </c>
      <c r="S3114" s="9">
        <f t="shared" si="290"/>
        <v>42615.121921296297</v>
      </c>
      <c r="T3114" s="9">
        <f t="shared" si="291"/>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-104590</v>
      </c>
      <c r="P3115" s="5">
        <f t="shared" si="289"/>
        <v>125.27027027027027</v>
      </c>
      <c r="Q3115" t="str">
        <f t="shared" si="292"/>
        <v>theater</v>
      </c>
      <c r="R3115" t="str">
        <f t="shared" si="293"/>
        <v>spaces</v>
      </c>
      <c r="S3115" s="9">
        <f t="shared" si="290"/>
        <v>42081.731273148151</v>
      </c>
      <c r="T3115" s="9">
        <f t="shared" si="291"/>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-75000</v>
      </c>
      <c r="P3116" s="5" t="e">
        <f t="shared" si="289"/>
        <v>#DIV/0!</v>
      </c>
      <c r="Q3116" t="str">
        <f t="shared" si="292"/>
        <v>theater</v>
      </c>
      <c r="R3116" t="str">
        <f t="shared" si="293"/>
        <v>spaces</v>
      </c>
      <c r="S3116" s="9">
        <f t="shared" si="290"/>
        <v>41843.632523148146</v>
      </c>
      <c r="T3116" s="9">
        <f t="shared" si="291"/>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-9700</v>
      </c>
      <c r="P3117" s="5">
        <f t="shared" si="289"/>
        <v>300</v>
      </c>
      <c r="Q3117" t="str">
        <f t="shared" si="292"/>
        <v>theater</v>
      </c>
      <c r="R3117" t="str">
        <f t="shared" si="293"/>
        <v>spaces</v>
      </c>
      <c r="S3117" s="9">
        <f t="shared" si="290"/>
        <v>42496.447071759263</v>
      </c>
      <c r="T3117" s="9">
        <f t="shared" si="291"/>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-320</v>
      </c>
      <c r="P3118" s="5">
        <f t="shared" si="289"/>
        <v>43</v>
      </c>
      <c r="Q3118" t="str">
        <f t="shared" si="292"/>
        <v>theater</v>
      </c>
      <c r="R3118" t="str">
        <f t="shared" si="293"/>
        <v>spaces</v>
      </c>
      <c r="S3118" s="9">
        <f t="shared" si="290"/>
        <v>42081.515335648146</v>
      </c>
      <c r="T3118" s="9">
        <f t="shared" si="291"/>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-999</v>
      </c>
      <c r="P3119" s="5">
        <f t="shared" si="289"/>
        <v>1</v>
      </c>
      <c r="Q3119" t="str">
        <f t="shared" si="292"/>
        <v>theater</v>
      </c>
      <c r="R3119" t="str">
        <f t="shared" si="293"/>
        <v>spaces</v>
      </c>
      <c r="S3119" s="9">
        <f t="shared" si="290"/>
        <v>42509.374537037031</v>
      </c>
      <c r="T3119" s="9">
        <f t="shared" si="291"/>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-498450</v>
      </c>
      <c r="P3120" s="5">
        <f t="shared" si="289"/>
        <v>775</v>
      </c>
      <c r="Q3120" t="str">
        <f t="shared" si="292"/>
        <v>theater</v>
      </c>
      <c r="R3120" t="str">
        <f t="shared" si="293"/>
        <v>spaces</v>
      </c>
      <c r="S3120" s="9">
        <f t="shared" si="290"/>
        <v>42534.649571759262</v>
      </c>
      <c r="T3120" s="9">
        <f t="shared" si="291"/>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-9995</v>
      </c>
      <c r="P3121" s="5">
        <f t="shared" si="289"/>
        <v>5</v>
      </c>
      <c r="Q3121" t="str">
        <f t="shared" si="292"/>
        <v>theater</v>
      </c>
      <c r="R3121" t="str">
        <f t="shared" si="293"/>
        <v>spaces</v>
      </c>
      <c r="S3121" s="9">
        <f t="shared" si="290"/>
        <v>42060.04550925926</v>
      </c>
      <c r="T3121" s="9">
        <f t="shared" si="291"/>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-1299872</v>
      </c>
      <c r="P3122" s="5">
        <f t="shared" si="289"/>
        <v>12.8</v>
      </c>
      <c r="Q3122" t="str">
        <f t="shared" si="292"/>
        <v>theater</v>
      </c>
      <c r="R3122" t="str">
        <f t="shared" si="293"/>
        <v>spaces</v>
      </c>
      <c r="S3122" s="9">
        <f t="shared" si="290"/>
        <v>42435.942083333335</v>
      </c>
      <c r="T3122" s="9">
        <f t="shared" si="291"/>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-1490</v>
      </c>
      <c r="P3123" s="5">
        <f t="shared" si="289"/>
        <v>10</v>
      </c>
      <c r="Q3123" t="str">
        <f t="shared" si="292"/>
        <v>theater</v>
      </c>
      <c r="R3123" t="str">
        <f t="shared" si="293"/>
        <v>spaces</v>
      </c>
      <c r="S3123" s="9">
        <f t="shared" si="290"/>
        <v>41848.679803240739</v>
      </c>
      <c r="T3123" s="9">
        <f t="shared" si="291"/>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-83</v>
      </c>
      <c r="P3124" s="5">
        <f t="shared" si="289"/>
        <v>58</v>
      </c>
      <c r="Q3124" t="str">
        <f t="shared" si="292"/>
        <v>theater</v>
      </c>
      <c r="R3124" t="str">
        <f t="shared" si="293"/>
        <v>spaces</v>
      </c>
      <c r="S3124" s="9">
        <f t="shared" si="290"/>
        <v>42678.932083333333</v>
      </c>
      <c r="T3124" s="9">
        <f t="shared" si="291"/>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-39808</v>
      </c>
      <c r="P3125" s="5">
        <f t="shared" si="289"/>
        <v>244.80459770114942</v>
      </c>
      <c r="Q3125" t="str">
        <f t="shared" si="292"/>
        <v>theater</v>
      </c>
      <c r="R3125" t="str">
        <f t="shared" si="293"/>
        <v>spaces</v>
      </c>
      <c r="S3125" s="9">
        <f t="shared" si="290"/>
        <v>42530.993032407408</v>
      </c>
      <c r="T3125" s="9">
        <f t="shared" si="291"/>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-799974</v>
      </c>
      <c r="P3126" s="5">
        <f t="shared" si="289"/>
        <v>6.5</v>
      </c>
      <c r="Q3126" t="str">
        <f t="shared" si="292"/>
        <v>theater</v>
      </c>
      <c r="R3126" t="str">
        <f t="shared" si="293"/>
        <v>spaces</v>
      </c>
      <c r="S3126" s="9">
        <f t="shared" si="290"/>
        <v>41977.780104166668</v>
      </c>
      <c r="T3126" s="9">
        <f t="shared" si="291"/>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-1500000</v>
      </c>
      <c r="P3127" s="5" t="e">
        <f t="shared" si="289"/>
        <v>#DIV/0!</v>
      </c>
      <c r="Q3127" t="str">
        <f t="shared" si="292"/>
        <v>theater</v>
      </c>
      <c r="R3127" t="str">
        <f t="shared" si="293"/>
        <v>spaces</v>
      </c>
      <c r="S3127" s="9">
        <f t="shared" si="290"/>
        <v>42346.20685185185</v>
      </c>
      <c r="T3127" s="9">
        <f t="shared" si="291"/>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-23960</v>
      </c>
      <c r="P3128" s="5">
        <f t="shared" si="289"/>
        <v>61.176470588235297</v>
      </c>
      <c r="Q3128" t="str">
        <f t="shared" si="292"/>
        <v>theater</v>
      </c>
      <c r="R3128" t="str">
        <f t="shared" si="293"/>
        <v>spaces</v>
      </c>
      <c r="S3128" s="9">
        <f t="shared" si="290"/>
        <v>42427.01807870371</v>
      </c>
      <c r="T3128" s="9">
        <f t="shared" si="291"/>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-100000</v>
      </c>
      <c r="P3129" s="5" t="e">
        <f t="shared" si="289"/>
        <v>#DIV/0!</v>
      </c>
      <c r="Q3129" t="str">
        <f t="shared" si="292"/>
        <v>theater</v>
      </c>
      <c r="R3129" t="str">
        <f t="shared" si="293"/>
        <v>spaces</v>
      </c>
      <c r="S3129" s="9">
        <f t="shared" si="290"/>
        <v>42034.856817129628</v>
      </c>
      <c r="T3129" s="9">
        <f t="shared" si="291"/>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1291</v>
      </c>
      <c r="P3130" s="5">
        <f t="shared" si="289"/>
        <v>139.23931623931625</v>
      </c>
      <c r="Q3130" t="str">
        <f t="shared" si="292"/>
        <v>theater</v>
      </c>
      <c r="R3130" t="str">
        <f t="shared" si="293"/>
        <v>plays</v>
      </c>
      <c r="S3130" s="9">
        <f t="shared" si="290"/>
        <v>42780.825706018513</v>
      </c>
      <c r="T3130" s="9">
        <f t="shared" si="291"/>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-1240</v>
      </c>
      <c r="P3131" s="5">
        <f t="shared" si="289"/>
        <v>10</v>
      </c>
      <c r="Q3131" t="str">
        <f t="shared" si="292"/>
        <v>theater</v>
      </c>
      <c r="R3131" t="str">
        <f t="shared" si="293"/>
        <v>plays</v>
      </c>
      <c r="S3131" s="9">
        <f t="shared" si="290"/>
        <v>42803.842812499999</v>
      </c>
      <c r="T3131" s="9">
        <f t="shared" si="291"/>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-9625</v>
      </c>
      <c r="P3132" s="5">
        <f t="shared" si="289"/>
        <v>93.75</v>
      </c>
      <c r="Q3132" t="str">
        <f t="shared" si="292"/>
        <v>theater</v>
      </c>
      <c r="R3132" t="str">
        <f t="shared" si="293"/>
        <v>plays</v>
      </c>
      <c r="S3132" s="9">
        <f t="shared" si="290"/>
        <v>42808.640231481477</v>
      </c>
      <c r="T3132" s="9">
        <f t="shared" si="291"/>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-3455</v>
      </c>
      <c r="P3133" s="5">
        <f t="shared" si="289"/>
        <v>53.75</v>
      </c>
      <c r="Q3133" t="str">
        <f t="shared" si="292"/>
        <v>theater</v>
      </c>
      <c r="R3133" t="str">
        <f t="shared" si="293"/>
        <v>plays</v>
      </c>
      <c r="S3133" s="9">
        <f t="shared" si="290"/>
        <v>42803.579224537039</v>
      </c>
      <c r="T3133" s="9">
        <f t="shared" si="291"/>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-29990</v>
      </c>
      <c r="P3134" s="5">
        <f t="shared" si="289"/>
        <v>10</v>
      </c>
      <c r="Q3134" t="str">
        <f t="shared" si="292"/>
        <v>theater</v>
      </c>
      <c r="R3134" t="str">
        <f t="shared" si="293"/>
        <v>plays</v>
      </c>
      <c r="S3134" s="9">
        <f t="shared" si="290"/>
        <v>42786.350231481483</v>
      </c>
      <c r="T3134" s="9">
        <f t="shared" si="291"/>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40</v>
      </c>
      <c r="P3135" s="5">
        <f t="shared" si="289"/>
        <v>33.75</v>
      </c>
      <c r="Q3135" t="str">
        <f t="shared" si="292"/>
        <v>theater</v>
      </c>
      <c r="R3135" t="str">
        <f t="shared" si="293"/>
        <v>plays</v>
      </c>
      <c r="S3135" s="9">
        <f t="shared" si="290"/>
        <v>42788.565208333333</v>
      </c>
      <c r="T3135" s="9">
        <f t="shared" si="291"/>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-775</v>
      </c>
      <c r="P3136" s="5">
        <f t="shared" si="289"/>
        <v>18.75</v>
      </c>
      <c r="Q3136" t="str">
        <f t="shared" si="292"/>
        <v>theater</v>
      </c>
      <c r="R3136" t="str">
        <f t="shared" si="293"/>
        <v>plays</v>
      </c>
      <c r="S3136" s="9">
        <f t="shared" si="290"/>
        <v>42800.720127314817</v>
      </c>
      <c r="T3136" s="9">
        <f t="shared" si="291"/>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-615</v>
      </c>
      <c r="P3137" s="5">
        <f t="shared" si="289"/>
        <v>23.142857142857142</v>
      </c>
      <c r="Q3137" t="str">
        <f t="shared" si="292"/>
        <v>theater</v>
      </c>
      <c r="R3137" t="str">
        <f t="shared" si="293"/>
        <v>plays</v>
      </c>
      <c r="S3137" s="9">
        <f t="shared" si="290"/>
        <v>42807.151863425926</v>
      </c>
      <c r="T3137" s="9">
        <f t="shared" si="291"/>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294">E3138-D3138</f>
        <v>139</v>
      </c>
      <c r="P3138" s="5">
        <f t="shared" ref="P3138:P3201" si="295">(E3138/L3138)</f>
        <v>29.045454545454547</v>
      </c>
      <c r="Q3138" t="str">
        <f t="shared" si="292"/>
        <v>theater</v>
      </c>
      <c r="R3138" t="str">
        <f t="shared" si="293"/>
        <v>plays</v>
      </c>
      <c r="S3138" s="9">
        <f t="shared" ref="S3138:S3201" si="296">(((J3138/60)/60)/24)+DATE(1970,1,1)</f>
        <v>42789.462430555555</v>
      </c>
      <c r="T3138" s="9">
        <f t="shared" ref="T3138:T3201" si="297">(((I3138/60)/60)/24)+DATE(1970,1,1)</f>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294"/>
        <v>-1450</v>
      </c>
      <c r="P3139" s="5">
        <f t="shared" si="295"/>
        <v>50</v>
      </c>
      <c r="Q3139" t="str">
        <f t="shared" ref="Q3139:Q3202" si="298">LEFT(N3139,SEARCH("/",N3139,1)-1)</f>
        <v>theater</v>
      </c>
      <c r="R3139" t="str">
        <f t="shared" ref="R3139:R3202" si="299">RIGHT(N3139,LEN(N3139)-SEARCH("/",N3139))</f>
        <v>plays</v>
      </c>
      <c r="S3139" s="9">
        <f t="shared" si="296"/>
        <v>42807.885057870371</v>
      </c>
      <c r="T3139" s="9">
        <f t="shared" si="297"/>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-200</v>
      </c>
      <c r="P3140" s="5" t="e">
        <f t="shared" si="295"/>
        <v>#DIV/0!</v>
      </c>
      <c r="Q3140" t="str">
        <f t="shared" si="298"/>
        <v>theater</v>
      </c>
      <c r="R3140" t="str">
        <f t="shared" si="299"/>
        <v>plays</v>
      </c>
      <c r="S3140" s="9">
        <f t="shared" si="296"/>
        <v>42809.645914351851</v>
      </c>
      <c r="T3140" s="9">
        <f t="shared" si="297"/>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-47300</v>
      </c>
      <c r="P3141" s="5">
        <f t="shared" si="295"/>
        <v>450</v>
      </c>
      <c r="Q3141" t="str">
        <f t="shared" si="298"/>
        <v>theater</v>
      </c>
      <c r="R3141" t="str">
        <f t="shared" si="299"/>
        <v>plays</v>
      </c>
      <c r="S3141" s="9">
        <f t="shared" si="296"/>
        <v>42785.270370370374</v>
      </c>
      <c r="T3141" s="9">
        <f t="shared" si="297"/>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-9904</v>
      </c>
      <c r="P3142" s="5">
        <f t="shared" si="295"/>
        <v>24</v>
      </c>
      <c r="Q3142" t="str">
        <f t="shared" si="298"/>
        <v>theater</v>
      </c>
      <c r="R3142" t="str">
        <f t="shared" si="299"/>
        <v>plays</v>
      </c>
      <c r="S3142" s="9">
        <f t="shared" si="296"/>
        <v>42802.718784722223</v>
      </c>
      <c r="T3142" s="9">
        <f t="shared" si="297"/>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-242</v>
      </c>
      <c r="P3143" s="5">
        <f t="shared" si="295"/>
        <v>32.25</v>
      </c>
      <c r="Q3143" t="str">
        <f t="shared" si="298"/>
        <v>theater</v>
      </c>
      <c r="R3143" t="str">
        <f t="shared" si="299"/>
        <v>plays</v>
      </c>
      <c r="S3143" s="9">
        <f t="shared" si="296"/>
        <v>42800.753333333334</v>
      </c>
      <c r="T3143" s="9">
        <f t="shared" si="297"/>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-2705</v>
      </c>
      <c r="P3144" s="5">
        <f t="shared" si="295"/>
        <v>15</v>
      </c>
      <c r="Q3144" t="str">
        <f t="shared" si="298"/>
        <v>theater</v>
      </c>
      <c r="R3144" t="str">
        <f t="shared" si="299"/>
        <v>plays</v>
      </c>
      <c r="S3144" s="9">
        <f t="shared" si="296"/>
        <v>42783.513182870374</v>
      </c>
      <c r="T3144" s="9">
        <f t="shared" si="297"/>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-700</v>
      </c>
      <c r="P3145" s="5" t="e">
        <f t="shared" si="295"/>
        <v>#DIV/0!</v>
      </c>
      <c r="Q3145" t="str">
        <f t="shared" si="298"/>
        <v>theater</v>
      </c>
      <c r="R3145" t="str">
        <f t="shared" si="299"/>
        <v>plays</v>
      </c>
      <c r="S3145" s="9">
        <f t="shared" si="296"/>
        <v>42808.358287037037</v>
      </c>
      <c r="T3145" s="9">
        <f t="shared" si="297"/>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-2460</v>
      </c>
      <c r="P3146" s="5">
        <f t="shared" si="295"/>
        <v>251.33333333333334</v>
      </c>
      <c r="Q3146" t="str">
        <f t="shared" si="298"/>
        <v>theater</v>
      </c>
      <c r="R3146" t="str">
        <f t="shared" si="299"/>
        <v>plays</v>
      </c>
      <c r="S3146" s="9">
        <f t="shared" si="296"/>
        <v>42796.538275462968</v>
      </c>
      <c r="T3146" s="9">
        <f t="shared" si="297"/>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-25000</v>
      </c>
      <c r="P3147" s="5" t="e">
        <f t="shared" si="295"/>
        <v>#DIV/0!</v>
      </c>
      <c r="Q3147" t="str">
        <f t="shared" si="298"/>
        <v>theater</v>
      </c>
      <c r="R3147" t="str">
        <f t="shared" si="299"/>
        <v>plays</v>
      </c>
      <c r="S3147" s="9">
        <f t="shared" si="296"/>
        <v>42762.040902777779</v>
      </c>
      <c r="T3147" s="9">
        <f t="shared" si="297"/>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-44750</v>
      </c>
      <c r="P3148" s="5">
        <f t="shared" si="295"/>
        <v>437.5</v>
      </c>
      <c r="Q3148" t="str">
        <f t="shared" si="298"/>
        <v>theater</v>
      </c>
      <c r="R3148" t="str">
        <f t="shared" si="299"/>
        <v>plays</v>
      </c>
      <c r="S3148" s="9">
        <f t="shared" si="296"/>
        <v>42796.682476851856</v>
      </c>
      <c r="T3148" s="9">
        <f t="shared" si="297"/>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3505</v>
      </c>
      <c r="P3149" s="5">
        <f t="shared" si="295"/>
        <v>110.35211267605634</v>
      </c>
      <c r="Q3149" t="str">
        <f t="shared" si="298"/>
        <v>theater</v>
      </c>
      <c r="R3149" t="str">
        <f t="shared" si="299"/>
        <v>plays</v>
      </c>
      <c r="S3149" s="9">
        <f t="shared" si="296"/>
        <v>41909.969386574077</v>
      </c>
      <c r="T3149" s="9">
        <f t="shared" si="297"/>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561</v>
      </c>
      <c r="P3150" s="5">
        <f t="shared" si="295"/>
        <v>41.421052631578945</v>
      </c>
      <c r="Q3150" t="str">
        <f t="shared" si="298"/>
        <v>theater</v>
      </c>
      <c r="R3150" t="str">
        <f t="shared" si="299"/>
        <v>plays</v>
      </c>
      <c r="S3150" s="9">
        <f t="shared" si="296"/>
        <v>41891.665324074071</v>
      </c>
      <c r="T3150" s="9">
        <f t="shared" si="297"/>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50</v>
      </c>
      <c r="P3151" s="5">
        <f t="shared" si="295"/>
        <v>52</v>
      </c>
      <c r="Q3151" t="str">
        <f t="shared" si="298"/>
        <v>theater</v>
      </c>
      <c r="R3151" t="str">
        <f t="shared" si="299"/>
        <v>plays</v>
      </c>
      <c r="S3151" s="9">
        <f t="shared" si="296"/>
        <v>41226.017361111109</v>
      </c>
      <c r="T3151" s="9">
        <f t="shared" si="297"/>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35</v>
      </c>
      <c r="P3152" s="5">
        <f t="shared" si="295"/>
        <v>33.990384615384613</v>
      </c>
      <c r="Q3152" t="str">
        <f t="shared" si="298"/>
        <v>theater</v>
      </c>
      <c r="R3152" t="str">
        <f t="shared" si="299"/>
        <v>plays</v>
      </c>
      <c r="S3152" s="9">
        <f t="shared" si="296"/>
        <v>40478.263923611114</v>
      </c>
      <c r="T3152" s="9">
        <f t="shared" si="297"/>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14</v>
      </c>
      <c r="P3153" s="5">
        <f t="shared" si="295"/>
        <v>103.35294117647059</v>
      </c>
      <c r="Q3153" t="str">
        <f t="shared" si="298"/>
        <v>theater</v>
      </c>
      <c r="R3153" t="str">
        <f t="shared" si="299"/>
        <v>plays</v>
      </c>
      <c r="S3153" s="9">
        <f t="shared" si="296"/>
        <v>41862.83997685185</v>
      </c>
      <c r="T3153" s="9">
        <f t="shared" si="297"/>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131</v>
      </c>
      <c r="P3154" s="5">
        <f t="shared" si="295"/>
        <v>34.791044776119406</v>
      </c>
      <c r="Q3154" t="str">
        <f t="shared" si="298"/>
        <v>theater</v>
      </c>
      <c r="R3154" t="str">
        <f t="shared" si="299"/>
        <v>plays</v>
      </c>
      <c r="S3154" s="9">
        <f t="shared" si="296"/>
        <v>41550.867673611108</v>
      </c>
      <c r="T3154" s="9">
        <f t="shared" si="297"/>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7067.5</v>
      </c>
      <c r="P3155" s="5">
        <f t="shared" si="295"/>
        <v>41.773858921161825</v>
      </c>
      <c r="Q3155" t="str">
        <f t="shared" si="298"/>
        <v>theater</v>
      </c>
      <c r="R3155" t="str">
        <f t="shared" si="299"/>
        <v>plays</v>
      </c>
      <c r="S3155" s="9">
        <f t="shared" si="296"/>
        <v>40633.154363425929</v>
      </c>
      <c r="T3155" s="9">
        <f t="shared" si="297"/>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905</v>
      </c>
      <c r="P3156" s="5">
        <f t="shared" si="295"/>
        <v>64.268292682926827</v>
      </c>
      <c r="Q3156" t="str">
        <f t="shared" si="298"/>
        <v>theater</v>
      </c>
      <c r="R3156" t="str">
        <f t="shared" si="299"/>
        <v>plays</v>
      </c>
      <c r="S3156" s="9">
        <f t="shared" si="296"/>
        <v>40970.875671296293</v>
      </c>
      <c r="T3156" s="9">
        <f t="shared" si="297"/>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4425.2299999999996</v>
      </c>
      <c r="P3157" s="5">
        <f t="shared" si="295"/>
        <v>31.209370860927152</v>
      </c>
      <c r="Q3157" t="str">
        <f t="shared" si="298"/>
        <v>theater</v>
      </c>
      <c r="R3157" t="str">
        <f t="shared" si="299"/>
        <v>plays</v>
      </c>
      <c r="S3157" s="9">
        <f t="shared" si="296"/>
        <v>41233.499131944445</v>
      </c>
      <c r="T3157" s="9">
        <f t="shared" si="297"/>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100</v>
      </c>
      <c r="P3158" s="5">
        <f t="shared" si="295"/>
        <v>62.921348314606739</v>
      </c>
      <c r="Q3158" t="str">
        <f t="shared" si="298"/>
        <v>theater</v>
      </c>
      <c r="R3158" t="str">
        <f t="shared" si="299"/>
        <v>plays</v>
      </c>
      <c r="S3158" s="9">
        <f t="shared" si="296"/>
        <v>41026.953055555554</v>
      </c>
      <c r="T3158" s="9">
        <f t="shared" si="297"/>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40</v>
      </c>
      <c r="P3159" s="5">
        <f t="shared" si="295"/>
        <v>98.536585365853654</v>
      </c>
      <c r="Q3159" t="str">
        <f t="shared" si="298"/>
        <v>theater</v>
      </c>
      <c r="R3159" t="str">
        <f t="shared" si="299"/>
        <v>plays</v>
      </c>
      <c r="S3159" s="9">
        <f t="shared" si="296"/>
        <v>41829.788252314815</v>
      </c>
      <c r="T3159" s="9">
        <f t="shared" si="297"/>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700</v>
      </c>
      <c r="P3160" s="5">
        <f t="shared" si="295"/>
        <v>82.608695652173907</v>
      </c>
      <c r="Q3160" t="str">
        <f t="shared" si="298"/>
        <v>theater</v>
      </c>
      <c r="R3160" t="str">
        <f t="shared" si="299"/>
        <v>plays</v>
      </c>
      <c r="S3160" s="9">
        <f t="shared" si="296"/>
        <v>41447.839722222219</v>
      </c>
      <c r="T3160" s="9">
        <f t="shared" si="297"/>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502.22</v>
      </c>
      <c r="P3161" s="5">
        <f t="shared" si="295"/>
        <v>38.504230769230773</v>
      </c>
      <c r="Q3161" t="str">
        <f t="shared" si="298"/>
        <v>theater</v>
      </c>
      <c r="R3161" t="str">
        <f t="shared" si="299"/>
        <v>plays</v>
      </c>
      <c r="S3161" s="9">
        <f t="shared" si="296"/>
        <v>40884.066678240742</v>
      </c>
      <c r="T3161" s="9">
        <f t="shared" si="297"/>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69</v>
      </c>
      <c r="P3162" s="5">
        <f t="shared" si="295"/>
        <v>80.15789473684211</v>
      </c>
      <c r="Q3162" t="str">
        <f t="shared" si="298"/>
        <v>theater</v>
      </c>
      <c r="R3162" t="str">
        <f t="shared" si="299"/>
        <v>plays</v>
      </c>
      <c r="S3162" s="9">
        <f t="shared" si="296"/>
        <v>41841.26489583333</v>
      </c>
      <c r="T3162" s="9">
        <f t="shared" si="297"/>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102</v>
      </c>
      <c r="P3163" s="5">
        <f t="shared" si="295"/>
        <v>28.405405405405407</v>
      </c>
      <c r="Q3163" t="str">
        <f t="shared" si="298"/>
        <v>theater</v>
      </c>
      <c r="R3163" t="str">
        <f t="shared" si="299"/>
        <v>plays</v>
      </c>
      <c r="S3163" s="9">
        <f t="shared" si="296"/>
        <v>41897.536134259259</v>
      </c>
      <c r="T3163" s="9">
        <f t="shared" si="297"/>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1086</v>
      </c>
      <c r="P3164" s="5">
        <f t="shared" si="295"/>
        <v>80.730158730158735</v>
      </c>
      <c r="Q3164" t="str">
        <f t="shared" si="298"/>
        <v>theater</v>
      </c>
      <c r="R3164" t="str">
        <f t="shared" si="299"/>
        <v>plays</v>
      </c>
      <c r="S3164" s="9">
        <f t="shared" si="296"/>
        <v>41799.685902777775</v>
      </c>
      <c r="T3164" s="9">
        <f t="shared" si="297"/>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1450</v>
      </c>
      <c r="P3165" s="5">
        <f t="shared" si="295"/>
        <v>200.69444444444446</v>
      </c>
      <c r="Q3165" t="str">
        <f t="shared" si="298"/>
        <v>theater</v>
      </c>
      <c r="R3165" t="str">
        <f t="shared" si="299"/>
        <v>plays</v>
      </c>
      <c r="S3165" s="9">
        <f t="shared" si="296"/>
        <v>41775.753761574073</v>
      </c>
      <c r="T3165" s="9">
        <f t="shared" si="297"/>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169</v>
      </c>
      <c r="P3166" s="5">
        <f t="shared" si="295"/>
        <v>37.591549295774648</v>
      </c>
      <c r="Q3166" t="str">
        <f t="shared" si="298"/>
        <v>theater</v>
      </c>
      <c r="R3166" t="str">
        <f t="shared" si="299"/>
        <v>plays</v>
      </c>
      <c r="S3166" s="9">
        <f t="shared" si="296"/>
        <v>41766.80572916667</v>
      </c>
      <c r="T3166" s="9">
        <f t="shared" si="297"/>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470</v>
      </c>
      <c r="P3167" s="5">
        <f t="shared" si="295"/>
        <v>58.095238095238095</v>
      </c>
      <c r="Q3167" t="str">
        <f t="shared" si="298"/>
        <v>theater</v>
      </c>
      <c r="R3167" t="str">
        <f t="shared" si="299"/>
        <v>plays</v>
      </c>
      <c r="S3167" s="9">
        <f t="shared" si="296"/>
        <v>40644.159259259257</v>
      </c>
      <c r="T3167" s="9">
        <f t="shared" si="297"/>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21079.83</v>
      </c>
      <c r="P3168" s="5">
        <f t="shared" si="295"/>
        <v>60.300892473118282</v>
      </c>
      <c r="Q3168" t="str">
        <f t="shared" si="298"/>
        <v>theater</v>
      </c>
      <c r="R3168" t="str">
        <f t="shared" si="299"/>
        <v>plays</v>
      </c>
      <c r="S3168" s="9">
        <f t="shared" si="296"/>
        <v>41940.69158564815</v>
      </c>
      <c r="T3168" s="9">
        <f t="shared" si="297"/>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485</v>
      </c>
      <c r="P3169" s="5">
        <f t="shared" si="295"/>
        <v>63.363636363636367</v>
      </c>
      <c r="Q3169" t="str">
        <f t="shared" si="298"/>
        <v>theater</v>
      </c>
      <c r="R3169" t="str">
        <f t="shared" si="299"/>
        <v>plays</v>
      </c>
      <c r="S3169" s="9">
        <f t="shared" si="296"/>
        <v>41839.175706018519</v>
      </c>
      <c r="T3169" s="9">
        <f t="shared" si="297"/>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605</v>
      </c>
      <c r="P3170" s="5">
        <f t="shared" si="295"/>
        <v>50.901639344262293</v>
      </c>
      <c r="Q3170" t="str">
        <f t="shared" si="298"/>
        <v>theater</v>
      </c>
      <c r="R3170" t="str">
        <f t="shared" si="299"/>
        <v>plays</v>
      </c>
      <c r="S3170" s="9">
        <f t="shared" si="296"/>
        <v>41772.105937500004</v>
      </c>
      <c r="T3170" s="9">
        <f t="shared" si="297"/>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241</v>
      </c>
      <c r="P3171" s="5">
        <f t="shared" si="295"/>
        <v>100.5</v>
      </c>
      <c r="Q3171" t="str">
        <f t="shared" si="298"/>
        <v>theater</v>
      </c>
      <c r="R3171" t="str">
        <f t="shared" si="299"/>
        <v>plays</v>
      </c>
      <c r="S3171" s="9">
        <f t="shared" si="296"/>
        <v>41591.737974537034</v>
      </c>
      <c r="T3171" s="9">
        <f t="shared" si="297"/>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245</v>
      </c>
      <c r="P3172" s="5">
        <f t="shared" si="295"/>
        <v>31.619718309859156</v>
      </c>
      <c r="Q3172" t="str">
        <f t="shared" si="298"/>
        <v>theater</v>
      </c>
      <c r="R3172" t="str">
        <f t="shared" si="299"/>
        <v>plays</v>
      </c>
      <c r="S3172" s="9">
        <f t="shared" si="296"/>
        <v>41789.080370370371</v>
      </c>
      <c r="T3172" s="9">
        <f t="shared" si="297"/>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617</v>
      </c>
      <c r="P3173" s="5">
        <f t="shared" si="295"/>
        <v>65.102564102564102</v>
      </c>
      <c r="Q3173" t="str">
        <f t="shared" si="298"/>
        <v>theater</v>
      </c>
      <c r="R3173" t="str">
        <f t="shared" si="299"/>
        <v>plays</v>
      </c>
      <c r="S3173" s="9">
        <f t="shared" si="296"/>
        <v>42466.608310185184</v>
      </c>
      <c r="T3173" s="9">
        <f t="shared" si="297"/>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300</v>
      </c>
      <c r="P3174" s="5">
        <f t="shared" si="295"/>
        <v>79.310344827586206</v>
      </c>
      <c r="Q3174" t="str">
        <f t="shared" si="298"/>
        <v>theater</v>
      </c>
      <c r="R3174" t="str">
        <f t="shared" si="299"/>
        <v>plays</v>
      </c>
      <c r="S3174" s="9">
        <f t="shared" si="296"/>
        <v>40923.729953703703</v>
      </c>
      <c r="T3174" s="9">
        <f t="shared" si="297"/>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300</v>
      </c>
      <c r="P3175" s="5">
        <f t="shared" si="295"/>
        <v>139.18918918918919</v>
      </c>
      <c r="Q3175" t="str">
        <f t="shared" si="298"/>
        <v>theater</v>
      </c>
      <c r="R3175" t="str">
        <f t="shared" si="299"/>
        <v>plays</v>
      </c>
      <c r="S3175" s="9">
        <f t="shared" si="296"/>
        <v>41878.878379629627</v>
      </c>
      <c r="T3175" s="9">
        <f t="shared" si="297"/>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34</v>
      </c>
      <c r="P3176" s="5">
        <f t="shared" si="295"/>
        <v>131.91304347826087</v>
      </c>
      <c r="Q3176" t="str">
        <f t="shared" si="298"/>
        <v>theater</v>
      </c>
      <c r="R3176" t="str">
        <f t="shared" si="299"/>
        <v>plays</v>
      </c>
      <c r="S3176" s="9">
        <f t="shared" si="296"/>
        <v>41862.864675925928</v>
      </c>
      <c r="T3176" s="9">
        <f t="shared" si="297"/>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478</v>
      </c>
      <c r="P3177" s="5">
        <f t="shared" si="295"/>
        <v>91.3</v>
      </c>
      <c r="Q3177" t="str">
        <f t="shared" si="298"/>
        <v>theater</v>
      </c>
      <c r="R3177" t="str">
        <f t="shared" si="299"/>
        <v>plays</v>
      </c>
      <c r="S3177" s="9">
        <f t="shared" si="296"/>
        <v>40531.886886574073</v>
      </c>
      <c r="T3177" s="9">
        <f t="shared" si="297"/>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282</v>
      </c>
      <c r="P3178" s="5">
        <f t="shared" si="295"/>
        <v>39.672727272727272</v>
      </c>
      <c r="Q3178" t="str">
        <f t="shared" si="298"/>
        <v>theater</v>
      </c>
      <c r="R3178" t="str">
        <f t="shared" si="299"/>
        <v>plays</v>
      </c>
      <c r="S3178" s="9">
        <f t="shared" si="296"/>
        <v>41477.930914351848</v>
      </c>
      <c r="T3178" s="9">
        <f t="shared" si="297"/>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435</v>
      </c>
      <c r="P3179" s="5">
        <f t="shared" si="295"/>
        <v>57.549019607843135</v>
      </c>
      <c r="Q3179" t="str">
        <f t="shared" si="298"/>
        <v>theater</v>
      </c>
      <c r="R3179" t="str">
        <f t="shared" si="299"/>
        <v>plays</v>
      </c>
      <c r="S3179" s="9">
        <f t="shared" si="296"/>
        <v>41781.666770833333</v>
      </c>
      <c r="T3179" s="9">
        <f t="shared" si="297"/>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1076</v>
      </c>
      <c r="P3180" s="5">
        <f t="shared" si="295"/>
        <v>33.025641025641029</v>
      </c>
      <c r="Q3180" t="str">
        <f t="shared" si="298"/>
        <v>theater</v>
      </c>
      <c r="R3180" t="str">
        <f t="shared" si="299"/>
        <v>plays</v>
      </c>
      <c r="S3180" s="9">
        <f t="shared" si="296"/>
        <v>41806.605034722219</v>
      </c>
      <c r="T3180" s="9">
        <f t="shared" si="297"/>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594.81999999999971</v>
      </c>
      <c r="P3181" s="5">
        <f t="shared" si="295"/>
        <v>77.335806451612896</v>
      </c>
      <c r="Q3181" t="str">
        <f t="shared" si="298"/>
        <v>theater</v>
      </c>
      <c r="R3181" t="str">
        <f t="shared" si="299"/>
        <v>plays</v>
      </c>
      <c r="S3181" s="9">
        <f t="shared" si="296"/>
        <v>41375.702210648145</v>
      </c>
      <c r="T3181" s="9">
        <f t="shared" si="297"/>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237</v>
      </c>
      <c r="P3182" s="5">
        <f t="shared" si="295"/>
        <v>31.933333333333334</v>
      </c>
      <c r="Q3182" t="str">
        <f t="shared" si="298"/>
        <v>theater</v>
      </c>
      <c r="R3182" t="str">
        <f t="shared" si="299"/>
        <v>plays</v>
      </c>
      <c r="S3182" s="9">
        <f t="shared" si="296"/>
        <v>41780.412604166668</v>
      </c>
      <c r="T3182" s="9">
        <f t="shared" si="297"/>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45</v>
      </c>
      <c r="P3183" s="5">
        <f t="shared" si="295"/>
        <v>36.333333333333336</v>
      </c>
      <c r="Q3183" t="str">
        <f t="shared" si="298"/>
        <v>theater</v>
      </c>
      <c r="R3183" t="str">
        <f t="shared" si="299"/>
        <v>plays</v>
      </c>
      <c r="S3183" s="9">
        <f t="shared" si="296"/>
        <v>41779.310034722221</v>
      </c>
      <c r="T3183" s="9">
        <f t="shared" si="297"/>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62</v>
      </c>
      <c r="P3184" s="5">
        <f t="shared" si="295"/>
        <v>46.768211920529801</v>
      </c>
      <c r="Q3184" t="str">
        <f t="shared" si="298"/>
        <v>theater</v>
      </c>
      <c r="R3184" t="str">
        <f t="shared" si="299"/>
        <v>plays</v>
      </c>
      <c r="S3184" s="9">
        <f t="shared" si="296"/>
        <v>40883.949317129627</v>
      </c>
      <c r="T3184" s="9">
        <f t="shared" si="297"/>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225</v>
      </c>
      <c r="P3185" s="5">
        <f t="shared" si="295"/>
        <v>40.073529411764703</v>
      </c>
      <c r="Q3185" t="str">
        <f t="shared" si="298"/>
        <v>theater</v>
      </c>
      <c r="R3185" t="str">
        <f t="shared" si="299"/>
        <v>plays</v>
      </c>
      <c r="S3185" s="9">
        <f t="shared" si="296"/>
        <v>41491.79478009259</v>
      </c>
      <c r="T3185" s="9">
        <f t="shared" si="297"/>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310</v>
      </c>
      <c r="P3186" s="5">
        <f t="shared" si="295"/>
        <v>100.21739130434783</v>
      </c>
      <c r="Q3186" t="str">
        <f t="shared" si="298"/>
        <v>theater</v>
      </c>
      <c r="R3186" t="str">
        <f t="shared" si="299"/>
        <v>plays</v>
      </c>
      <c r="S3186" s="9">
        <f t="shared" si="296"/>
        <v>41791.993414351848</v>
      </c>
      <c r="T3186" s="9">
        <f t="shared" si="297"/>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0</v>
      </c>
      <c r="P3187" s="5">
        <f t="shared" si="295"/>
        <v>41.666666666666664</v>
      </c>
      <c r="Q3187" t="str">
        <f t="shared" si="298"/>
        <v>theater</v>
      </c>
      <c r="R3187" t="str">
        <f t="shared" si="299"/>
        <v>plays</v>
      </c>
      <c r="S3187" s="9">
        <f t="shared" si="296"/>
        <v>41829.977326388893</v>
      </c>
      <c r="T3187" s="9">
        <f t="shared" si="297"/>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70</v>
      </c>
      <c r="P3188" s="5">
        <f t="shared" si="295"/>
        <v>46.714285714285715</v>
      </c>
      <c r="Q3188" t="str">
        <f t="shared" si="298"/>
        <v>theater</v>
      </c>
      <c r="R3188" t="str">
        <f t="shared" si="299"/>
        <v>plays</v>
      </c>
      <c r="S3188" s="9">
        <f t="shared" si="296"/>
        <v>41868.924050925925</v>
      </c>
      <c r="T3188" s="9">
        <f t="shared" si="297"/>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2444</v>
      </c>
      <c r="P3189" s="5">
        <f t="shared" si="295"/>
        <v>71.491803278688522</v>
      </c>
      <c r="Q3189" t="str">
        <f t="shared" si="298"/>
        <v>theater</v>
      </c>
      <c r="R3189" t="str">
        <f t="shared" si="299"/>
        <v>plays</v>
      </c>
      <c r="S3189" s="9">
        <f t="shared" si="296"/>
        <v>41835.666354166664</v>
      </c>
      <c r="T3189" s="9">
        <f t="shared" si="297"/>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-70</v>
      </c>
      <c r="P3190" s="5">
        <f t="shared" si="295"/>
        <v>14.444444444444445</v>
      </c>
      <c r="Q3190" t="str">
        <f t="shared" si="298"/>
        <v>theater</v>
      </c>
      <c r="R3190" t="str">
        <f t="shared" si="299"/>
        <v>musical</v>
      </c>
      <c r="S3190" s="9">
        <f t="shared" si="296"/>
        <v>42144.415532407409</v>
      </c>
      <c r="T3190" s="9">
        <f t="shared" si="297"/>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-48220</v>
      </c>
      <c r="P3191" s="5">
        <f t="shared" si="295"/>
        <v>356.84210526315792</v>
      </c>
      <c r="Q3191" t="str">
        <f t="shared" si="298"/>
        <v>theater</v>
      </c>
      <c r="R3191" t="str">
        <f t="shared" si="299"/>
        <v>musical</v>
      </c>
      <c r="S3191" s="9">
        <f t="shared" si="296"/>
        <v>42118.346435185187</v>
      </c>
      <c r="T3191" s="9">
        <f t="shared" si="297"/>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-4000</v>
      </c>
      <c r="P3192" s="5" t="e">
        <f t="shared" si="295"/>
        <v>#DIV/0!</v>
      </c>
      <c r="Q3192" t="str">
        <f t="shared" si="298"/>
        <v>theater</v>
      </c>
      <c r="R3192" t="str">
        <f t="shared" si="299"/>
        <v>musical</v>
      </c>
      <c r="S3192" s="9">
        <f t="shared" si="296"/>
        <v>42683.151331018518</v>
      </c>
      <c r="T3192" s="9">
        <f t="shared" si="297"/>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-3599</v>
      </c>
      <c r="P3193" s="5">
        <f t="shared" si="295"/>
        <v>37.75</v>
      </c>
      <c r="Q3193" t="str">
        <f t="shared" si="298"/>
        <v>theater</v>
      </c>
      <c r="R3193" t="str">
        <f t="shared" si="299"/>
        <v>musical</v>
      </c>
      <c r="S3193" s="9">
        <f t="shared" si="296"/>
        <v>42538.755428240736</v>
      </c>
      <c r="T3193" s="9">
        <f t="shared" si="297"/>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-9898</v>
      </c>
      <c r="P3194" s="5">
        <f t="shared" si="295"/>
        <v>12.75</v>
      </c>
      <c r="Q3194" t="str">
        <f t="shared" si="298"/>
        <v>theater</v>
      </c>
      <c r="R3194" t="str">
        <f t="shared" si="299"/>
        <v>musical</v>
      </c>
      <c r="S3194" s="9">
        <f t="shared" si="296"/>
        <v>42018.94049768518</v>
      </c>
      <c r="T3194" s="9">
        <f t="shared" si="297"/>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-4413</v>
      </c>
      <c r="P3195" s="5">
        <f t="shared" si="295"/>
        <v>24.458333333333332</v>
      </c>
      <c r="Q3195" t="str">
        <f t="shared" si="298"/>
        <v>theater</v>
      </c>
      <c r="R3195" t="str">
        <f t="shared" si="299"/>
        <v>musical</v>
      </c>
      <c r="S3195" s="9">
        <f t="shared" si="296"/>
        <v>42010.968240740738</v>
      </c>
      <c r="T3195" s="9">
        <f t="shared" si="297"/>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-11000</v>
      </c>
      <c r="P3196" s="5" t="e">
        <f t="shared" si="295"/>
        <v>#DIV/0!</v>
      </c>
      <c r="Q3196" t="str">
        <f t="shared" si="298"/>
        <v>theater</v>
      </c>
      <c r="R3196" t="str">
        <f t="shared" si="299"/>
        <v>musical</v>
      </c>
      <c r="S3196" s="9">
        <f t="shared" si="296"/>
        <v>42182.062476851846</v>
      </c>
      <c r="T3196" s="9">
        <f t="shared" si="297"/>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-1430</v>
      </c>
      <c r="P3197" s="5">
        <f t="shared" si="295"/>
        <v>53.07692307692308</v>
      </c>
      <c r="Q3197" t="str">
        <f t="shared" si="298"/>
        <v>theater</v>
      </c>
      <c r="R3197" t="str">
        <f t="shared" si="299"/>
        <v>musical</v>
      </c>
      <c r="S3197" s="9">
        <f t="shared" si="296"/>
        <v>42017.594236111108</v>
      </c>
      <c r="T3197" s="9">
        <f t="shared" si="297"/>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-2998200</v>
      </c>
      <c r="P3198" s="5">
        <f t="shared" si="295"/>
        <v>300</v>
      </c>
      <c r="Q3198" t="str">
        <f t="shared" si="298"/>
        <v>theater</v>
      </c>
      <c r="R3198" t="str">
        <f t="shared" si="299"/>
        <v>musical</v>
      </c>
      <c r="S3198" s="9">
        <f t="shared" si="296"/>
        <v>42157.598090277781</v>
      </c>
      <c r="T3198" s="9">
        <f t="shared" si="297"/>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-8855</v>
      </c>
      <c r="P3199" s="5">
        <f t="shared" si="295"/>
        <v>286.25</v>
      </c>
      <c r="Q3199" t="str">
        <f t="shared" si="298"/>
        <v>theater</v>
      </c>
      <c r="R3199" t="str">
        <f t="shared" si="299"/>
        <v>musical</v>
      </c>
      <c r="S3199" s="9">
        <f t="shared" si="296"/>
        <v>42009.493263888886</v>
      </c>
      <c r="T3199" s="9">
        <f t="shared" si="297"/>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-29890</v>
      </c>
      <c r="P3200" s="5">
        <f t="shared" si="295"/>
        <v>36.666666666666664</v>
      </c>
      <c r="Q3200" t="str">
        <f t="shared" si="298"/>
        <v>theater</v>
      </c>
      <c r="R3200" t="str">
        <f t="shared" si="299"/>
        <v>musical</v>
      </c>
      <c r="S3200" s="9">
        <f t="shared" si="296"/>
        <v>42013.424502314811</v>
      </c>
      <c r="T3200" s="9">
        <f t="shared" si="297"/>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-2392</v>
      </c>
      <c r="P3201" s="5">
        <f t="shared" si="295"/>
        <v>49.20754716981132</v>
      </c>
      <c r="Q3201" t="str">
        <f t="shared" si="298"/>
        <v>theater</v>
      </c>
      <c r="R3201" t="str">
        <f t="shared" si="299"/>
        <v>musical</v>
      </c>
      <c r="S3201" s="9">
        <f t="shared" si="296"/>
        <v>41858.761782407404</v>
      </c>
      <c r="T3201" s="9">
        <f t="shared" si="297"/>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300">E3202-D3202</f>
        <v>-49999</v>
      </c>
      <c r="P3202" s="5">
        <f t="shared" ref="P3202:P3265" si="301">(E3202/L3202)</f>
        <v>1</v>
      </c>
      <c r="Q3202" t="str">
        <f t="shared" si="298"/>
        <v>theater</v>
      </c>
      <c r="R3202" t="str">
        <f t="shared" si="299"/>
        <v>musical</v>
      </c>
      <c r="S3202" s="9">
        <f t="shared" ref="S3202:S3265" si="302">(((J3202/60)/60)/24)+DATE(1970,1,1)</f>
        <v>42460.320613425924</v>
      </c>
      <c r="T3202" s="9">
        <f t="shared" ref="T3202:T3265" si="303">(((I3202/60)/60)/24)+DATE(1970,1,1)</f>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300"/>
        <v>-1975</v>
      </c>
      <c r="P3203" s="5">
        <f t="shared" si="301"/>
        <v>12.5</v>
      </c>
      <c r="Q3203" t="str">
        <f t="shared" ref="Q3203:Q3266" si="304">LEFT(N3203,SEARCH("/",N3203,1)-1)</f>
        <v>theater</v>
      </c>
      <c r="R3203" t="str">
        <f t="shared" ref="R3203:R3266" si="305">RIGHT(N3203,LEN(N3203)-SEARCH("/",N3203))</f>
        <v>musical</v>
      </c>
      <c r="S3203" s="9">
        <f t="shared" si="302"/>
        <v>41861.767094907409</v>
      </c>
      <c r="T3203" s="9">
        <f t="shared" si="303"/>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-2274</v>
      </c>
      <c r="P3204" s="5">
        <f t="shared" si="301"/>
        <v>109.04</v>
      </c>
      <c r="Q3204" t="str">
        <f t="shared" si="304"/>
        <v>theater</v>
      </c>
      <c r="R3204" t="str">
        <f t="shared" si="305"/>
        <v>musical</v>
      </c>
      <c r="S3204" s="9">
        <f t="shared" si="302"/>
        <v>42293.853541666671</v>
      </c>
      <c r="T3204" s="9">
        <f t="shared" si="3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-750</v>
      </c>
      <c r="P3205" s="5">
        <f t="shared" si="301"/>
        <v>41.666666666666664</v>
      </c>
      <c r="Q3205" t="str">
        <f t="shared" si="304"/>
        <v>theater</v>
      </c>
      <c r="R3205" t="str">
        <f t="shared" si="305"/>
        <v>musical</v>
      </c>
      <c r="S3205" s="9">
        <f t="shared" si="302"/>
        <v>42242.988680555558</v>
      </c>
      <c r="T3205" s="9">
        <f t="shared" si="3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-500</v>
      </c>
      <c r="P3206" s="5" t="e">
        <f t="shared" si="301"/>
        <v>#DIV/0!</v>
      </c>
      <c r="Q3206" t="str">
        <f t="shared" si="304"/>
        <v>theater</v>
      </c>
      <c r="R3206" t="str">
        <f t="shared" si="305"/>
        <v>musical</v>
      </c>
      <c r="S3206" s="9">
        <f t="shared" si="302"/>
        <v>42172.686099537037</v>
      </c>
      <c r="T3206" s="9">
        <f t="shared" si="3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-7727</v>
      </c>
      <c r="P3207" s="5">
        <f t="shared" si="301"/>
        <v>22.75</v>
      </c>
      <c r="Q3207" t="str">
        <f t="shared" si="304"/>
        <v>theater</v>
      </c>
      <c r="R3207" t="str">
        <f t="shared" si="305"/>
        <v>musical</v>
      </c>
      <c r="S3207" s="9">
        <f t="shared" si="302"/>
        <v>42095.374675925923</v>
      </c>
      <c r="T3207" s="9">
        <f t="shared" si="3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-5000</v>
      </c>
      <c r="P3208" s="5" t="e">
        <f t="shared" si="301"/>
        <v>#DIV/0!</v>
      </c>
      <c r="Q3208" t="str">
        <f t="shared" si="304"/>
        <v>theater</v>
      </c>
      <c r="R3208" t="str">
        <f t="shared" si="305"/>
        <v>musical</v>
      </c>
      <c r="S3208" s="9">
        <f t="shared" si="302"/>
        <v>42236.276053240741</v>
      </c>
      <c r="T3208" s="9">
        <f t="shared" si="3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-2950</v>
      </c>
      <c r="P3209" s="5">
        <f t="shared" si="301"/>
        <v>70.833333333333329</v>
      </c>
      <c r="Q3209" t="str">
        <f t="shared" si="304"/>
        <v>theater</v>
      </c>
      <c r="R3209" t="str">
        <f t="shared" si="305"/>
        <v>musical</v>
      </c>
      <c r="S3209" s="9">
        <f t="shared" si="302"/>
        <v>42057.277858796297</v>
      </c>
      <c r="T3209" s="9">
        <f t="shared" si="3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175</v>
      </c>
      <c r="P3210" s="5">
        <f t="shared" si="301"/>
        <v>63.109756097560975</v>
      </c>
      <c r="Q3210" t="str">
        <f t="shared" si="304"/>
        <v>theater</v>
      </c>
      <c r="R3210" t="str">
        <f t="shared" si="305"/>
        <v>plays</v>
      </c>
      <c r="S3210" s="9">
        <f t="shared" si="302"/>
        <v>41827.605057870373</v>
      </c>
      <c r="T3210" s="9">
        <f t="shared" si="3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1835.7000000000007</v>
      </c>
      <c r="P3211" s="5">
        <f t="shared" si="301"/>
        <v>50.157964601769912</v>
      </c>
      <c r="Q3211" t="str">
        <f t="shared" si="304"/>
        <v>theater</v>
      </c>
      <c r="R3211" t="str">
        <f t="shared" si="305"/>
        <v>plays</v>
      </c>
      <c r="S3211" s="9">
        <f t="shared" si="302"/>
        <v>41778.637245370373</v>
      </c>
      <c r="T3211" s="9">
        <f t="shared" si="3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773</v>
      </c>
      <c r="P3212" s="5">
        <f t="shared" si="301"/>
        <v>62.883333333333333</v>
      </c>
      <c r="Q3212" t="str">
        <f t="shared" si="304"/>
        <v>theater</v>
      </c>
      <c r="R3212" t="str">
        <f t="shared" si="305"/>
        <v>plays</v>
      </c>
      <c r="S3212" s="9">
        <f t="shared" si="302"/>
        <v>41013.936562499999</v>
      </c>
      <c r="T3212" s="9">
        <f t="shared" si="3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4541</v>
      </c>
      <c r="P3213" s="5">
        <f t="shared" si="301"/>
        <v>85.531055900621112</v>
      </c>
      <c r="Q3213" t="str">
        <f t="shared" si="304"/>
        <v>theater</v>
      </c>
      <c r="R3213" t="str">
        <f t="shared" si="305"/>
        <v>plays</v>
      </c>
      <c r="S3213" s="9">
        <f t="shared" si="302"/>
        <v>41834.586574074077</v>
      </c>
      <c r="T3213" s="9">
        <f t="shared" si="3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1050</v>
      </c>
      <c r="P3214" s="5">
        <f t="shared" si="301"/>
        <v>53.723404255319146</v>
      </c>
      <c r="Q3214" t="str">
        <f t="shared" si="304"/>
        <v>theater</v>
      </c>
      <c r="R3214" t="str">
        <f t="shared" si="305"/>
        <v>plays</v>
      </c>
      <c r="S3214" s="9">
        <f t="shared" si="302"/>
        <v>41829.795729166668</v>
      </c>
      <c r="T3214" s="9">
        <f t="shared" si="3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7</v>
      </c>
      <c r="P3215" s="5">
        <f t="shared" si="301"/>
        <v>127.80851063829788</v>
      </c>
      <c r="Q3215" t="str">
        <f t="shared" si="304"/>
        <v>theater</v>
      </c>
      <c r="R3215" t="str">
        <f t="shared" si="305"/>
        <v>plays</v>
      </c>
      <c r="S3215" s="9">
        <f t="shared" si="302"/>
        <v>42171.763414351852</v>
      </c>
      <c r="T3215" s="9">
        <f t="shared" si="3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256</v>
      </c>
      <c r="P3216" s="5">
        <f t="shared" si="301"/>
        <v>106.57391304347826</v>
      </c>
      <c r="Q3216" t="str">
        <f t="shared" si="304"/>
        <v>theater</v>
      </c>
      <c r="R3216" t="str">
        <f t="shared" si="305"/>
        <v>plays</v>
      </c>
      <c r="S3216" s="9">
        <f t="shared" si="302"/>
        <v>42337.792511574073</v>
      </c>
      <c r="T3216" s="9">
        <f t="shared" si="3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123</v>
      </c>
      <c r="P3217" s="5">
        <f t="shared" si="301"/>
        <v>262.11194029850748</v>
      </c>
      <c r="Q3217" t="str">
        <f t="shared" si="304"/>
        <v>theater</v>
      </c>
      <c r="R3217" t="str">
        <f t="shared" si="305"/>
        <v>plays</v>
      </c>
      <c r="S3217" s="9">
        <f t="shared" si="302"/>
        <v>42219.665173611109</v>
      </c>
      <c r="T3217" s="9">
        <f t="shared" si="3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v>
      </c>
      <c r="P3218" s="5">
        <f t="shared" si="301"/>
        <v>57.171428571428571</v>
      </c>
      <c r="Q3218" t="str">
        <f t="shared" si="304"/>
        <v>theater</v>
      </c>
      <c r="R3218" t="str">
        <f t="shared" si="305"/>
        <v>plays</v>
      </c>
      <c r="S3218" s="9">
        <f t="shared" si="302"/>
        <v>42165.462627314817</v>
      </c>
      <c r="T3218" s="9">
        <f t="shared" si="3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721</v>
      </c>
      <c r="P3219" s="5">
        <f t="shared" si="301"/>
        <v>50.20192307692308</v>
      </c>
      <c r="Q3219" t="str">
        <f t="shared" si="304"/>
        <v>theater</v>
      </c>
      <c r="R3219" t="str">
        <f t="shared" si="305"/>
        <v>plays</v>
      </c>
      <c r="S3219" s="9">
        <f t="shared" si="302"/>
        <v>42648.546111111107</v>
      </c>
      <c r="T3219" s="9">
        <f t="shared" si="3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252</v>
      </c>
      <c r="P3220" s="5">
        <f t="shared" si="301"/>
        <v>66.586956521739125</v>
      </c>
      <c r="Q3220" t="str">
        <f t="shared" si="304"/>
        <v>theater</v>
      </c>
      <c r="R3220" t="str">
        <f t="shared" si="305"/>
        <v>plays</v>
      </c>
      <c r="S3220" s="9">
        <f t="shared" si="302"/>
        <v>41971.002152777779</v>
      </c>
      <c r="T3220" s="9">
        <f t="shared" si="3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22</v>
      </c>
      <c r="P3221" s="5">
        <f t="shared" si="301"/>
        <v>168.25210084033614</v>
      </c>
      <c r="Q3221" t="str">
        <f t="shared" si="304"/>
        <v>theater</v>
      </c>
      <c r="R3221" t="str">
        <f t="shared" si="305"/>
        <v>plays</v>
      </c>
      <c r="S3221" s="9">
        <f t="shared" si="302"/>
        <v>42050.983182870375</v>
      </c>
      <c r="T3221" s="9">
        <f t="shared" si="3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126</v>
      </c>
      <c r="P3222" s="5">
        <f t="shared" si="301"/>
        <v>256.37288135593218</v>
      </c>
      <c r="Q3222" t="str">
        <f t="shared" si="304"/>
        <v>theater</v>
      </c>
      <c r="R3222" t="str">
        <f t="shared" si="305"/>
        <v>plays</v>
      </c>
      <c r="S3222" s="9">
        <f t="shared" si="302"/>
        <v>42772.833379629628</v>
      </c>
      <c r="T3222" s="9">
        <f t="shared" si="3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137</v>
      </c>
      <c r="P3223" s="5">
        <f t="shared" si="301"/>
        <v>36.610619469026545</v>
      </c>
      <c r="Q3223" t="str">
        <f t="shared" si="304"/>
        <v>theater</v>
      </c>
      <c r="R3223" t="str">
        <f t="shared" si="305"/>
        <v>plays</v>
      </c>
      <c r="S3223" s="9">
        <f t="shared" si="302"/>
        <v>42155.696793981479</v>
      </c>
      <c r="T3223" s="9">
        <f t="shared" si="3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620</v>
      </c>
      <c r="P3224" s="5">
        <f t="shared" si="301"/>
        <v>37.142857142857146</v>
      </c>
      <c r="Q3224" t="str">
        <f t="shared" si="304"/>
        <v>theater</v>
      </c>
      <c r="R3224" t="str">
        <f t="shared" si="305"/>
        <v>plays</v>
      </c>
      <c r="S3224" s="9">
        <f t="shared" si="302"/>
        <v>42270.582141203704</v>
      </c>
      <c r="T3224" s="9">
        <f t="shared" si="3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295</v>
      </c>
      <c r="P3225" s="5">
        <f t="shared" si="301"/>
        <v>45.878378378378379</v>
      </c>
      <c r="Q3225" t="str">
        <f t="shared" si="304"/>
        <v>theater</v>
      </c>
      <c r="R3225" t="str">
        <f t="shared" si="305"/>
        <v>plays</v>
      </c>
      <c r="S3225" s="9">
        <f t="shared" si="302"/>
        <v>42206.835370370376</v>
      </c>
      <c r="T3225" s="9">
        <f t="shared" si="3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610</v>
      </c>
      <c r="P3226" s="5">
        <f t="shared" si="301"/>
        <v>141.71296296296296</v>
      </c>
      <c r="Q3226" t="str">
        <f t="shared" si="304"/>
        <v>theater</v>
      </c>
      <c r="R3226" t="str">
        <f t="shared" si="305"/>
        <v>plays</v>
      </c>
      <c r="S3226" s="9">
        <f t="shared" si="302"/>
        <v>42697.850844907407</v>
      </c>
      <c r="T3226" s="9">
        <f t="shared" si="3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47</v>
      </c>
      <c r="P3227" s="5">
        <f t="shared" si="301"/>
        <v>52.487179487179489</v>
      </c>
      <c r="Q3227" t="str">
        <f t="shared" si="304"/>
        <v>theater</v>
      </c>
      <c r="R3227" t="str">
        <f t="shared" si="305"/>
        <v>plays</v>
      </c>
      <c r="S3227" s="9">
        <f t="shared" si="302"/>
        <v>42503.559467592597</v>
      </c>
      <c r="T3227" s="9">
        <f t="shared" si="3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50</v>
      </c>
      <c r="P3228" s="5">
        <f t="shared" si="301"/>
        <v>59.523809523809526</v>
      </c>
      <c r="Q3228" t="str">
        <f t="shared" si="304"/>
        <v>theater</v>
      </c>
      <c r="R3228" t="str">
        <f t="shared" si="305"/>
        <v>plays</v>
      </c>
      <c r="S3228" s="9">
        <f t="shared" si="302"/>
        <v>42277.583472222221</v>
      </c>
      <c r="T3228" s="9">
        <f t="shared" si="3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300</v>
      </c>
      <c r="P3229" s="5">
        <f t="shared" si="301"/>
        <v>50</v>
      </c>
      <c r="Q3229" t="str">
        <f t="shared" si="304"/>
        <v>theater</v>
      </c>
      <c r="R3229" t="str">
        <f t="shared" si="305"/>
        <v>plays</v>
      </c>
      <c r="S3229" s="9">
        <f t="shared" si="302"/>
        <v>42722.882361111115</v>
      </c>
      <c r="T3229" s="9">
        <f t="shared" si="3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164</v>
      </c>
      <c r="P3230" s="5">
        <f t="shared" si="301"/>
        <v>193.62162162162161</v>
      </c>
      <c r="Q3230" t="str">
        <f t="shared" si="304"/>
        <v>theater</v>
      </c>
      <c r="R3230" t="str">
        <f t="shared" si="305"/>
        <v>plays</v>
      </c>
      <c r="S3230" s="9">
        <f t="shared" si="302"/>
        <v>42323.70930555556</v>
      </c>
      <c r="T3230" s="9">
        <f t="shared" si="3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1573</v>
      </c>
      <c r="P3231" s="5">
        <f t="shared" si="301"/>
        <v>106.79702970297029</v>
      </c>
      <c r="Q3231" t="str">
        <f t="shared" si="304"/>
        <v>theater</v>
      </c>
      <c r="R3231" t="str">
        <f t="shared" si="305"/>
        <v>plays</v>
      </c>
      <c r="S3231" s="9">
        <f t="shared" si="302"/>
        <v>41933.291643518518</v>
      </c>
      <c r="T3231" s="9">
        <f t="shared" si="3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257</v>
      </c>
      <c r="P3232" s="5">
        <f t="shared" si="301"/>
        <v>77.21621621621621</v>
      </c>
      <c r="Q3232" t="str">
        <f t="shared" si="304"/>
        <v>theater</v>
      </c>
      <c r="R3232" t="str">
        <f t="shared" si="305"/>
        <v>plays</v>
      </c>
      <c r="S3232" s="9">
        <f t="shared" si="302"/>
        <v>41898.168125000004</v>
      </c>
      <c r="T3232" s="9">
        <f t="shared" si="3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610</v>
      </c>
      <c r="P3233" s="5">
        <f t="shared" si="301"/>
        <v>57.5</v>
      </c>
      <c r="Q3233" t="str">
        <f t="shared" si="304"/>
        <v>theater</v>
      </c>
      <c r="R3233" t="str">
        <f t="shared" si="305"/>
        <v>plays</v>
      </c>
      <c r="S3233" s="9">
        <f t="shared" si="302"/>
        <v>42446.943831018521</v>
      </c>
      <c r="T3233" s="9">
        <f t="shared" si="3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312</v>
      </c>
      <c r="P3234" s="5">
        <f t="shared" si="301"/>
        <v>50.46153846153846</v>
      </c>
      <c r="Q3234" t="str">
        <f t="shared" si="304"/>
        <v>theater</v>
      </c>
      <c r="R3234" t="str">
        <f t="shared" si="305"/>
        <v>plays</v>
      </c>
      <c r="S3234" s="9">
        <f t="shared" si="302"/>
        <v>42463.81385416667</v>
      </c>
      <c r="T3234" s="9">
        <f t="shared" si="3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940</v>
      </c>
      <c r="P3235" s="5">
        <f t="shared" si="301"/>
        <v>97.377049180327873</v>
      </c>
      <c r="Q3235" t="str">
        <f t="shared" si="304"/>
        <v>theater</v>
      </c>
      <c r="R3235" t="str">
        <f t="shared" si="305"/>
        <v>plays</v>
      </c>
      <c r="S3235" s="9">
        <f t="shared" si="302"/>
        <v>42766.805034722223</v>
      </c>
      <c r="T3235" s="9">
        <f t="shared" si="3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15.710000000000036</v>
      </c>
      <c r="P3236" s="5">
        <f t="shared" si="301"/>
        <v>34.91921739130435</v>
      </c>
      <c r="Q3236" t="str">
        <f t="shared" si="304"/>
        <v>theater</v>
      </c>
      <c r="R3236" t="str">
        <f t="shared" si="305"/>
        <v>plays</v>
      </c>
      <c r="S3236" s="9">
        <f t="shared" si="302"/>
        <v>42734.789444444439</v>
      </c>
      <c r="T3236" s="9">
        <f t="shared" si="3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481</v>
      </c>
      <c r="P3237" s="5">
        <f t="shared" si="301"/>
        <v>85.530386740331494</v>
      </c>
      <c r="Q3237" t="str">
        <f t="shared" si="304"/>
        <v>theater</v>
      </c>
      <c r="R3237" t="str">
        <f t="shared" si="305"/>
        <v>plays</v>
      </c>
      <c r="S3237" s="9">
        <f t="shared" si="302"/>
        <v>42522.347812499997</v>
      </c>
      <c r="T3237" s="9">
        <f t="shared" si="3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120</v>
      </c>
      <c r="P3238" s="5">
        <f t="shared" si="301"/>
        <v>182.90909090909091</v>
      </c>
      <c r="Q3238" t="str">
        <f t="shared" si="304"/>
        <v>theater</v>
      </c>
      <c r="R3238" t="str">
        <f t="shared" si="305"/>
        <v>plays</v>
      </c>
      <c r="S3238" s="9">
        <f t="shared" si="302"/>
        <v>42702.917048611111</v>
      </c>
      <c r="T3238" s="9">
        <f t="shared" si="3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275.63999999999942</v>
      </c>
      <c r="P3239" s="5">
        <f t="shared" si="301"/>
        <v>131.13620817843866</v>
      </c>
      <c r="Q3239" t="str">
        <f t="shared" si="304"/>
        <v>theater</v>
      </c>
      <c r="R3239" t="str">
        <f t="shared" si="305"/>
        <v>plays</v>
      </c>
      <c r="S3239" s="9">
        <f t="shared" si="302"/>
        <v>42252.474351851852</v>
      </c>
      <c r="T3239" s="9">
        <f t="shared" si="3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345</v>
      </c>
      <c r="P3240" s="5">
        <f t="shared" si="301"/>
        <v>39.810126582278478</v>
      </c>
      <c r="Q3240" t="str">
        <f t="shared" si="304"/>
        <v>theater</v>
      </c>
      <c r="R3240" t="str">
        <f t="shared" si="305"/>
        <v>plays</v>
      </c>
      <c r="S3240" s="9">
        <f t="shared" si="302"/>
        <v>42156.510393518518</v>
      </c>
      <c r="T3240" s="9">
        <f t="shared" si="3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346.97999999999956</v>
      </c>
      <c r="P3241" s="5">
        <f t="shared" si="301"/>
        <v>59.701730769230764</v>
      </c>
      <c r="Q3241" t="str">
        <f t="shared" si="304"/>
        <v>theater</v>
      </c>
      <c r="R3241" t="str">
        <f t="shared" si="305"/>
        <v>plays</v>
      </c>
      <c r="S3241" s="9">
        <f t="shared" si="302"/>
        <v>42278.089039351849</v>
      </c>
      <c r="T3241" s="9">
        <f t="shared" si="3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17</v>
      </c>
      <c r="P3242" s="5">
        <f t="shared" si="301"/>
        <v>88.735294117647058</v>
      </c>
      <c r="Q3242" t="str">
        <f t="shared" si="304"/>
        <v>theater</v>
      </c>
      <c r="R3242" t="str">
        <f t="shared" si="305"/>
        <v>plays</v>
      </c>
      <c r="S3242" s="9">
        <f t="shared" si="302"/>
        <v>42754.693842592591</v>
      </c>
      <c r="T3242" s="9">
        <f t="shared" si="3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1301</v>
      </c>
      <c r="P3243" s="5">
        <f t="shared" si="301"/>
        <v>58.688622754491021</v>
      </c>
      <c r="Q3243" t="str">
        <f t="shared" si="304"/>
        <v>theater</v>
      </c>
      <c r="R3243" t="str">
        <f t="shared" si="305"/>
        <v>plays</v>
      </c>
      <c r="S3243" s="9">
        <f t="shared" si="302"/>
        <v>41893.324884259258</v>
      </c>
      <c r="T3243" s="9">
        <f t="shared" si="3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2730.42</v>
      </c>
      <c r="P3244" s="5">
        <f t="shared" si="301"/>
        <v>69.56513661202186</v>
      </c>
      <c r="Q3244" t="str">
        <f t="shared" si="304"/>
        <v>theater</v>
      </c>
      <c r="R3244" t="str">
        <f t="shared" si="305"/>
        <v>plays</v>
      </c>
      <c r="S3244" s="9">
        <f t="shared" si="302"/>
        <v>41871.755694444444</v>
      </c>
      <c r="T3244" s="9">
        <f t="shared" si="3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227</v>
      </c>
      <c r="P3245" s="5">
        <f t="shared" si="301"/>
        <v>115.87323943661971</v>
      </c>
      <c r="Q3245" t="str">
        <f t="shared" si="304"/>
        <v>theater</v>
      </c>
      <c r="R3245" t="str">
        <f t="shared" si="305"/>
        <v>plays</v>
      </c>
      <c r="S3245" s="9">
        <f t="shared" si="302"/>
        <v>42262.096782407403</v>
      </c>
      <c r="T3245" s="9">
        <f t="shared" si="3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47</v>
      </c>
      <c r="P3246" s="5">
        <f t="shared" si="301"/>
        <v>23.869565217391305</v>
      </c>
      <c r="Q3246" t="str">
        <f t="shared" si="304"/>
        <v>theater</v>
      </c>
      <c r="R3246" t="str">
        <f t="shared" si="305"/>
        <v>plays</v>
      </c>
      <c r="S3246" s="9">
        <f t="shared" si="302"/>
        <v>42675.694236111114</v>
      </c>
      <c r="T3246" s="9">
        <f t="shared" si="3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904</v>
      </c>
      <c r="P3247" s="5">
        <f t="shared" si="301"/>
        <v>81.125925925925927</v>
      </c>
      <c r="Q3247" t="str">
        <f t="shared" si="304"/>
        <v>theater</v>
      </c>
      <c r="R3247" t="str">
        <f t="shared" si="305"/>
        <v>plays</v>
      </c>
      <c r="S3247" s="9">
        <f t="shared" si="302"/>
        <v>42135.60020833333</v>
      </c>
      <c r="T3247" s="9">
        <f t="shared" si="3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1122</v>
      </c>
      <c r="P3248" s="5">
        <f t="shared" si="301"/>
        <v>57.626943005181346</v>
      </c>
      <c r="Q3248" t="str">
        <f t="shared" si="304"/>
        <v>theater</v>
      </c>
      <c r="R3248" t="str">
        <f t="shared" si="305"/>
        <v>plays</v>
      </c>
      <c r="S3248" s="9">
        <f t="shared" si="302"/>
        <v>42230.472222222219</v>
      </c>
      <c r="T3248" s="9">
        <f t="shared" si="3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146.5</v>
      </c>
      <c r="P3249" s="5">
        <f t="shared" si="301"/>
        <v>46.429824561403507</v>
      </c>
      <c r="Q3249" t="str">
        <f t="shared" si="304"/>
        <v>theater</v>
      </c>
      <c r="R3249" t="str">
        <f t="shared" si="305"/>
        <v>plays</v>
      </c>
      <c r="S3249" s="9">
        <f t="shared" si="302"/>
        <v>42167.434166666666</v>
      </c>
      <c r="T3249" s="9">
        <f t="shared" si="3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95</v>
      </c>
      <c r="P3250" s="5">
        <f t="shared" si="301"/>
        <v>60.475000000000001</v>
      </c>
      <c r="Q3250" t="str">
        <f t="shared" si="304"/>
        <v>theater</v>
      </c>
      <c r="R3250" t="str">
        <f t="shared" si="305"/>
        <v>plays</v>
      </c>
      <c r="S3250" s="9">
        <f t="shared" si="302"/>
        <v>42068.888391203705</v>
      </c>
      <c r="T3250" s="9">
        <f t="shared" si="3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271</v>
      </c>
      <c r="P3251" s="5">
        <f t="shared" si="301"/>
        <v>65.579545454545453</v>
      </c>
      <c r="Q3251" t="str">
        <f t="shared" si="304"/>
        <v>theater</v>
      </c>
      <c r="R3251" t="str">
        <f t="shared" si="305"/>
        <v>plays</v>
      </c>
      <c r="S3251" s="9">
        <f t="shared" si="302"/>
        <v>42145.746689814812</v>
      </c>
      <c r="T3251" s="9">
        <f t="shared" si="3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388</v>
      </c>
      <c r="P3252" s="5">
        <f t="shared" si="301"/>
        <v>119.1924882629108</v>
      </c>
      <c r="Q3252" t="str">
        <f t="shared" si="304"/>
        <v>theater</v>
      </c>
      <c r="R3252" t="str">
        <f t="shared" si="305"/>
        <v>plays</v>
      </c>
      <c r="S3252" s="9">
        <f t="shared" si="302"/>
        <v>41918.742175925923</v>
      </c>
      <c r="T3252" s="9">
        <f t="shared" si="3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161</v>
      </c>
      <c r="P3253" s="5">
        <f t="shared" si="301"/>
        <v>83.05</v>
      </c>
      <c r="Q3253" t="str">
        <f t="shared" si="304"/>
        <v>theater</v>
      </c>
      <c r="R3253" t="str">
        <f t="shared" si="305"/>
        <v>plays</v>
      </c>
      <c r="S3253" s="9">
        <f t="shared" si="302"/>
        <v>42146.731087962966</v>
      </c>
      <c r="T3253" s="9">
        <f t="shared" si="3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626</v>
      </c>
      <c r="P3254" s="5">
        <f t="shared" si="301"/>
        <v>57.52</v>
      </c>
      <c r="Q3254" t="str">
        <f t="shared" si="304"/>
        <v>theater</v>
      </c>
      <c r="R3254" t="str">
        <f t="shared" si="305"/>
        <v>plays</v>
      </c>
      <c r="S3254" s="9">
        <f t="shared" si="302"/>
        <v>42590.472685185188</v>
      </c>
      <c r="T3254" s="9">
        <f t="shared" si="3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365</v>
      </c>
      <c r="P3255" s="5">
        <f t="shared" si="301"/>
        <v>177.08695652173913</v>
      </c>
      <c r="Q3255" t="str">
        <f t="shared" si="304"/>
        <v>theater</v>
      </c>
      <c r="R3255" t="str">
        <f t="shared" si="305"/>
        <v>plays</v>
      </c>
      <c r="S3255" s="9">
        <f t="shared" si="302"/>
        <v>42602.576712962968</v>
      </c>
      <c r="T3255" s="9">
        <f t="shared" si="3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163.5</v>
      </c>
      <c r="P3256" s="5">
        <f t="shared" si="301"/>
        <v>70.771505376344081</v>
      </c>
      <c r="Q3256" t="str">
        <f t="shared" si="304"/>
        <v>theater</v>
      </c>
      <c r="R3256" t="str">
        <f t="shared" si="305"/>
        <v>plays</v>
      </c>
      <c r="S3256" s="9">
        <f t="shared" si="302"/>
        <v>42059.085752314815</v>
      </c>
      <c r="T3256" s="9">
        <f t="shared" si="3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225</v>
      </c>
      <c r="P3257" s="5">
        <f t="shared" si="301"/>
        <v>29.166666666666668</v>
      </c>
      <c r="Q3257" t="str">
        <f t="shared" si="304"/>
        <v>theater</v>
      </c>
      <c r="R3257" t="str">
        <f t="shared" si="305"/>
        <v>plays</v>
      </c>
      <c r="S3257" s="9">
        <f t="shared" si="302"/>
        <v>41889.768229166664</v>
      </c>
      <c r="T3257" s="9">
        <f t="shared" si="3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2806</v>
      </c>
      <c r="P3258" s="5">
        <f t="shared" si="301"/>
        <v>72.76136363636364</v>
      </c>
      <c r="Q3258" t="str">
        <f t="shared" si="304"/>
        <v>theater</v>
      </c>
      <c r="R3258" t="str">
        <f t="shared" si="305"/>
        <v>plays</v>
      </c>
      <c r="S3258" s="9">
        <f t="shared" si="302"/>
        <v>42144.573807870373</v>
      </c>
      <c r="T3258" s="9">
        <f t="shared" si="3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125.98999999999978</v>
      </c>
      <c r="P3259" s="5">
        <f t="shared" si="301"/>
        <v>51.853414634146333</v>
      </c>
      <c r="Q3259" t="str">
        <f t="shared" si="304"/>
        <v>theater</v>
      </c>
      <c r="R3259" t="str">
        <f t="shared" si="305"/>
        <v>plays</v>
      </c>
      <c r="S3259" s="9">
        <f t="shared" si="302"/>
        <v>42758.559629629628</v>
      </c>
      <c r="T3259" s="9">
        <f t="shared" si="3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365</v>
      </c>
      <c r="P3260" s="5">
        <f t="shared" si="301"/>
        <v>98.2</v>
      </c>
      <c r="Q3260" t="str">
        <f t="shared" si="304"/>
        <v>theater</v>
      </c>
      <c r="R3260" t="str">
        <f t="shared" si="305"/>
        <v>plays</v>
      </c>
      <c r="S3260" s="9">
        <f t="shared" si="302"/>
        <v>41982.887280092589</v>
      </c>
      <c r="T3260" s="9">
        <f t="shared" si="3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1418.5999999999985</v>
      </c>
      <c r="P3261" s="5">
        <f t="shared" si="301"/>
        <v>251.7381443298969</v>
      </c>
      <c r="Q3261" t="str">
        <f t="shared" si="304"/>
        <v>theater</v>
      </c>
      <c r="R3261" t="str">
        <f t="shared" si="305"/>
        <v>plays</v>
      </c>
      <c r="S3261" s="9">
        <f t="shared" si="302"/>
        <v>42614.760937500003</v>
      </c>
      <c r="T3261" s="9">
        <f t="shared" si="3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462</v>
      </c>
      <c r="P3262" s="5">
        <f t="shared" si="301"/>
        <v>74.821917808219183</v>
      </c>
      <c r="Q3262" t="str">
        <f t="shared" si="304"/>
        <v>theater</v>
      </c>
      <c r="R3262" t="str">
        <f t="shared" si="305"/>
        <v>plays</v>
      </c>
      <c r="S3262" s="9">
        <f t="shared" si="302"/>
        <v>42303.672662037032</v>
      </c>
      <c r="T3262" s="9">
        <f t="shared" si="3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15</v>
      </c>
      <c r="P3263" s="5">
        <f t="shared" si="301"/>
        <v>67.65306122448979</v>
      </c>
      <c r="Q3263" t="str">
        <f t="shared" si="304"/>
        <v>theater</v>
      </c>
      <c r="R3263" t="str">
        <f t="shared" si="305"/>
        <v>plays</v>
      </c>
      <c r="S3263" s="9">
        <f t="shared" si="302"/>
        <v>42171.725416666668</v>
      </c>
      <c r="T3263" s="9">
        <f t="shared" si="3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371</v>
      </c>
      <c r="P3264" s="5">
        <f t="shared" si="301"/>
        <v>93.81343283582089</v>
      </c>
      <c r="Q3264" t="str">
        <f t="shared" si="304"/>
        <v>theater</v>
      </c>
      <c r="R3264" t="str">
        <f t="shared" si="305"/>
        <v>plays</v>
      </c>
      <c r="S3264" s="9">
        <f t="shared" si="302"/>
        <v>41964.315532407403</v>
      </c>
      <c r="T3264" s="9">
        <f t="shared" si="3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304.15999999999985</v>
      </c>
      <c r="P3265" s="5">
        <f t="shared" si="301"/>
        <v>41.237647058823526</v>
      </c>
      <c r="Q3265" t="str">
        <f t="shared" si="304"/>
        <v>theater</v>
      </c>
      <c r="R3265" t="str">
        <f t="shared" si="305"/>
        <v>plays</v>
      </c>
      <c r="S3265" s="9">
        <f t="shared" si="302"/>
        <v>42284.516064814816</v>
      </c>
      <c r="T3265" s="9">
        <f t="shared" si="3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306">E3266-D3266</f>
        <v>75</v>
      </c>
      <c r="P3266" s="5">
        <f t="shared" ref="P3266:P3329" si="307">(E3266/L3266)</f>
        <v>52.551020408163268</v>
      </c>
      <c r="Q3266" t="str">
        <f t="shared" si="304"/>
        <v>theater</v>
      </c>
      <c r="R3266" t="str">
        <f t="shared" si="305"/>
        <v>plays</v>
      </c>
      <c r="S3266" s="9">
        <f t="shared" ref="S3266:S3329" si="308">(((J3266/60)/60)/24)+DATE(1970,1,1)</f>
        <v>42016.800208333334</v>
      </c>
      <c r="T3266" s="9">
        <f t="shared" ref="T3266:T3329" si="309">(((I3266/60)/60)/24)+DATE(1970,1,1)</f>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306"/>
        <v>1728</v>
      </c>
      <c r="P3267" s="5">
        <f t="shared" si="307"/>
        <v>70.285714285714292</v>
      </c>
      <c r="Q3267" t="str">
        <f t="shared" ref="Q3267:Q3330" si="310">LEFT(N3267,SEARCH("/",N3267,1)-1)</f>
        <v>theater</v>
      </c>
      <c r="R3267" t="str">
        <f t="shared" ref="R3267:R3330" si="311">RIGHT(N3267,LEN(N3267)-SEARCH("/",N3267))</f>
        <v>plays</v>
      </c>
      <c r="S3267" s="9">
        <f t="shared" si="308"/>
        <v>42311.711979166663</v>
      </c>
      <c r="T3267" s="9">
        <f t="shared" si="309"/>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1877</v>
      </c>
      <c r="P3268" s="5">
        <f t="shared" si="307"/>
        <v>48.325153374233132</v>
      </c>
      <c r="Q3268" t="str">
        <f t="shared" si="310"/>
        <v>theater</v>
      </c>
      <c r="R3268" t="str">
        <f t="shared" si="311"/>
        <v>plays</v>
      </c>
      <c r="S3268" s="9">
        <f t="shared" si="308"/>
        <v>42136.536134259266</v>
      </c>
      <c r="T3268" s="9">
        <f t="shared" si="309"/>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315</v>
      </c>
      <c r="P3269" s="5">
        <f t="shared" si="307"/>
        <v>53.177083333333336</v>
      </c>
      <c r="Q3269" t="str">
        <f t="shared" si="310"/>
        <v>theater</v>
      </c>
      <c r="R3269" t="str">
        <f t="shared" si="311"/>
        <v>plays</v>
      </c>
      <c r="S3269" s="9">
        <f t="shared" si="308"/>
        <v>42172.757638888885</v>
      </c>
      <c r="T3269" s="9">
        <f t="shared" si="309"/>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560</v>
      </c>
      <c r="P3270" s="5">
        <f t="shared" si="307"/>
        <v>60.952380952380949</v>
      </c>
      <c r="Q3270" t="str">
        <f t="shared" si="310"/>
        <v>theater</v>
      </c>
      <c r="R3270" t="str">
        <f t="shared" si="311"/>
        <v>plays</v>
      </c>
      <c r="S3270" s="9">
        <f t="shared" si="308"/>
        <v>42590.90425925926</v>
      </c>
      <c r="T3270" s="9">
        <f t="shared" si="309"/>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120</v>
      </c>
      <c r="P3271" s="5">
        <f t="shared" si="307"/>
        <v>116</v>
      </c>
      <c r="Q3271" t="str">
        <f t="shared" si="310"/>
        <v>theater</v>
      </c>
      <c r="R3271" t="str">
        <f t="shared" si="311"/>
        <v>plays</v>
      </c>
      <c r="S3271" s="9">
        <f t="shared" si="308"/>
        <v>42137.395798611105</v>
      </c>
      <c r="T3271" s="9">
        <f t="shared" si="309"/>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30</v>
      </c>
      <c r="P3272" s="5">
        <f t="shared" si="307"/>
        <v>61</v>
      </c>
      <c r="Q3272" t="str">
        <f t="shared" si="310"/>
        <v>theater</v>
      </c>
      <c r="R3272" t="str">
        <f t="shared" si="311"/>
        <v>plays</v>
      </c>
      <c r="S3272" s="9">
        <f t="shared" si="308"/>
        <v>42167.533159722225</v>
      </c>
      <c r="T3272" s="9">
        <f t="shared" si="309"/>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450</v>
      </c>
      <c r="P3273" s="5">
        <f t="shared" si="307"/>
        <v>38.235294117647058</v>
      </c>
      <c r="Q3273" t="str">
        <f t="shared" si="310"/>
        <v>theater</v>
      </c>
      <c r="R3273" t="str">
        <f t="shared" si="311"/>
        <v>plays</v>
      </c>
      <c r="S3273" s="9">
        <f t="shared" si="308"/>
        <v>41915.437210648146</v>
      </c>
      <c r="T3273" s="9">
        <f t="shared" si="309"/>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5443</v>
      </c>
      <c r="P3274" s="5">
        <f t="shared" si="307"/>
        <v>106.50344827586207</v>
      </c>
      <c r="Q3274" t="str">
        <f t="shared" si="310"/>
        <v>theater</v>
      </c>
      <c r="R3274" t="str">
        <f t="shared" si="311"/>
        <v>plays</v>
      </c>
      <c r="S3274" s="9">
        <f t="shared" si="308"/>
        <v>42284.500104166669</v>
      </c>
      <c r="T3274" s="9">
        <f t="shared" si="309"/>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296</v>
      </c>
      <c r="P3275" s="5">
        <f t="shared" si="307"/>
        <v>204.57142857142858</v>
      </c>
      <c r="Q3275" t="str">
        <f t="shared" si="310"/>
        <v>theater</v>
      </c>
      <c r="R3275" t="str">
        <f t="shared" si="311"/>
        <v>plays</v>
      </c>
      <c r="S3275" s="9">
        <f t="shared" si="308"/>
        <v>42611.801412037035</v>
      </c>
      <c r="T3275" s="9">
        <f t="shared" si="309"/>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205</v>
      </c>
      <c r="P3276" s="5">
        <f t="shared" si="307"/>
        <v>54.912587412587413</v>
      </c>
      <c r="Q3276" t="str">
        <f t="shared" si="310"/>
        <v>theater</v>
      </c>
      <c r="R3276" t="str">
        <f t="shared" si="311"/>
        <v>plays</v>
      </c>
      <c r="S3276" s="9">
        <f t="shared" si="308"/>
        <v>42400.704537037032</v>
      </c>
      <c r="T3276" s="9">
        <f t="shared" si="309"/>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5</v>
      </c>
      <c r="P3277" s="5">
        <f t="shared" si="307"/>
        <v>150.41666666666666</v>
      </c>
      <c r="Q3277" t="str">
        <f t="shared" si="310"/>
        <v>theater</v>
      </c>
      <c r="R3277" t="str">
        <f t="shared" si="311"/>
        <v>plays</v>
      </c>
      <c r="S3277" s="9">
        <f t="shared" si="308"/>
        <v>42017.88045138889</v>
      </c>
      <c r="T3277" s="9">
        <f t="shared" si="309"/>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758</v>
      </c>
      <c r="P3278" s="5">
        <f t="shared" si="307"/>
        <v>52.58</v>
      </c>
      <c r="Q3278" t="str">
        <f t="shared" si="310"/>
        <v>theater</v>
      </c>
      <c r="R3278" t="str">
        <f t="shared" si="311"/>
        <v>plays</v>
      </c>
      <c r="S3278" s="9">
        <f t="shared" si="308"/>
        <v>42426.949988425928</v>
      </c>
      <c r="T3278" s="9">
        <f t="shared" si="309"/>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430</v>
      </c>
      <c r="P3279" s="5">
        <f t="shared" si="307"/>
        <v>54.3</v>
      </c>
      <c r="Q3279" t="str">
        <f t="shared" si="310"/>
        <v>theater</v>
      </c>
      <c r="R3279" t="str">
        <f t="shared" si="311"/>
        <v>plays</v>
      </c>
      <c r="S3279" s="9">
        <f t="shared" si="308"/>
        <v>41931.682939814818</v>
      </c>
      <c r="T3279" s="9">
        <f t="shared" si="309"/>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85</v>
      </c>
      <c r="P3280" s="5">
        <f t="shared" si="307"/>
        <v>76.029411764705884</v>
      </c>
      <c r="Q3280" t="str">
        <f t="shared" si="310"/>
        <v>theater</v>
      </c>
      <c r="R3280" t="str">
        <f t="shared" si="311"/>
        <v>plays</v>
      </c>
      <c r="S3280" s="9">
        <f t="shared" si="308"/>
        <v>42124.848414351851</v>
      </c>
      <c r="T3280" s="9">
        <f t="shared" si="309"/>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828</v>
      </c>
      <c r="P3281" s="5">
        <f t="shared" si="307"/>
        <v>105.2063492063492</v>
      </c>
      <c r="Q3281" t="str">
        <f t="shared" si="310"/>
        <v>theater</v>
      </c>
      <c r="R3281" t="str">
        <f t="shared" si="311"/>
        <v>plays</v>
      </c>
      <c r="S3281" s="9">
        <f t="shared" si="308"/>
        <v>42431.102534722217</v>
      </c>
      <c r="T3281" s="9">
        <f t="shared" si="309"/>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60</v>
      </c>
      <c r="P3282" s="5">
        <f t="shared" si="307"/>
        <v>68.666666666666671</v>
      </c>
      <c r="Q3282" t="str">
        <f t="shared" si="310"/>
        <v>theater</v>
      </c>
      <c r="R3282" t="str">
        <f t="shared" si="311"/>
        <v>plays</v>
      </c>
      <c r="S3282" s="9">
        <f t="shared" si="308"/>
        <v>42121.756921296299</v>
      </c>
      <c r="T3282" s="9">
        <f t="shared" si="309"/>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1080</v>
      </c>
      <c r="P3283" s="5">
        <f t="shared" si="307"/>
        <v>129.36170212765958</v>
      </c>
      <c r="Q3283" t="str">
        <f t="shared" si="310"/>
        <v>theater</v>
      </c>
      <c r="R3283" t="str">
        <f t="shared" si="311"/>
        <v>plays</v>
      </c>
      <c r="S3283" s="9">
        <f t="shared" si="308"/>
        <v>42219.019733796296</v>
      </c>
      <c r="T3283" s="9">
        <f t="shared" si="309"/>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820.5</v>
      </c>
      <c r="P3284" s="5">
        <f t="shared" si="307"/>
        <v>134.26371308016877</v>
      </c>
      <c r="Q3284" t="str">
        <f t="shared" si="310"/>
        <v>theater</v>
      </c>
      <c r="R3284" t="str">
        <f t="shared" si="311"/>
        <v>plays</v>
      </c>
      <c r="S3284" s="9">
        <f t="shared" si="308"/>
        <v>42445.19430555556</v>
      </c>
      <c r="T3284" s="9">
        <f t="shared" si="309"/>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38</v>
      </c>
      <c r="P3285" s="5">
        <f t="shared" si="307"/>
        <v>17.829787234042552</v>
      </c>
      <c r="Q3285" t="str">
        <f t="shared" si="310"/>
        <v>theater</v>
      </c>
      <c r="R3285" t="str">
        <f t="shared" si="311"/>
        <v>plays</v>
      </c>
      <c r="S3285" s="9">
        <f t="shared" si="308"/>
        <v>42379.74418981481</v>
      </c>
      <c r="T3285" s="9">
        <f t="shared" si="309"/>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48</v>
      </c>
      <c r="P3286" s="5">
        <f t="shared" si="307"/>
        <v>203.2</v>
      </c>
      <c r="Q3286" t="str">
        <f t="shared" si="310"/>
        <v>theater</v>
      </c>
      <c r="R3286" t="str">
        <f t="shared" si="311"/>
        <v>plays</v>
      </c>
      <c r="S3286" s="9">
        <f t="shared" si="308"/>
        <v>42380.884872685187</v>
      </c>
      <c r="T3286" s="9">
        <f t="shared" si="309"/>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605</v>
      </c>
      <c r="P3287" s="5">
        <f t="shared" si="307"/>
        <v>69.18518518518519</v>
      </c>
      <c r="Q3287" t="str">
        <f t="shared" si="310"/>
        <v>theater</v>
      </c>
      <c r="R3287" t="str">
        <f t="shared" si="311"/>
        <v>plays</v>
      </c>
      <c r="S3287" s="9">
        <f t="shared" si="308"/>
        <v>42762.942430555559</v>
      </c>
      <c r="T3287" s="9">
        <f t="shared" si="309"/>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265</v>
      </c>
      <c r="P3288" s="5">
        <f t="shared" si="307"/>
        <v>125.12295081967213</v>
      </c>
      <c r="Q3288" t="str">
        <f t="shared" si="310"/>
        <v>theater</v>
      </c>
      <c r="R3288" t="str">
        <f t="shared" si="311"/>
        <v>plays</v>
      </c>
      <c r="S3288" s="9">
        <f t="shared" si="308"/>
        <v>42567.840069444443</v>
      </c>
      <c r="T3288" s="9">
        <f t="shared" si="309"/>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0</v>
      </c>
      <c r="P3289" s="5">
        <f t="shared" si="307"/>
        <v>73.529411764705884</v>
      </c>
      <c r="Q3289" t="str">
        <f t="shared" si="310"/>
        <v>theater</v>
      </c>
      <c r="R3289" t="str">
        <f t="shared" si="311"/>
        <v>plays</v>
      </c>
      <c r="S3289" s="9">
        <f t="shared" si="308"/>
        <v>42311.750324074077</v>
      </c>
      <c r="T3289" s="9">
        <f t="shared" si="309"/>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26.489999999999782</v>
      </c>
      <c r="P3290" s="5">
        <f t="shared" si="307"/>
        <v>48.437149758454105</v>
      </c>
      <c r="Q3290" t="str">
        <f t="shared" si="310"/>
        <v>theater</v>
      </c>
      <c r="R3290" t="str">
        <f t="shared" si="311"/>
        <v>plays</v>
      </c>
      <c r="S3290" s="9">
        <f t="shared" si="308"/>
        <v>42505.774479166663</v>
      </c>
      <c r="T3290" s="9">
        <f t="shared" si="309"/>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165.21000000000004</v>
      </c>
      <c r="P3291" s="5">
        <f t="shared" si="307"/>
        <v>26.608400000000003</v>
      </c>
      <c r="Q3291" t="str">
        <f t="shared" si="310"/>
        <v>theater</v>
      </c>
      <c r="R3291" t="str">
        <f t="shared" si="311"/>
        <v>plays</v>
      </c>
      <c r="S3291" s="9">
        <f t="shared" si="308"/>
        <v>42758.368078703701</v>
      </c>
      <c r="T3291" s="9">
        <f t="shared" si="309"/>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424</v>
      </c>
      <c r="P3292" s="5">
        <f t="shared" si="307"/>
        <v>33.666666666666664</v>
      </c>
      <c r="Q3292" t="str">
        <f t="shared" si="310"/>
        <v>theater</v>
      </c>
      <c r="R3292" t="str">
        <f t="shared" si="311"/>
        <v>plays</v>
      </c>
      <c r="S3292" s="9">
        <f t="shared" si="308"/>
        <v>42775.51494212963</v>
      </c>
      <c r="T3292" s="9">
        <f t="shared" si="309"/>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70</v>
      </c>
      <c r="P3293" s="5">
        <f t="shared" si="307"/>
        <v>40.714285714285715</v>
      </c>
      <c r="Q3293" t="str">
        <f t="shared" si="310"/>
        <v>theater</v>
      </c>
      <c r="R3293" t="str">
        <f t="shared" si="311"/>
        <v>plays</v>
      </c>
      <c r="S3293" s="9">
        <f t="shared" si="308"/>
        <v>42232.702546296292</v>
      </c>
      <c r="T3293" s="9">
        <f t="shared" si="309"/>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188</v>
      </c>
      <c r="P3294" s="5">
        <f t="shared" si="307"/>
        <v>19.266666666666666</v>
      </c>
      <c r="Q3294" t="str">
        <f t="shared" si="310"/>
        <v>theater</v>
      </c>
      <c r="R3294" t="str">
        <f t="shared" si="311"/>
        <v>plays</v>
      </c>
      <c r="S3294" s="9">
        <f t="shared" si="308"/>
        <v>42282.770231481481</v>
      </c>
      <c r="T3294" s="9">
        <f t="shared" si="309"/>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3170</v>
      </c>
      <c r="P3295" s="5">
        <f t="shared" si="307"/>
        <v>84.285714285714292</v>
      </c>
      <c r="Q3295" t="str">
        <f t="shared" si="310"/>
        <v>theater</v>
      </c>
      <c r="R3295" t="str">
        <f t="shared" si="311"/>
        <v>plays</v>
      </c>
      <c r="S3295" s="9">
        <f t="shared" si="308"/>
        <v>42768.425370370373</v>
      </c>
      <c r="T3295" s="9">
        <f t="shared" si="309"/>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110</v>
      </c>
      <c r="P3296" s="5">
        <f t="shared" si="307"/>
        <v>29.583333333333332</v>
      </c>
      <c r="Q3296" t="str">
        <f t="shared" si="310"/>
        <v>theater</v>
      </c>
      <c r="R3296" t="str">
        <f t="shared" si="311"/>
        <v>plays</v>
      </c>
      <c r="S3296" s="9">
        <f t="shared" si="308"/>
        <v>42141.541134259256</v>
      </c>
      <c r="T3296" s="9">
        <f t="shared" si="309"/>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20.009999999999991</v>
      </c>
      <c r="P3297" s="5">
        <f t="shared" si="307"/>
        <v>26.667037037037037</v>
      </c>
      <c r="Q3297" t="str">
        <f t="shared" si="310"/>
        <v>theater</v>
      </c>
      <c r="R3297" t="str">
        <f t="shared" si="311"/>
        <v>plays</v>
      </c>
      <c r="S3297" s="9">
        <f t="shared" si="308"/>
        <v>42609.442465277782</v>
      </c>
      <c r="T3297" s="9">
        <f t="shared" si="309"/>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661</v>
      </c>
      <c r="P3298" s="5">
        <f t="shared" si="307"/>
        <v>45.978723404255319</v>
      </c>
      <c r="Q3298" t="str">
        <f t="shared" si="310"/>
        <v>theater</v>
      </c>
      <c r="R3298" t="str">
        <f t="shared" si="311"/>
        <v>plays</v>
      </c>
      <c r="S3298" s="9">
        <f t="shared" si="308"/>
        <v>42309.756620370375</v>
      </c>
      <c r="T3298" s="9">
        <f t="shared" si="309"/>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4</v>
      </c>
      <c r="P3299" s="5">
        <f t="shared" si="307"/>
        <v>125.09090909090909</v>
      </c>
      <c r="Q3299" t="str">
        <f t="shared" si="310"/>
        <v>theater</v>
      </c>
      <c r="R3299" t="str">
        <f t="shared" si="311"/>
        <v>plays</v>
      </c>
      <c r="S3299" s="9">
        <f t="shared" si="308"/>
        <v>42193.771481481483</v>
      </c>
      <c r="T3299" s="9">
        <f t="shared" si="309"/>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173</v>
      </c>
      <c r="P3300" s="5">
        <f t="shared" si="307"/>
        <v>141.29166666666666</v>
      </c>
      <c r="Q3300" t="str">
        <f t="shared" si="310"/>
        <v>theater</v>
      </c>
      <c r="R3300" t="str">
        <f t="shared" si="311"/>
        <v>plays</v>
      </c>
      <c r="S3300" s="9">
        <f t="shared" si="308"/>
        <v>42239.957962962959</v>
      </c>
      <c r="T3300" s="9">
        <f t="shared" si="309"/>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486</v>
      </c>
      <c r="P3301" s="5">
        <f t="shared" si="307"/>
        <v>55.333333333333336</v>
      </c>
      <c r="Q3301" t="str">
        <f t="shared" si="310"/>
        <v>theater</v>
      </c>
      <c r="R3301" t="str">
        <f t="shared" si="311"/>
        <v>plays</v>
      </c>
      <c r="S3301" s="9">
        <f t="shared" si="308"/>
        <v>42261.917395833334</v>
      </c>
      <c r="T3301" s="9">
        <f t="shared" si="309"/>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1085</v>
      </c>
      <c r="P3302" s="5">
        <f t="shared" si="307"/>
        <v>46.420454545454547</v>
      </c>
      <c r="Q3302" t="str">
        <f t="shared" si="310"/>
        <v>theater</v>
      </c>
      <c r="R3302" t="str">
        <f t="shared" si="311"/>
        <v>plays</v>
      </c>
      <c r="S3302" s="9">
        <f t="shared" si="308"/>
        <v>42102.743773148148</v>
      </c>
      <c r="T3302" s="9">
        <f t="shared" si="309"/>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1004</v>
      </c>
      <c r="P3303" s="5">
        <f t="shared" si="307"/>
        <v>57.2</v>
      </c>
      <c r="Q3303" t="str">
        <f t="shared" si="310"/>
        <v>theater</v>
      </c>
      <c r="R3303" t="str">
        <f t="shared" si="311"/>
        <v>plays</v>
      </c>
      <c r="S3303" s="9">
        <f t="shared" si="308"/>
        <v>42538.73583333334</v>
      </c>
      <c r="T3303" s="9">
        <f t="shared" si="309"/>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285</v>
      </c>
      <c r="P3304" s="5">
        <f t="shared" si="307"/>
        <v>173.7</v>
      </c>
      <c r="Q3304" t="str">
        <f t="shared" si="310"/>
        <v>theater</v>
      </c>
      <c r="R3304" t="str">
        <f t="shared" si="311"/>
        <v>plays</v>
      </c>
      <c r="S3304" s="9">
        <f t="shared" si="308"/>
        <v>42681.35157407407</v>
      </c>
      <c r="T3304" s="9">
        <f t="shared" si="309"/>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286</v>
      </c>
      <c r="P3305" s="5">
        <f t="shared" si="307"/>
        <v>59.6</v>
      </c>
      <c r="Q3305" t="str">
        <f t="shared" si="310"/>
        <v>theater</v>
      </c>
      <c r="R3305" t="str">
        <f t="shared" si="311"/>
        <v>plays</v>
      </c>
      <c r="S3305" s="9">
        <f t="shared" si="308"/>
        <v>42056.65143518518</v>
      </c>
      <c r="T3305" s="9">
        <f t="shared" si="309"/>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677.5</v>
      </c>
      <c r="P3306" s="5">
        <f t="shared" si="307"/>
        <v>89.585714285714289</v>
      </c>
      <c r="Q3306" t="str">
        <f t="shared" si="310"/>
        <v>theater</v>
      </c>
      <c r="R3306" t="str">
        <f t="shared" si="311"/>
        <v>plays</v>
      </c>
      <c r="S3306" s="9">
        <f t="shared" si="308"/>
        <v>42696.624444444446</v>
      </c>
      <c r="T3306" s="9">
        <f t="shared" si="309"/>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81</v>
      </c>
      <c r="P3307" s="5">
        <f t="shared" si="307"/>
        <v>204.05</v>
      </c>
      <c r="Q3307" t="str">
        <f t="shared" si="310"/>
        <v>theater</v>
      </c>
      <c r="R3307" t="str">
        <f t="shared" si="311"/>
        <v>plays</v>
      </c>
      <c r="S3307" s="9">
        <f t="shared" si="308"/>
        <v>42186.855879629627</v>
      </c>
      <c r="T3307" s="9">
        <f t="shared" si="309"/>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1130</v>
      </c>
      <c r="P3308" s="5">
        <f t="shared" si="307"/>
        <v>48.703703703703702</v>
      </c>
      <c r="Q3308" t="str">
        <f t="shared" si="310"/>
        <v>theater</v>
      </c>
      <c r="R3308" t="str">
        <f t="shared" si="311"/>
        <v>plays</v>
      </c>
      <c r="S3308" s="9">
        <f t="shared" si="308"/>
        <v>42493.219236111108</v>
      </c>
      <c r="T3308" s="9">
        <f t="shared" si="309"/>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66.799999999999955</v>
      </c>
      <c r="P3309" s="5">
        <f t="shared" si="307"/>
        <v>53.339999999999996</v>
      </c>
      <c r="Q3309" t="str">
        <f t="shared" si="310"/>
        <v>theater</v>
      </c>
      <c r="R3309" t="str">
        <f t="shared" si="311"/>
        <v>plays</v>
      </c>
      <c r="S3309" s="9">
        <f t="shared" si="308"/>
        <v>42475.057164351849</v>
      </c>
      <c r="T3309" s="9">
        <f t="shared" si="309"/>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780</v>
      </c>
      <c r="P3310" s="5">
        <f t="shared" si="307"/>
        <v>75.087719298245617</v>
      </c>
      <c r="Q3310" t="str">
        <f t="shared" si="310"/>
        <v>theater</v>
      </c>
      <c r="R3310" t="str">
        <f t="shared" si="311"/>
        <v>plays</v>
      </c>
      <c r="S3310" s="9">
        <f t="shared" si="308"/>
        <v>42452.876909722225</v>
      </c>
      <c r="T3310" s="9">
        <f t="shared" si="309"/>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208</v>
      </c>
      <c r="P3311" s="5">
        <f t="shared" si="307"/>
        <v>18</v>
      </c>
      <c r="Q3311" t="str">
        <f t="shared" si="310"/>
        <v>theater</v>
      </c>
      <c r="R3311" t="str">
        <f t="shared" si="311"/>
        <v>plays</v>
      </c>
      <c r="S3311" s="9">
        <f t="shared" si="308"/>
        <v>42628.650208333333</v>
      </c>
      <c r="T3311" s="9">
        <f t="shared" si="309"/>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5</v>
      </c>
      <c r="P3312" s="5">
        <f t="shared" si="307"/>
        <v>209.83870967741936</v>
      </c>
      <c r="Q3312" t="str">
        <f t="shared" si="310"/>
        <v>theater</v>
      </c>
      <c r="R3312" t="str">
        <f t="shared" si="311"/>
        <v>plays</v>
      </c>
      <c r="S3312" s="9">
        <f t="shared" si="308"/>
        <v>42253.928530092591</v>
      </c>
      <c r="T3312" s="9">
        <f t="shared" si="309"/>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246</v>
      </c>
      <c r="P3313" s="5">
        <f t="shared" si="307"/>
        <v>61.022222222222226</v>
      </c>
      <c r="Q3313" t="str">
        <f t="shared" si="310"/>
        <v>theater</v>
      </c>
      <c r="R3313" t="str">
        <f t="shared" si="311"/>
        <v>plays</v>
      </c>
      <c r="S3313" s="9">
        <f t="shared" si="308"/>
        <v>42264.29178240741</v>
      </c>
      <c r="T3313" s="9">
        <f t="shared" si="309"/>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v>
      </c>
      <c r="P3314" s="5">
        <f t="shared" si="307"/>
        <v>61</v>
      </c>
      <c r="Q3314" t="str">
        <f t="shared" si="310"/>
        <v>theater</v>
      </c>
      <c r="R3314" t="str">
        <f t="shared" si="311"/>
        <v>plays</v>
      </c>
      <c r="S3314" s="9">
        <f t="shared" si="308"/>
        <v>42664.809560185182</v>
      </c>
      <c r="T3314" s="9">
        <f t="shared" si="309"/>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321</v>
      </c>
      <c r="P3315" s="5">
        <f t="shared" si="307"/>
        <v>80.034482758620683</v>
      </c>
      <c r="Q3315" t="str">
        <f t="shared" si="310"/>
        <v>theater</v>
      </c>
      <c r="R3315" t="str">
        <f t="shared" si="311"/>
        <v>plays</v>
      </c>
      <c r="S3315" s="9">
        <f t="shared" si="308"/>
        <v>42382.244409722218</v>
      </c>
      <c r="T3315" s="9">
        <f t="shared" si="309"/>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886</v>
      </c>
      <c r="P3316" s="5">
        <f t="shared" si="307"/>
        <v>29.068965517241381</v>
      </c>
      <c r="Q3316" t="str">
        <f t="shared" si="310"/>
        <v>theater</v>
      </c>
      <c r="R3316" t="str">
        <f t="shared" si="311"/>
        <v>plays</v>
      </c>
      <c r="S3316" s="9">
        <f t="shared" si="308"/>
        <v>42105.267488425925</v>
      </c>
      <c r="T3316" s="9">
        <f t="shared" si="309"/>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400</v>
      </c>
      <c r="P3317" s="5">
        <f t="shared" si="307"/>
        <v>49.438202247191015</v>
      </c>
      <c r="Q3317" t="str">
        <f t="shared" si="310"/>
        <v>theater</v>
      </c>
      <c r="R3317" t="str">
        <f t="shared" si="311"/>
        <v>plays</v>
      </c>
      <c r="S3317" s="9">
        <f t="shared" si="308"/>
        <v>42466.303715277783</v>
      </c>
      <c r="T3317" s="9">
        <f t="shared" si="309"/>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10.180000000000291</v>
      </c>
      <c r="P3318" s="5">
        <f t="shared" si="307"/>
        <v>93.977440000000001</v>
      </c>
      <c r="Q3318" t="str">
        <f t="shared" si="310"/>
        <v>theater</v>
      </c>
      <c r="R3318" t="str">
        <f t="shared" si="311"/>
        <v>plays</v>
      </c>
      <c r="S3318" s="9">
        <f t="shared" si="308"/>
        <v>41826.871238425927</v>
      </c>
      <c r="T3318" s="9">
        <f t="shared" si="309"/>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65</v>
      </c>
      <c r="P3319" s="5">
        <f t="shared" si="307"/>
        <v>61.944444444444443</v>
      </c>
      <c r="Q3319" t="str">
        <f t="shared" si="310"/>
        <v>theater</v>
      </c>
      <c r="R3319" t="str">
        <f t="shared" si="311"/>
        <v>plays</v>
      </c>
      <c r="S3319" s="9">
        <f t="shared" si="308"/>
        <v>42499.039629629624</v>
      </c>
      <c r="T3319" s="9">
        <f t="shared" si="309"/>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512</v>
      </c>
      <c r="P3320" s="5">
        <f t="shared" si="307"/>
        <v>78.5</v>
      </c>
      <c r="Q3320" t="str">
        <f t="shared" si="310"/>
        <v>theater</v>
      </c>
      <c r="R3320" t="str">
        <f t="shared" si="311"/>
        <v>plays</v>
      </c>
      <c r="S3320" s="9">
        <f t="shared" si="308"/>
        <v>42431.302002314813</v>
      </c>
      <c r="T3320" s="9">
        <f t="shared" si="309"/>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40</v>
      </c>
      <c r="P3321" s="5">
        <f t="shared" si="307"/>
        <v>33.75</v>
      </c>
      <c r="Q3321" t="str">
        <f t="shared" si="310"/>
        <v>theater</v>
      </c>
      <c r="R3321" t="str">
        <f t="shared" si="311"/>
        <v>plays</v>
      </c>
      <c r="S3321" s="9">
        <f t="shared" si="308"/>
        <v>41990.585486111115</v>
      </c>
      <c r="T3321" s="9">
        <f t="shared" si="309"/>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25</v>
      </c>
      <c r="P3322" s="5">
        <f t="shared" si="307"/>
        <v>66.44736842105263</v>
      </c>
      <c r="Q3322" t="str">
        <f t="shared" si="310"/>
        <v>theater</v>
      </c>
      <c r="R3322" t="str">
        <f t="shared" si="311"/>
        <v>plays</v>
      </c>
      <c r="S3322" s="9">
        <f t="shared" si="308"/>
        <v>42513.045798611114</v>
      </c>
      <c r="T3322" s="9">
        <f t="shared" si="309"/>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37</v>
      </c>
      <c r="P3323" s="5">
        <f t="shared" si="307"/>
        <v>35.799999999999997</v>
      </c>
      <c r="Q3323" t="str">
        <f t="shared" si="310"/>
        <v>theater</v>
      </c>
      <c r="R3323" t="str">
        <f t="shared" si="311"/>
        <v>plays</v>
      </c>
      <c r="S3323" s="9">
        <f t="shared" si="308"/>
        <v>41914.100289351853</v>
      </c>
      <c r="T3323" s="9">
        <f t="shared" si="309"/>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50</v>
      </c>
      <c r="P3324" s="5">
        <f t="shared" si="307"/>
        <v>145.65217391304347</v>
      </c>
      <c r="Q3324" t="str">
        <f t="shared" si="310"/>
        <v>theater</v>
      </c>
      <c r="R3324" t="str">
        <f t="shared" si="311"/>
        <v>plays</v>
      </c>
      <c r="S3324" s="9">
        <f t="shared" si="308"/>
        <v>42521.010370370372</v>
      </c>
      <c r="T3324" s="9">
        <f t="shared" si="309"/>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259</v>
      </c>
      <c r="P3325" s="5">
        <f t="shared" si="307"/>
        <v>25.693877551020407</v>
      </c>
      <c r="Q3325" t="str">
        <f t="shared" si="310"/>
        <v>theater</v>
      </c>
      <c r="R3325" t="str">
        <f t="shared" si="311"/>
        <v>plays</v>
      </c>
      <c r="S3325" s="9">
        <f t="shared" si="308"/>
        <v>42608.36583333333</v>
      </c>
      <c r="T3325" s="9">
        <f t="shared" si="309"/>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25</v>
      </c>
      <c r="P3326" s="5">
        <f t="shared" si="307"/>
        <v>152.5</v>
      </c>
      <c r="Q3326" t="str">
        <f t="shared" si="310"/>
        <v>theater</v>
      </c>
      <c r="R3326" t="str">
        <f t="shared" si="311"/>
        <v>plays</v>
      </c>
      <c r="S3326" s="9">
        <f t="shared" si="308"/>
        <v>42512.58321759259</v>
      </c>
      <c r="T3326" s="9">
        <f t="shared" si="309"/>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50</v>
      </c>
      <c r="P3327" s="5">
        <f t="shared" si="307"/>
        <v>30</v>
      </c>
      <c r="Q3327" t="str">
        <f t="shared" si="310"/>
        <v>theater</v>
      </c>
      <c r="R3327" t="str">
        <f t="shared" si="311"/>
        <v>plays</v>
      </c>
      <c r="S3327" s="9">
        <f t="shared" si="308"/>
        <v>42064.785613425927</v>
      </c>
      <c r="T3327" s="9">
        <f t="shared" si="309"/>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110</v>
      </c>
      <c r="P3328" s="5">
        <f t="shared" si="307"/>
        <v>142.28070175438597</v>
      </c>
      <c r="Q3328" t="str">
        <f t="shared" si="310"/>
        <v>theater</v>
      </c>
      <c r="R3328" t="str">
        <f t="shared" si="311"/>
        <v>plays</v>
      </c>
      <c r="S3328" s="9">
        <f t="shared" si="308"/>
        <v>42041.714178240742</v>
      </c>
      <c r="T3328" s="9">
        <f t="shared" si="309"/>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v>
      </c>
      <c r="P3329" s="5">
        <f t="shared" si="307"/>
        <v>24.545454545454547</v>
      </c>
      <c r="Q3329" t="str">
        <f t="shared" si="310"/>
        <v>theater</v>
      </c>
      <c r="R3329" t="str">
        <f t="shared" si="311"/>
        <v>plays</v>
      </c>
      <c r="S3329" s="9">
        <f t="shared" si="308"/>
        <v>42468.374606481477</v>
      </c>
      <c r="T3329" s="9">
        <f t="shared" si="309"/>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312">E3330-D3330</f>
        <v>835</v>
      </c>
      <c r="P3330" s="5">
        <f t="shared" ref="P3330:P3393" si="313">(E3330/L3330)</f>
        <v>292.77777777777777</v>
      </c>
      <c r="Q3330" t="str">
        <f t="shared" si="310"/>
        <v>theater</v>
      </c>
      <c r="R3330" t="str">
        <f t="shared" si="311"/>
        <v>plays</v>
      </c>
      <c r="S3330" s="9">
        <f t="shared" ref="S3330:S3393" si="314">(((J3330/60)/60)/24)+DATE(1970,1,1)</f>
        <v>41822.57503472222</v>
      </c>
      <c r="T3330" s="9">
        <f t="shared" ref="T3330:T3393" si="315">(((I3330/60)/60)/24)+DATE(1970,1,1)</f>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312"/>
        <v>168</v>
      </c>
      <c r="P3331" s="5">
        <f t="shared" si="313"/>
        <v>44.92307692307692</v>
      </c>
      <c r="Q3331" t="str">
        <f t="shared" ref="Q3331:Q3394" si="316">LEFT(N3331,SEARCH("/",N3331,1)-1)</f>
        <v>theater</v>
      </c>
      <c r="R3331" t="str">
        <f t="shared" ref="R3331:R3394" si="317">RIGHT(N3331,LEN(N3331)-SEARCH("/",N3331))</f>
        <v>plays</v>
      </c>
      <c r="S3331" s="9">
        <f t="shared" si="314"/>
        <v>41837.323009259257</v>
      </c>
      <c r="T3331" s="9">
        <f t="shared" si="315"/>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94</v>
      </c>
      <c r="P3332" s="5">
        <f t="shared" si="313"/>
        <v>23.10144927536232</v>
      </c>
      <c r="Q3332" t="str">
        <f t="shared" si="316"/>
        <v>theater</v>
      </c>
      <c r="R3332" t="str">
        <f t="shared" si="317"/>
        <v>plays</v>
      </c>
      <c r="S3332" s="9">
        <f t="shared" si="314"/>
        <v>42065.887361111112</v>
      </c>
      <c r="T3332" s="9">
        <f t="shared" si="315"/>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226</v>
      </c>
      <c r="P3333" s="5">
        <f t="shared" si="313"/>
        <v>80.400000000000006</v>
      </c>
      <c r="Q3333" t="str">
        <f t="shared" si="316"/>
        <v>theater</v>
      </c>
      <c r="R3333" t="str">
        <f t="shared" si="317"/>
        <v>plays</v>
      </c>
      <c r="S3333" s="9">
        <f t="shared" si="314"/>
        <v>42248.697754629626</v>
      </c>
      <c r="T3333" s="9">
        <f t="shared" si="315"/>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0</v>
      </c>
      <c r="P3334" s="5">
        <f t="shared" si="313"/>
        <v>72.289156626506028</v>
      </c>
      <c r="Q3334" t="str">
        <f t="shared" si="316"/>
        <v>theater</v>
      </c>
      <c r="R3334" t="str">
        <f t="shared" si="317"/>
        <v>plays</v>
      </c>
      <c r="S3334" s="9">
        <f t="shared" si="314"/>
        <v>41809.860300925924</v>
      </c>
      <c r="T3334" s="9">
        <f t="shared" si="315"/>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160</v>
      </c>
      <c r="P3335" s="5">
        <f t="shared" si="313"/>
        <v>32.972972972972975</v>
      </c>
      <c r="Q3335" t="str">
        <f t="shared" si="316"/>
        <v>theater</v>
      </c>
      <c r="R3335" t="str">
        <f t="shared" si="317"/>
        <v>plays</v>
      </c>
      <c r="S3335" s="9">
        <f t="shared" si="314"/>
        <v>42148.676851851851</v>
      </c>
      <c r="T3335" s="9">
        <f t="shared" si="315"/>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1495</v>
      </c>
      <c r="P3336" s="5">
        <f t="shared" si="313"/>
        <v>116.65217391304348</v>
      </c>
      <c r="Q3336" t="str">
        <f t="shared" si="316"/>
        <v>theater</v>
      </c>
      <c r="R3336" t="str">
        <f t="shared" si="317"/>
        <v>plays</v>
      </c>
      <c r="S3336" s="9">
        <f t="shared" si="314"/>
        <v>42185.521087962959</v>
      </c>
      <c r="T3336" s="9">
        <f t="shared" si="315"/>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16</v>
      </c>
      <c r="P3337" s="5">
        <f t="shared" si="313"/>
        <v>79.61904761904762</v>
      </c>
      <c r="Q3337" t="str">
        <f t="shared" si="316"/>
        <v>theater</v>
      </c>
      <c r="R3337" t="str">
        <f t="shared" si="317"/>
        <v>plays</v>
      </c>
      <c r="S3337" s="9">
        <f t="shared" si="314"/>
        <v>41827.674143518518</v>
      </c>
      <c r="T3337" s="9">
        <f t="shared" si="315"/>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0</v>
      </c>
      <c r="P3338" s="5">
        <f t="shared" si="313"/>
        <v>27.777777777777779</v>
      </c>
      <c r="Q3338" t="str">
        <f t="shared" si="316"/>
        <v>theater</v>
      </c>
      <c r="R3338" t="str">
        <f t="shared" si="317"/>
        <v>plays</v>
      </c>
      <c r="S3338" s="9">
        <f t="shared" si="314"/>
        <v>42437.398680555561</v>
      </c>
      <c r="T3338" s="9">
        <f t="shared" si="315"/>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255</v>
      </c>
      <c r="P3339" s="5">
        <f t="shared" si="313"/>
        <v>81.029411764705884</v>
      </c>
      <c r="Q3339" t="str">
        <f t="shared" si="316"/>
        <v>theater</v>
      </c>
      <c r="R3339" t="str">
        <f t="shared" si="317"/>
        <v>plays</v>
      </c>
      <c r="S3339" s="9">
        <f t="shared" si="314"/>
        <v>41901.282025462962</v>
      </c>
      <c r="T3339" s="9">
        <f t="shared" si="315"/>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327</v>
      </c>
      <c r="P3340" s="5">
        <f t="shared" si="313"/>
        <v>136.84821428571428</v>
      </c>
      <c r="Q3340" t="str">
        <f t="shared" si="316"/>
        <v>theater</v>
      </c>
      <c r="R3340" t="str">
        <f t="shared" si="317"/>
        <v>plays</v>
      </c>
      <c r="S3340" s="9">
        <f t="shared" si="314"/>
        <v>42769.574999999997</v>
      </c>
      <c r="T3340" s="9">
        <f t="shared" si="315"/>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348</v>
      </c>
      <c r="P3341" s="5">
        <f t="shared" si="313"/>
        <v>177.61702127659575</v>
      </c>
      <c r="Q3341" t="str">
        <f t="shared" si="316"/>
        <v>theater</v>
      </c>
      <c r="R3341" t="str">
        <f t="shared" si="317"/>
        <v>plays</v>
      </c>
      <c r="S3341" s="9">
        <f t="shared" si="314"/>
        <v>42549.665717592594</v>
      </c>
      <c r="T3341" s="9">
        <f t="shared" si="315"/>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1145</v>
      </c>
      <c r="P3342" s="5">
        <f t="shared" si="313"/>
        <v>109.07894736842105</v>
      </c>
      <c r="Q3342" t="str">
        <f t="shared" si="316"/>
        <v>theater</v>
      </c>
      <c r="R3342" t="str">
        <f t="shared" si="317"/>
        <v>plays</v>
      </c>
      <c r="S3342" s="9">
        <f t="shared" si="314"/>
        <v>42685.974004629628</v>
      </c>
      <c r="T3342" s="9">
        <f t="shared" si="315"/>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0</v>
      </c>
      <c r="P3343" s="5">
        <f t="shared" si="313"/>
        <v>119.64285714285714</v>
      </c>
      <c r="Q3343" t="str">
        <f t="shared" si="316"/>
        <v>theater</v>
      </c>
      <c r="R3343" t="str">
        <f t="shared" si="317"/>
        <v>plays</v>
      </c>
      <c r="S3343" s="9">
        <f t="shared" si="314"/>
        <v>42510.798854166671</v>
      </c>
      <c r="T3343" s="9">
        <f t="shared" si="315"/>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100</v>
      </c>
      <c r="P3344" s="5">
        <f t="shared" si="313"/>
        <v>78.205128205128204</v>
      </c>
      <c r="Q3344" t="str">
        <f t="shared" si="316"/>
        <v>theater</v>
      </c>
      <c r="R3344" t="str">
        <f t="shared" si="317"/>
        <v>plays</v>
      </c>
      <c r="S3344" s="9">
        <f t="shared" si="314"/>
        <v>42062.296412037031</v>
      </c>
      <c r="T3344" s="9">
        <f t="shared" si="315"/>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500</v>
      </c>
      <c r="P3345" s="5">
        <f t="shared" si="313"/>
        <v>52.173913043478258</v>
      </c>
      <c r="Q3345" t="str">
        <f t="shared" si="316"/>
        <v>theater</v>
      </c>
      <c r="R3345" t="str">
        <f t="shared" si="317"/>
        <v>plays</v>
      </c>
      <c r="S3345" s="9">
        <f t="shared" si="314"/>
        <v>42452.916481481487</v>
      </c>
      <c r="T3345" s="9">
        <f t="shared" si="315"/>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65</v>
      </c>
      <c r="P3346" s="5">
        <f t="shared" si="313"/>
        <v>114.125</v>
      </c>
      <c r="Q3346" t="str">
        <f t="shared" si="316"/>
        <v>theater</v>
      </c>
      <c r="R3346" t="str">
        <f t="shared" si="317"/>
        <v>plays</v>
      </c>
      <c r="S3346" s="9">
        <f t="shared" si="314"/>
        <v>41851.200150462959</v>
      </c>
      <c r="T3346" s="9">
        <f t="shared" si="315"/>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150</v>
      </c>
      <c r="P3347" s="5">
        <f t="shared" si="313"/>
        <v>50</v>
      </c>
      <c r="Q3347" t="str">
        <f t="shared" si="316"/>
        <v>theater</v>
      </c>
      <c r="R3347" t="str">
        <f t="shared" si="317"/>
        <v>plays</v>
      </c>
      <c r="S3347" s="9">
        <f t="shared" si="314"/>
        <v>42053.106111111112</v>
      </c>
      <c r="T3347" s="9">
        <f t="shared" si="315"/>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150</v>
      </c>
      <c r="P3348" s="5">
        <f t="shared" si="313"/>
        <v>91.666666666666671</v>
      </c>
      <c r="Q3348" t="str">
        <f t="shared" si="316"/>
        <v>theater</v>
      </c>
      <c r="R3348" t="str">
        <f t="shared" si="317"/>
        <v>plays</v>
      </c>
      <c r="S3348" s="9">
        <f t="shared" si="314"/>
        <v>42054.024421296301</v>
      </c>
      <c r="T3348" s="9">
        <f t="shared" si="315"/>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389</v>
      </c>
      <c r="P3349" s="5">
        <f t="shared" si="313"/>
        <v>108.59090909090909</v>
      </c>
      <c r="Q3349" t="str">
        <f t="shared" si="316"/>
        <v>theater</v>
      </c>
      <c r="R3349" t="str">
        <f t="shared" si="317"/>
        <v>plays</v>
      </c>
      <c r="S3349" s="9">
        <f t="shared" si="314"/>
        <v>42484.551550925928</v>
      </c>
      <c r="T3349" s="9">
        <f t="shared" si="315"/>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16</v>
      </c>
      <c r="P3350" s="5">
        <f t="shared" si="313"/>
        <v>69.822784810126578</v>
      </c>
      <c r="Q3350" t="str">
        <f t="shared" si="316"/>
        <v>theater</v>
      </c>
      <c r="R3350" t="str">
        <f t="shared" si="317"/>
        <v>plays</v>
      </c>
      <c r="S3350" s="9">
        <f t="shared" si="314"/>
        <v>42466.558796296296</v>
      </c>
      <c r="T3350" s="9">
        <f t="shared" si="315"/>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534</v>
      </c>
      <c r="P3351" s="5">
        <f t="shared" si="313"/>
        <v>109.57142857142857</v>
      </c>
      <c r="Q3351" t="str">
        <f t="shared" si="316"/>
        <v>theater</v>
      </c>
      <c r="R3351" t="str">
        <f t="shared" si="317"/>
        <v>plays</v>
      </c>
      <c r="S3351" s="9">
        <f t="shared" si="314"/>
        <v>42513.110787037032</v>
      </c>
      <c r="T3351" s="9">
        <f t="shared" si="315"/>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155</v>
      </c>
      <c r="P3352" s="5">
        <f t="shared" si="313"/>
        <v>71.666666666666671</v>
      </c>
      <c r="Q3352" t="str">
        <f t="shared" si="316"/>
        <v>theater</v>
      </c>
      <c r="R3352" t="str">
        <f t="shared" si="317"/>
        <v>plays</v>
      </c>
      <c r="S3352" s="9">
        <f t="shared" si="314"/>
        <v>42302.701516203699</v>
      </c>
      <c r="T3352" s="9">
        <f t="shared" si="315"/>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55</v>
      </c>
      <c r="P3353" s="5">
        <f t="shared" si="313"/>
        <v>93.611111111111114</v>
      </c>
      <c r="Q3353" t="str">
        <f t="shared" si="316"/>
        <v>theater</v>
      </c>
      <c r="R3353" t="str">
        <f t="shared" si="317"/>
        <v>plays</v>
      </c>
      <c r="S3353" s="9">
        <f t="shared" si="314"/>
        <v>41806.395428240743</v>
      </c>
      <c r="T3353" s="9">
        <f t="shared" si="315"/>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376</v>
      </c>
      <c r="P3354" s="5">
        <f t="shared" si="313"/>
        <v>76.8</v>
      </c>
      <c r="Q3354" t="str">
        <f t="shared" si="316"/>
        <v>theater</v>
      </c>
      <c r="R3354" t="str">
        <f t="shared" si="317"/>
        <v>plays</v>
      </c>
      <c r="S3354" s="9">
        <f t="shared" si="314"/>
        <v>42495.992800925931</v>
      </c>
      <c r="T3354" s="9">
        <f t="shared" si="315"/>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1075</v>
      </c>
      <c r="P3355" s="5">
        <f t="shared" si="313"/>
        <v>35.795454545454547</v>
      </c>
      <c r="Q3355" t="str">
        <f t="shared" si="316"/>
        <v>theater</v>
      </c>
      <c r="R3355" t="str">
        <f t="shared" si="317"/>
        <v>plays</v>
      </c>
      <c r="S3355" s="9">
        <f t="shared" si="314"/>
        <v>42479.432291666672</v>
      </c>
      <c r="T3355" s="9">
        <f t="shared" si="315"/>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58</v>
      </c>
      <c r="P3356" s="5">
        <f t="shared" si="313"/>
        <v>55.6</v>
      </c>
      <c r="Q3356" t="str">
        <f t="shared" si="316"/>
        <v>theater</v>
      </c>
      <c r="R3356" t="str">
        <f t="shared" si="317"/>
        <v>plays</v>
      </c>
      <c r="S3356" s="9">
        <f t="shared" si="314"/>
        <v>42270.7269212963</v>
      </c>
      <c r="T3356" s="9">
        <f t="shared" si="315"/>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460</v>
      </c>
      <c r="P3357" s="5">
        <f t="shared" si="313"/>
        <v>147.33333333333334</v>
      </c>
      <c r="Q3357" t="str">
        <f t="shared" si="316"/>
        <v>theater</v>
      </c>
      <c r="R3357" t="str">
        <f t="shared" si="317"/>
        <v>plays</v>
      </c>
      <c r="S3357" s="9">
        <f t="shared" si="314"/>
        <v>42489.619525462964</v>
      </c>
      <c r="T3357" s="9">
        <f t="shared" si="315"/>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21</v>
      </c>
      <c r="P3358" s="5">
        <f t="shared" si="313"/>
        <v>56.333333333333336</v>
      </c>
      <c r="Q3358" t="str">
        <f t="shared" si="316"/>
        <v>theater</v>
      </c>
      <c r="R3358" t="str">
        <f t="shared" si="317"/>
        <v>plays</v>
      </c>
      <c r="S3358" s="9">
        <f t="shared" si="314"/>
        <v>42536.815648148149</v>
      </c>
      <c r="T3358" s="9">
        <f t="shared" si="315"/>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20</v>
      </c>
      <c r="P3359" s="5">
        <f t="shared" si="313"/>
        <v>96.19047619047619</v>
      </c>
      <c r="Q3359" t="str">
        <f t="shared" si="316"/>
        <v>theater</v>
      </c>
      <c r="R3359" t="str">
        <f t="shared" si="317"/>
        <v>plays</v>
      </c>
      <c r="S3359" s="9">
        <f t="shared" si="314"/>
        <v>41822.417939814812</v>
      </c>
      <c r="T3359" s="9">
        <f t="shared" si="315"/>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299</v>
      </c>
      <c r="P3360" s="5">
        <f t="shared" si="313"/>
        <v>63.574074074074076</v>
      </c>
      <c r="Q3360" t="str">
        <f t="shared" si="316"/>
        <v>theater</v>
      </c>
      <c r="R3360" t="str">
        <f t="shared" si="317"/>
        <v>plays</v>
      </c>
      <c r="S3360" s="9">
        <f t="shared" si="314"/>
        <v>41932.311099537037</v>
      </c>
      <c r="T3360" s="9">
        <f t="shared" si="315"/>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250</v>
      </c>
      <c r="P3361" s="5">
        <f t="shared" si="313"/>
        <v>184.78260869565219</v>
      </c>
      <c r="Q3361" t="str">
        <f t="shared" si="316"/>
        <v>theater</v>
      </c>
      <c r="R3361" t="str">
        <f t="shared" si="317"/>
        <v>plays</v>
      </c>
      <c r="S3361" s="9">
        <f t="shared" si="314"/>
        <v>42746.057106481487</v>
      </c>
      <c r="T3361" s="9">
        <f t="shared" si="315"/>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124</v>
      </c>
      <c r="P3362" s="5">
        <f t="shared" si="313"/>
        <v>126.72222222222223</v>
      </c>
      <c r="Q3362" t="str">
        <f t="shared" si="316"/>
        <v>theater</v>
      </c>
      <c r="R3362" t="str">
        <f t="shared" si="317"/>
        <v>plays</v>
      </c>
      <c r="S3362" s="9">
        <f t="shared" si="314"/>
        <v>42697.082673611112</v>
      </c>
      <c r="T3362" s="9">
        <f t="shared" si="315"/>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673</v>
      </c>
      <c r="P3363" s="5">
        <f t="shared" si="313"/>
        <v>83.42647058823529</v>
      </c>
      <c r="Q3363" t="str">
        <f t="shared" si="316"/>
        <v>theater</v>
      </c>
      <c r="R3363" t="str">
        <f t="shared" si="317"/>
        <v>plays</v>
      </c>
      <c r="S3363" s="9">
        <f t="shared" si="314"/>
        <v>41866.025347222225</v>
      </c>
      <c r="T3363" s="9">
        <f t="shared" si="315"/>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590</v>
      </c>
      <c r="P3364" s="5">
        <f t="shared" si="313"/>
        <v>54.5</v>
      </c>
      <c r="Q3364" t="str">
        <f t="shared" si="316"/>
        <v>theater</v>
      </c>
      <c r="R3364" t="str">
        <f t="shared" si="317"/>
        <v>plays</v>
      </c>
      <c r="S3364" s="9">
        <f t="shared" si="314"/>
        <v>42056.091631944444</v>
      </c>
      <c r="T3364" s="9">
        <f t="shared" si="315"/>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110</v>
      </c>
      <c r="P3365" s="5">
        <f t="shared" si="313"/>
        <v>302.30769230769232</v>
      </c>
      <c r="Q3365" t="str">
        <f t="shared" si="316"/>
        <v>theater</v>
      </c>
      <c r="R3365" t="str">
        <f t="shared" si="317"/>
        <v>plays</v>
      </c>
      <c r="S3365" s="9">
        <f t="shared" si="314"/>
        <v>41851.771354166667</v>
      </c>
      <c r="T3365" s="9">
        <f t="shared" si="315"/>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178</v>
      </c>
      <c r="P3366" s="5">
        <f t="shared" si="313"/>
        <v>44.138888888888886</v>
      </c>
      <c r="Q3366" t="str">
        <f t="shared" si="316"/>
        <v>theater</v>
      </c>
      <c r="R3366" t="str">
        <f t="shared" si="317"/>
        <v>plays</v>
      </c>
      <c r="S3366" s="9">
        <f t="shared" si="314"/>
        <v>42422.977418981478</v>
      </c>
      <c r="T3366" s="9">
        <f t="shared" si="315"/>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100</v>
      </c>
      <c r="P3367" s="5">
        <f t="shared" si="313"/>
        <v>866.66666666666663</v>
      </c>
      <c r="Q3367" t="str">
        <f t="shared" si="316"/>
        <v>theater</v>
      </c>
      <c r="R3367" t="str">
        <f t="shared" si="317"/>
        <v>plays</v>
      </c>
      <c r="S3367" s="9">
        <f t="shared" si="314"/>
        <v>42321.101759259262</v>
      </c>
      <c r="T3367" s="9">
        <f t="shared" si="315"/>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605</v>
      </c>
      <c r="P3368" s="5">
        <f t="shared" si="313"/>
        <v>61.388888888888886</v>
      </c>
      <c r="Q3368" t="str">
        <f t="shared" si="316"/>
        <v>theater</v>
      </c>
      <c r="R3368" t="str">
        <f t="shared" si="317"/>
        <v>plays</v>
      </c>
      <c r="S3368" s="9">
        <f t="shared" si="314"/>
        <v>42107.067557870367</v>
      </c>
      <c r="T3368" s="9">
        <f t="shared" si="315"/>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140</v>
      </c>
      <c r="P3369" s="5">
        <f t="shared" si="313"/>
        <v>29.666666666666668</v>
      </c>
      <c r="Q3369" t="str">
        <f t="shared" si="316"/>
        <v>theater</v>
      </c>
      <c r="R3369" t="str">
        <f t="shared" si="317"/>
        <v>plays</v>
      </c>
      <c r="S3369" s="9">
        <f t="shared" si="314"/>
        <v>42192.933958333335</v>
      </c>
      <c r="T3369" s="9">
        <f t="shared" si="315"/>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46</v>
      </c>
      <c r="P3370" s="5">
        <f t="shared" si="313"/>
        <v>45.478260869565219</v>
      </c>
      <c r="Q3370" t="str">
        <f t="shared" si="316"/>
        <v>theater</v>
      </c>
      <c r="R3370" t="str">
        <f t="shared" si="317"/>
        <v>plays</v>
      </c>
      <c r="S3370" s="9">
        <f t="shared" si="314"/>
        <v>41969.199756944443</v>
      </c>
      <c r="T3370" s="9">
        <f t="shared" si="315"/>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195</v>
      </c>
      <c r="P3371" s="5">
        <f t="shared" si="313"/>
        <v>96.203703703703709</v>
      </c>
      <c r="Q3371" t="str">
        <f t="shared" si="316"/>
        <v>theater</v>
      </c>
      <c r="R3371" t="str">
        <f t="shared" si="317"/>
        <v>plays</v>
      </c>
      <c r="S3371" s="9">
        <f t="shared" si="314"/>
        <v>42690.041435185187</v>
      </c>
      <c r="T3371" s="9">
        <f t="shared" si="315"/>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266</v>
      </c>
      <c r="P3372" s="5">
        <f t="shared" si="313"/>
        <v>67.92307692307692</v>
      </c>
      <c r="Q3372" t="str">
        <f t="shared" si="316"/>
        <v>theater</v>
      </c>
      <c r="R3372" t="str">
        <f t="shared" si="317"/>
        <v>plays</v>
      </c>
      <c r="S3372" s="9">
        <f t="shared" si="314"/>
        <v>42690.334317129629</v>
      </c>
      <c r="T3372" s="9">
        <f t="shared" si="315"/>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77</v>
      </c>
      <c r="P3373" s="5">
        <f t="shared" si="313"/>
        <v>30.777777777777779</v>
      </c>
      <c r="Q3373" t="str">
        <f t="shared" si="316"/>
        <v>theater</v>
      </c>
      <c r="R3373" t="str">
        <f t="shared" si="317"/>
        <v>plays</v>
      </c>
      <c r="S3373" s="9">
        <f t="shared" si="314"/>
        <v>42312.874594907407</v>
      </c>
      <c r="T3373" s="9">
        <f t="shared" si="315"/>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35</v>
      </c>
      <c r="P3374" s="5">
        <f t="shared" si="313"/>
        <v>38.333333333333336</v>
      </c>
      <c r="Q3374" t="str">
        <f t="shared" si="316"/>
        <v>theater</v>
      </c>
      <c r="R3374" t="str">
        <f t="shared" si="317"/>
        <v>plays</v>
      </c>
      <c r="S3374" s="9">
        <f t="shared" si="314"/>
        <v>41855.548101851848</v>
      </c>
      <c r="T3374" s="9">
        <f t="shared" si="315"/>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5</v>
      </c>
      <c r="P3375" s="5">
        <f t="shared" si="313"/>
        <v>66.833333333333329</v>
      </c>
      <c r="Q3375" t="str">
        <f t="shared" si="316"/>
        <v>theater</v>
      </c>
      <c r="R3375" t="str">
        <f t="shared" si="317"/>
        <v>plays</v>
      </c>
      <c r="S3375" s="9">
        <f t="shared" si="314"/>
        <v>42179.854629629626</v>
      </c>
      <c r="T3375" s="9">
        <f t="shared" si="315"/>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230</v>
      </c>
      <c r="P3376" s="5">
        <f t="shared" si="313"/>
        <v>71.730769230769226</v>
      </c>
      <c r="Q3376" t="str">
        <f t="shared" si="316"/>
        <v>theater</v>
      </c>
      <c r="R3376" t="str">
        <f t="shared" si="317"/>
        <v>plays</v>
      </c>
      <c r="S3376" s="9">
        <f t="shared" si="314"/>
        <v>42275.731666666667</v>
      </c>
      <c r="T3376" s="9">
        <f t="shared" si="315"/>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0</v>
      </c>
      <c r="P3377" s="5">
        <f t="shared" si="313"/>
        <v>176.47058823529412</v>
      </c>
      <c r="Q3377" t="str">
        <f t="shared" si="316"/>
        <v>theater</v>
      </c>
      <c r="R3377" t="str">
        <f t="shared" si="317"/>
        <v>plays</v>
      </c>
      <c r="S3377" s="9">
        <f t="shared" si="314"/>
        <v>41765.610798611109</v>
      </c>
      <c r="T3377" s="9">
        <f t="shared" si="315"/>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v>
      </c>
      <c r="P3378" s="5">
        <f t="shared" si="313"/>
        <v>421.10526315789474</v>
      </c>
      <c r="Q3378" t="str">
        <f t="shared" si="316"/>
        <v>theater</v>
      </c>
      <c r="R3378" t="str">
        <f t="shared" si="317"/>
        <v>plays</v>
      </c>
      <c r="S3378" s="9">
        <f t="shared" si="314"/>
        <v>42059.701319444444</v>
      </c>
      <c r="T3378" s="9">
        <f t="shared" si="315"/>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84</v>
      </c>
      <c r="P3379" s="5">
        <f t="shared" si="313"/>
        <v>104.98701298701299</v>
      </c>
      <c r="Q3379" t="str">
        <f t="shared" si="316"/>
        <v>theater</v>
      </c>
      <c r="R3379" t="str">
        <f t="shared" si="317"/>
        <v>plays</v>
      </c>
      <c r="S3379" s="9">
        <f t="shared" si="314"/>
        <v>42053.732627314821</v>
      </c>
      <c r="T3379" s="9">
        <f t="shared" si="315"/>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42</v>
      </c>
      <c r="P3380" s="5">
        <f t="shared" si="313"/>
        <v>28.19047619047619</v>
      </c>
      <c r="Q3380" t="str">
        <f t="shared" si="316"/>
        <v>theater</v>
      </c>
      <c r="R3380" t="str">
        <f t="shared" si="317"/>
        <v>plays</v>
      </c>
      <c r="S3380" s="9">
        <f t="shared" si="314"/>
        <v>41858.355393518519</v>
      </c>
      <c r="T3380" s="9">
        <f t="shared" si="315"/>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73</v>
      </c>
      <c r="P3381" s="5">
        <f t="shared" si="313"/>
        <v>54.55263157894737</v>
      </c>
      <c r="Q3381" t="str">
        <f t="shared" si="316"/>
        <v>theater</v>
      </c>
      <c r="R3381" t="str">
        <f t="shared" si="317"/>
        <v>plays</v>
      </c>
      <c r="S3381" s="9">
        <f t="shared" si="314"/>
        <v>42225.513888888891</v>
      </c>
      <c r="T3381" s="9">
        <f t="shared" si="315"/>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133</v>
      </c>
      <c r="P3382" s="5">
        <f t="shared" si="313"/>
        <v>111.89285714285714</v>
      </c>
      <c r="Q3382" t="str">
        <f t="shared" si="316"/>
        <v>theater</v>
      </c>
      <c r="R3382" t="str">
        <f t="shared" si="317"/>
        <v>plays</v>
      </c>
      <c r="S3382" s="9">
        <f t="shared" si="314"/>
        <v>41937.95344907407</v>
      </c>
      <c r="T3382" s="9">
        <f t="shared" si="315"/>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90</v>
      </c>
      <c r="P3383" s="5">
        <f t="shared" si="313"/>
        <v>85.208333333333329</v>
      </c>
      <c r="Q3383" t="str">
        <f t="shared" si="316"/>
        <v>theater</v>
      </c>
      <c r="R3383" t="str">
        <f t="shared" si="317"/>
        <v>plays</v>
      </c>
      <c r="S3383" s="9">
        <f t="shared" si="314"/>
        <v>42044.184988425928</v>
      </c>
      <c r="T3383" s="9">
        <f t="shared" si="315"/>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26</v>
      </c>
      <c r="P3384" s="5">
        <f t="shared" si="313"/>
        <v>76.652173913043484</v>
      </c>
      <c r="Q3384" t="str">
        <f t="shared" si="316"/>
        <v>theater</v>
      </c>
      <c r="R3384" t="str">
        <f t="shared" si="317"/>
        <v>plays</v>
      </c>
      <c r="S3384" s="9">
        <f t="shared" si="314"/>
        <v>42559.431203703702</v>
      </c>
      <c r="T3384" s="9">
        <f t="shared" si="315"/>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205</v>
      </c>
      <c r="P3385" s="5">
        <f t="shared" si="313"/>
        <v>65.166666666666671</v>
      </c>
      <c r="Q3385" t="str">
        <f t="shared" si="316"/>
        <v>theater</v>
      </c>
      <c r="R3385" t="str">
        <f t="shared" si="317"/>
        <v>plays</v>
      </c>
      <c r="S3385" s="9">
        <f t="shared" si="314"/>
        <v>42524.782638888893</v>
      </c>
      <c r="T3385" s="9">
        <f t="shared" si="315"/>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0.65999999999985448</v>
      </c>
      <c r="P3386" s="5">
        <f t="shared" si="313"/>
        <v>93.760312499999998</v>
      </c>
      <c r="Q3386" t="str">
        <f t="shared" si="316"/>
        <v>theater</v>
      </c>
      <c r="R3386" t="str">
        <f t="shared" si="317"/>
        <v>plays</v>
      </c>
      <c r="S3386" s="9">
        <f t="shared" si="314"/>
        <v>42292.087592592594</v>
      </c>
      <c r="T3386" s="9">
        <f t="shared" si="315"/>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0</v>
      </c>
      <c r="P3387" s="5">
        <f t="shared" si="313"/>
        <v>133.33333333333334</v>
      </c>
      <c r="Q3387" t="str">
        <f t="shared" si="316"/>
        <v>theater</v>
      </c>
      <c r="R3387" t="str">
        <f t="shared" si="317"/>
        <v>plays</v>
      </c>
      <c r="S3387" s="9">
        <f t="shared" si="314"/>
        <v>41953.8675</v>
      </c>
      <c r="T3387" s="9">
        <f t="shared" si="315"/>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100</v>
      </c>
      <c r="P3388" s="5">
        <f t="shared" si="313"/>
        <v>51.219512195121951</v>
      </c>
      <c r="Q3388" t="str">
        <f t="shared" si="316"/>
        <v>theater</v>
      </c>
      <c r="R3388" t="str">
        <f t="shared" si="317"/>
        <v>plays</v>
      </c>
      <c r="S3388" s="9">
        <f t="shared" si="314"/>
        <v>41946.644745370373</v>
      </c>
      <c r="T3388" s="9">
        <f t="shared" si="315"/>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506</v>
      </c>
      <c r="P3389" s="5">
        <f t="shared" si="313"/>
        <v>100.17142857142858</v>
      </c>
      <c r="Q3389" t="str">
        <f t="shared" si="316"/>
        <v>theater</v>
      </c>
      <c r="R3389" t="str">
        <f t="shared" si="317"/>
        <v>plays</v>
      </c>
      <c r="S3389" s="9">
        <f t="shared" si="314"/>
        <v>41947.762592592589</v>
      </c>
      <c r="T3389" s="9">
        <f t="shared" si="315"/>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57</v>
      </c>
      <c r="P3390" s="5">
        <f t="shared" si="313"/>
        <v>34.6</v>
      </c>
      <c r="Q3390" t="str">
        <f t="shared" si="316"/>
        <v>theater</v>
      </c>
      <c r="R3390" t="str">
        <f t="shared" si="317"/>
        <v>plays</v>
      </c>
      <c r="S3390" s="9">
        <f t="shared" si="314"/>
        <v>42143.461122685185</v>
      </c>
      <c r="T3390" s="9">
        <f t="shared" si="315"/>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1450</v>
      </c>
      <c r="P3391" s="5">
        <f t="shared" si="313"/>
        <v>184.67741935483872</v>
      </c>
      <c r="Q3391" t="str">
        <f t="shared" si="316"/>
        <v>theater</v>
      </c>
      <c r="R3391" t="str">
        <f t="shared" si="317"/>
        <v>plays</v>
      </c>
      <c r="S3391" s="9">
        <f t="shared" si="314"/>
        <v>42494.563449074078</v>
      </c>
      <c r="T3391" s="9">
        <f t="shared" si="315"/>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36</v>
      </c>
      <c r="P3392" s="5">
        <f t="shared" si="313"/>
        <v>69.818181818181813</v>
      </c>
      <c r="Q3392" t="str">
        <f t="shared" si="316"/>
        <v>theater</v>
      </c>
      <c r="R3392" t="str">
        <f t="shared" si="317"/>
        <v>plays</v>
      </c>
      <c r="S3392" s="9">
        <f t="shared" si="314"/>
        <v>41815.774826388886</v>
      </c>
      <c r="T3392" s="9">
        <f t="shared" si="315"/>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615</v>
      </c>
      <c r="P3393" s="5">
        <f t="shared" si="313"/>
        <v>61.944444444444443</v>
      </c>
      <c r="Q3393" t="str">
        <f t="shared" si="316"/>
        <v>theater</v>
      </c>
      <c r="R3393" t="str">
        <f t="shared" si="317"/>
        <v>plays</v>
      </c>
      <c r="S3393" s="9">
        <f t="shared" si="314"/>
        <v>41830.545694444445</v>
      </c>
      <c r="T3393" s="9">
        <f t="shared" si="315"/>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318">E3394-D3394</f>
        <v>0</v>
      </c>
      <c r="P3394" s="5">
        <f t="shared" ref="P3394:P3457" si="319">(E3394/L3394)</f>
        <v>41.666666666666664</v>
      </c>
      <c r="Q3394" t="str">
        <f t="shared" si="316"/>
        <v>theater</v>
      </c>
      <c r="R3394" t="str">
        <f t="shared" si="317"/>
        <v>plays</v>
      </c>
      <c r="S3394" s="9">
        <f t="shared" ref="S3394:S3457" si="320">(((J3394/60)/60)/24)+DATE(1970,1,1)</f>
        <v>42446.845543981486</v>
      </c>
      <c r="T3394" s="9">
        <f t="shared" ref="T3394:T3457" si="321">(((I3394/60)/60)/24)+DATE(1970,1,1)</f>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318"/>
        <v>87</v>
      </c>
      <c r="P3395" s="5">
        <f t="shared" si="319"/>
        <v>36.06818181818182</v>
      </c>
      <c r="Q3395" t="str">
        <f t="shared" ref="Q3395:Q3458" si="322">LEFT(N3395,SEARCH("/",N3395,1)-1)</f>
        <v>theater</v>
      </c>
      <c r="R3395" t="str">
        <f t="shared" ref="R3395:R3458" si="323">RIGHT(N3395,LEN(N3395)-SEARCH("/",N3395))</f>
        <v>plays</v>
      </c>
      <c r="S3395" s="9">
        <f t="shared" si="320"/>
        <v>41923.921643518523</v>
      </c>
      <c r="T3395" s="9">
        <f t="shared" si="321"/>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233</v>
      </c>
      <c r="P3396" s="5">
        <f t="shared" si="319"/>
        <v>29</v>
      </c>
      <c r="Q3396" t="str">
        <f t="shared" si="322"/>
        <v>theater</v>
      </c>
      <c r="R3396" t="str">
        <f t="shared" si="323"/>
        <v>plays</v>
      </c>
      <c r="S3396" s="9">
        <f t="shared" si="320"/>
        <v>41817.59542824074</v>
      </c>
      <c r="T3396" s="9">
        <f t="shared" si="321"/>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420</v>
      </c>
      <c r="P3397" s="5">
        <f t="shared" si="319"/>
        <v>24.210526315789473</v>
      </c>
      <c r="Q3397" t="str">
        <f t="shared" si="322"/>
        <v>theater</v>
      </c>
      <c r="R3397" t="str">
        <f t="shared" si="323"/>
        <v>plays</v>
      </c>
      <c r="S3397" s="9">
        <f t="shared" si="320"/>
        <v>42140.712314814817</v>
      </c>
      <c r="T3397" s="9">
        <f t="shared" si="321"/>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65</v>
      </c>
      <c r="P3398" s="5">
        <f t="shared" si="319"/>
        <v>55.892857142857146</v>
      </c>
      <c r="Q3398" t="str">
        <f t="shared" si="322"/>
        <v>theater</v>
      </c>
      <c r="R3398" t="str">
        <f t="shared" si="323"/>
        <v>plays</v>
      </c>
      <c r="S3398" s="9">
        <f t="shared" si="320"/>
        <v>41764.44663194444</v>
      </c>
      <c r="T3398" s="9">
        <f t="shared" si="321"/>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30</v>
      </c>
      <c r="P3399" s="5">
        <f t="shared" si="319"/>
        <v>11.666666666666666</v>
      </c>
      <c r="Q3399" t="str">
        <f t="shared" si="322"/>
        <v>theater</v>
      </c>
      <c r="R3399" t="str">
        <f t="shared" si="323"/>
        <v>plays</v>
      </c>
      <c r="S3399" s="9">
        <f t="shared" si="320"/>
        <v>42378.478344907402</v>
      </c>
      <c r="T3399" s="9">
        <f t="shared" si="321"/>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443</v>
      </c>
      <c r="P3400" s="5">
        <f t="shared" si="319"/>
        <v>68.353846153846149</v>
      </c>
      <c r="Q3400" t="str">
        <f t="shared" si="322"/>
        <v>theater</v>
      </c>
      <c r="R3400" t="str">
        <f t="shared" si="323"/>
        <v>plays</v>
      </c>
      <c r="S3400" s="9">
        <f t="shared" si="320"/>
        <v>41941.75203703704</v>
      </c>
      <c r="T3400" s="9">
        <f t="shared" si="321"/>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45</v>
      </c>
      <c r="P3401" s="5">
        <f t="shared" si="319"/>
        <v>27.065217391304348</v>
      </c>
      <c r="Q3401" t="str">
        <f t="shared" si="322"/>
        <v>theater</v>
      </c>
      <c r="R3401" t="str">
        <f t="shared" si="323"/>
        <v>plays</v>
      </c>
      <c r="S3401" s="9">
        <f t="shared" si="320"/>
        <v>42026.920428240745</v>
      </c>
      <c r="T3401" s="9">
        <f t="shared" si="321"/>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41</v>
      </c>
      <c r="P3402" s="5">
        <f t="shared" si="319"/>
        <v>118.12941176470588</v>
      </c>
      <c r="Q3402" t="str">
        <f t="shared" si="322"/>
        <v>theater</v>
      </c>
      <c r="R3402" t="str">
        <f t="shared" si="323"/>
        <v>plays</v>
      </c>
      <c r="S3402" s="9">
        <f t="shared" si="320"/>
        <v>41834.953865740739</v>
      </c>
      <c r="T3402" s="9">
        <f t="shared" si="321"/>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54</v>
      </c>
      <c r="P3403" s="5">
        <f t="shared" si="319"/>
        <v>44.757575757575758</v>
      </c>
      <c r="Q3403" t="str">
        <f t="shared" si="322"/>
        <v>theater</v>
      </c>
      <c r="R3403" t="str">
        <f t="shared" si="323"/>
        <v>plays</v>
      </c>
      <c r="S3403" s="9">
        <f t="shared" si="320"/>
        <v>42193.723912037036</v>
      </c>
      <c r="T3403" s="9">
        <f t="shared" si="321"/>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1465</v>
      </c>
      <c r="P3404" s="5">
        <f t="shared" si="319"/>
        <v>99.787878787878782</v>
      </c>
      <c r="Q3404" t="str">
        <f t="shared" si="322"/>
        <v>theater</v>
      </c>
      <c r="R3404" t="str">
        <f t="shared" si="323"/>
        <v>plays</v>
      </c>
      <c r="S3404" s="9">
        <f t="shared" si="320"/>
        <v>42290.61855324074</v>
      </c>
      <c r="T3404" s="9">
        <f t="shared" si="321"/>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0</v>
      </c>
      <c r="P3405" s="5">
        <f t="shared" si="319"/>
        <v>117.64705882352941</v>
      </c>
      <c r="Q3405" t="str">
        <f t="shared" si="322"/>
        <v>theater</v>
      </c>
      <c r="R3405" t="str">
        <f t="shared" si="323"/>
        <v>plays</v>
      </c>
      <c r="S3405" s="9">
        <f t="shared" si="320"/>
        <v>42150.462083333332</v>
      </c>
      <c r="T3405" s="9">
        <f t="shared" si="321"/>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110</v>
      </c>
      <c r="P3406" s="5">
        <f t="shared" si="319"/>
        <v>203.33333333333334</v>
      </c>
      <c r="Q3406" t="str">
        <f t="shared" si="322"/>
        <v>theater</v>
      </c>
      <c r="R3406" t="str">
        <f t="shared" si="323"/>
        <v>plays</v>
      </c>
      <c r="S3406" s="9">
        <f t="shared" si="320"/>
        <v>42152.503495370373</v>
      </c>
      <c r="T3406" s="9">
        <f t="shared" si="321"/>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131.5</v>
      </c>
      <c r="P3407" s="5">
        <f t="shared" si="319"/>
        <v>28.323529411764707</v>
      </c>
      <c r="Q3407" t="str">
        <f t="shared" si="322"/>
        <v>theater</v>
      </c>
      <c r="R3407" t="str">
        <f t="shared" si="323"/>
        <v>plays</v>
      </c>
      <c r="S3407" s="9">
        <f t="shared" si="320"/>
        <v>42410.017199074078</v>
      </c>
      <c r="T3407" s="9">
        <f t="shared" si="321"/>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31</v>
      </c>
      <c r="P3408" s="5">
        <f t="shared" si="319"/>
        <v>110.23076923076923</v>
      </c>
      <c r="Q3408" t="str">
        <f t="shared" si="322"/>
        <v>theater</v>
      </c>
      <c r="R3408" t="str">
        <f t="shared" si="323"/>
        <v>plays</v>
      </c>
      <c r="S3408" s="9">
        <f t="shared" si="320"/>
        <v>41791.492777777778</v>
      </c>
      <c r="T3408" s="9">
        <f t="shared" si="321"/>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142</v>
      </c>
      <c r="P3409" s="5">
        <f t="shared" si="319"/>
        <v>31.970149253731343</v>
      </c>
      <c r="Q3409" t="str">
        <f t="shared" si="322"/>
        <v>theater</v>
      </c>
      <c r="R3409" t="str">
        <f t="shared" si="323"/>
        <v>plays</v>
      </c>
      <c r="S3409" s="9">
        <f t="shared" si="320"/>
        <v>41796.422326388885</v>
      </c>
      <c r="T3409" s="9">
        <f t="shared" si="321"/>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555</v>
      </c>
      <c r="P3410" s="5">
        <f t="shared" si="319"/>
        <v>58.611111111111114</v>
      </c>
      <c r="Q3410" t="str">
        <f t="shared" si="322"/>
        <v>theater</v>
      </c>
      <c r="R3410" t="str">
        <f t="shared" si="323"/>
        <v>plays</v>
      </c>
      <c r="S3410" s="9">
        <f t="shared" si="320"/>
        <v>41808.991944444446</v>
      </c>
      <c r="T3410" s="9">
        <f t="shared" si="321"/>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118</v>
      </c>
      <c r="P3411" s="5">
        <f t="shared" si="319"/>
        <v>29.428571428571427</v>
      </c>
      <c r="Q3411" t="str">
        <f t="shared" si="322"/>
        <v>theater</v>
      </c>
      <c r="R3411" t="str">
        <f t="shared" si="323"/>
        <v>plays</v>
      </c>
      <c r="S3411" s="9">
        <f t="shared" si="320"/>
        <v>42544.814328703709</v>
      </c>
      <c r="T3411" s="9">
        <f t="shared" si="321"/>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255</v>
      </c>
      <c r="P3412" s="5">
        <f t="shared" si="319"/>
        <v>81.375</v>
      </c>
      <c r="Q3412" t="str">
        <f t="shared" si="322"/>
        <v>theater</v>
      </c>
      <c r="R3412" t="str">
        <f t="shared" si="323"/>
        <v>plays</v>
      </c>
      <c r="S3412" s="9">
        <f t="shared" si="320"/>
        <v>42500.041550925926</v>
      </c>
      <c r="T3412" s="9">
        <f t="shared" si="321"/>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535</v>
      </c>
      <c r="P3413" s="5">
        <f t="shared" si="319"/>
        <v>199.16666666666666</v>
      </c>
      <c r="Q3413" t="str">
        <f t="shared" si="322"/>
        <v>theater</v>
      </c>
      <c r="R3413" t="str">
        <f t="shared" si="323"/>
        <v>plays</v>
      </c>
      <c r="S3413" s="9">
        <f t="shared" si="320"/>
        <v>42265.022824074069</v>
      </c>
      <c r="T3413" s="9">
        <f t="shared" si="321"/>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0</v>
      </c>
      <c r="P3414" s="5">
        <f t="shared" si="319"/>
        <v>115.38461538461539</v>
      </c>
      <c r="Q3414" t="str">
        <f t="shared" si="322"/>
        <v>theater</v>
      </c>
      <c r="R3414" t="str">
        <f t="shared" si="323"/>
        <v>plays</v>
      </c>
      <c r="S3414" s="9">
        <f t="shared" si="320"/>
        <v>41879.959050925929</v>
      </c>
      <c r="T3414" s="9">
        <f t="shared" si="321"/>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150</v>
      </c>
      <c r="P3415" s="5">
        <f t="shared" si="319"/>
        <v>46.428571428571431</v>
      </c>
      <c r="Q3415" t="str">
        <f t="shared" si="322"/>
        <v>theater</v>
      </c>
      <c r="R3415" t="str">
        <f t="shared" si="323"/>
        <v>plays</v>
      </c>
      <c r="S3415" s="9">
        <f t="shared" si="320"/>
        <v>42053.733078703706</v>
      </c>
      <c r="T3415" s="9">
        <f t="shared" si="321"/>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105</v>
      </c>
      <c r="P3416" s="5">
        <f t="shared" si="319"/>
        <v>70.568181818181813</v>
      </c>
      <c r="Q3416" t="str">
        <f t="shared" si="322"/>
        <v>theater</v>
      </c>
      <c r="R3416" t="str">
        <f t="shared" si="323"/>
        <v>plays</v>
      </c>
      <c r="S3416" s="9">
        <f t="shared" si="320"/>
        <v>42675.832465277781</v>
      </c>
      <c r="T3416" s="9">
        <f t="shared" si="321"/>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0</v>
      </c>
      <c r="P3417" s="5">
        <f t="shared" si="319"/>
        <v>22.222222222222221</v>
      </c>
      <c r="Q3417" t="str">
        <f t="shared" si="322"/>
        <v>theater</v>
      </c>
      <c r="R3417" t="str">
        <f t="shared" si="323"/>
        <v>plays</v>
      </c>
      <c r="S3417" s="9">
        <f t="shared" si="320"/>
        <v>42467.144166666665</v>
      </c>
      <c r="T3417" s="9">
        <f t="shared" si="321"/>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784</v>
      </c>
      <c r="P3418" s="5">
        <f t="shared" si="319"/>
        <v>159.46666666666667</v>
      </c>
      <c r="Q3418" t="str">
        <f t="shared" si="322"/>
        <v>theater</v>
      </c>
      <c r="R3418" t="str">
        <f t="shared" si="323"/>
        <v>plays</v>
      </c>
      <c r="S3418" s="9">
        <f t="shared" si="320"/>
        <v>42089.412557870368</v>
      </c>
      <c r="T3418" s="9">
        <f t="shared" si="321"/>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9.9999999999909051E-3</v>
      </c>
      <c r="P3419" s="5">
        <f t="shared" si="319"/>
        <v>37.777999999999999</v>
      </c>
      <c r="Q3419" t="str">
        <f t="shared" si="322"/>
        <v>theater</v>
      </c>
      <c r="R3419" t="str">
        <f t="shared" si="323"/>
        <v>plays</v>
      </c>
      <c r="S3419" s="9">
        <f t="shared" si="320"/>
        <v>41894.91375</v>
      </c>
      <c r="T3419" s="9">
        <f t="shared" si="321"/>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35</v>
      </c>
      <c r="P3420" s="5">
        <f t="shared" si="319"/>
        <v>72.053571428571431</v>
      </c>
      <c r="Q3420" t="str">
        <f t="shared" si="322"/>
        <v>theater</v>
      </c>
      <c r="R3420" t="str">
        <f t="shared" si="323"/>
        <v>plays</v>
      </c>
      <c r="S3420" s="9">
        <f t="shared" si="320"/>
        <v>41752.83457175926</v>
      </c>
      <c r="T3420" s="9">
        <f t="shared" si="321"/>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180</v>
      </c>
      <c r="P3421" s="5">
        <f t="shared" si="319"/>
        <v>63.695652173913047</v>
      </c>
      <c r="Q3421" t="str">
        <f t="shared" si="322"/>
        <v>theater</v>
      </c>
      <c r="R3421" t="str">
        <f t="shared" si="323"/>
        <v>plays</v>
      </c>
      <c r="S3421" s="9">
        <f t="shared" si="320"/>
        <v>42448.821585648147</v>
      </c>
      <c r="T3421" s="9">
        <f t="shared" si="321"/>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266</v>
      </c>
      <c r="P3422" s="5">
        <f t="shared" si="319"/>
        <v>28.411764705882351</v>
      </c>
      <c r="Q3422" t="str">
        <f t="shared" si="322"/>
        <v>theater</v>
      </c>
      <c r="R3422" t="str">
        <f t="shared" si="323"/>
        <v>plays</v>
      </c>
      <c r="S3422" s="9">
        <f t="shared" si="320"/>
        <v>42405.090300925927</v>
      </c>
      <c r="T3422" s="9">
        <f t="shared" si="321"/>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115</v>
      </c>
      <c r="P3423" s="5">
        <f t="shared" si="319"/>
        <v>103.21428571428571</v>
      </c>
      <c r="Q3423" t="str">
        <f t="shared" si="322"/>
        <v>theater</v>
      </c>
      <c r="R3423" t="str">
        <f t="shared" si="323"/>
        <v>plays</v>
      </c>
      <c r="S3423" s="9">
        <f t="shared" si="320"/>
        <v>42037.791238425925</v>
      </c>
      <c r="T3423" s="9">
        <f t="shared" si="321"/>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273</v>
      </c>
      <c r="P3424" s="5">
        <f t="shared" si="319"/>
        <v>71.152173913043484</v>
      </c>
      <c r="Q3424" t="str">
        <f t="shared" si="322"/>
        <v>theater</v>
      </c>
      <c r="R3424" t="str">
        <f t="shared" si="323"/>
        <v>plays</v>
      </c>
      <c r="S3424" s="9">
        <f t="shared" si="320"/>
        <v>42323.562222222223</v>
      </c>
      <c r="T3424" s="9">
        <f t="shared" si="321"/>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100</v>
      </c>
      <c r="P3425" s="5">
        <f t="shared" si="319"/>
        <v>35</v>
      </c>
      <c r="Q3425" t="str">
        <f t="shared" si="322"/>
        <v>theater</v>
      </c>
      <c r="R3425" t="str">
        <f t="shared" si="323"/>
        <v>plays</v>
      </c>
      <c r="S3425" s="9">
        <f t="shared" si="320"/>
        <v>42088.911354166667</v>
      </c>
      <c r="T3425" s="9">
        <f t="shared" si="321"/>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215</v>
      </c>
      <c r="P3426" s="5">
        <f t="shared" si="319"/>
        <v>81.776315789473685</v>
      </c>
      <c r="Q3426" t="str">
        <f t="shared" si="322"/>
        <v>theater</v>
      </c>
      <c r="R3426" t="str">
        <f t="shared" si="323"/>
        <v>plays</v>
      </c>
      <c r="S3426" s="9">
        <f t="shared" si="320"/>
        <v>42018.676898148144</v>
      </c>
      <c r="T3426" s="9">
        <f t="shared" si="321"/>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891.09999999999854</v>
      </c>
      <c r="P3427" s="5">
        <f t="shared" si="319"/>
        <v>297.02980769230766</v>
      </c>
      <c r="Q3427" t="str">
        <f t="shared" si="322"/>
        <v>theater</v>
      </c>
      <c r="R3427" t="str">
        <f t="shared" si="323"/>
        <v>plays</v>
      </c>
      <c r="S3427" s="9">
        <f t="shared" si="320"/>
        <v>41884.617314814815</v>
      </c>
      <c r="T3427" s="9">
        <f t="shared" si="321"/>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305</v>
      </c>
      <c r="P3428" s="5">
        <f t="shared" si="319"/>
        <v>46.609195402298852</v>
      </c>
      <c r="Q3428" t="str">
        <f t="shared" si="322"/>
        <v>theater</v>
      </c>
      <c r="R3428" t="str">
        <f t="shared" si="323"/>
        <v>plays</v>
      </c>
      <c r="S3428" s="9">
        <f t="shared" si="320"/>
        <v>41884.056747685187</v>
      </c>
      <c r="T3428" s="9">
        <f t="shared" si="321"/>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0</v>
      </c>
      <c r="P3429" s="5">
        <f t="shared" si="319"/>
        <v>51.724137931034484</v>
      </c>
      <c r="Q3429" t="str">
        <f t="shared" si="322"/>
        <v>theater</v>
      </c>
      <c r="R3429" t="str">
        <f t="shared" si="323"/>
        <v>plays</v>
      </c>
      <c r="S3429" s="9">
        <f t="shared" si="320"/>
        <v>41792.645277777774</v>
      </c>
      <c r="T3429" s="9">
        <f t="shared" si="321"/>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55</v>
      </c>
      <c r="P3430" s="5">
        <f t="shared" si="319"/>
        <v>40.294117647058826</v>
      </c>
      <c r="Q3430" t="str">
        <f t="shared" si="322"/>
        <v>theater</v>
      </c>
      <c r="R3430" t="str">
        <f t="shared" si="323"/>
        <v>plays</v>
      </c>
      <c r="S3430" s="9">
        <f t="shared" si="320"/>
        <v>42038.720451388886</v>
      </c>
      <c r="T3430" s="9">
        <f t="shared" si="321"/>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45</v>
      </c>
      <c r="P3431" s="5">
        <f t="shared" si="319"/>
        <v>16.25</v>
      </c>
      <c r="Q3431" t="str">
        <f t="shared" si="322"/>
        <v>theater</v>
      </c>
      <c r="R3431" t="str">
        <f t="shared" si="323"/>
        <v>plays</v>
      </c>
      <c r="S3431" s="9">
        <f t="shared" si="320"/>
        <v>42662.021539351852</v>
      </c>
      <c r="T3431" s="9">
        <f t="shared" si="321"/>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170.98999999999978</v>
      </c>
      <c r="P3432" s="5">
        <f t="shared" si="319"/>
        <v>30.152638888888887</v>
      </c>
      <c r="Q3432" t="str">
        <f t="shared" si="322"/>
        <v>theater</v>
      </c>
      <c r="R3432" t="str">
        <f t="shared" si="323"/>
        <v>plays</v>
      </c>
      <c r="S3432" s="9">
        <f t="shared" si="320"/>
        <v>41820.945613425924</v>
      </c>
      <c r="T3432" s="9">
        <f t="shared" si="321"/>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0</v>
      </c>
      <c r="P3433" s="5">
        <f t="shared" si="319"/>
        <v>95.238095238095241</v>
      </c>
      <c r="Q3433" t="str">
        <f t="shared" si="322"/>
        <v>theater</v>
      </c>
      <c r="R3433" t="str">
        <f t="shared" si="323"/>
        <v>plays</v>
      </c>
      <c r="S3433" s="9">
        <f t="shared" si="320"/>
        <v>41839.730937500004</v>
      </c>
      <c r="T3433" s="9">
        <f t="shared" si="321"/>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193</v>
      </c>
      <c r="P3434" s="5">
        <f t="shared" si="319"/>
        <v>52.214285714285715</v>
      </c>
      <c r="Q3434" t="str">
        <f t="shared" si="322"/>
        <v>theater</v>
      </c>
      <c r="R3434" t="str">
        <f t="shared" si="323"/>
        <v>plays</v>
      </c>
      <c r="S3434" s="9">
        <f t="shared" si="320"/>
        <v>42380.581180555557</v>
      </c>
      <c r="T3434" s="9">
        <f t="shared" si="321"/>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25</v>
      </c>
      <c r="P3435" s="5">
        <f t="shared" si="319"/>
        <v>134.1549295774648</v>
      </c>
      <c r="Q3435" t="str">
        <f t="shared" si="322"/>
        <v>theater</v>
      </c>
      <c r="R3435" t="str">
        <f t="shared" si="323"/>
        <v>plays</v>
      </c>
      <c r="S3435" s="9">
        <f t="shared" si="320"/>
        <v>41776.063136574077</v>
      </c>
      <c r="T3435" s="9">
        <f t="shared" si="321"/>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555</v>
      </c>
      <c r="P3436" s="5">
        <f t="shared" si="319"/>
        <v>62.827380952380949</v>
      </c>
      <c r="Q3436" t="str">
        <f t="shared" si="322"/>
        <v>theater</v>
      </c>
      <c r="R3436" t="str">
        <f t="shared" si="323"/>
        <v>plays</v>
      </c>
      <c r="S3436" s="9">
        <f t="shared" si="320"/>
        <v>41800.380428240744</v>
      </c>
      <c r="T3436" s="9">
        <f t="shared" si="321"/>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120</v>
      </c>
      <c r="P3437" s="5">
        <f t="shared" si="319"/>
        <v>58.94736842105263</v>
      </c>
      <c r="Q3437" t="str">
        <f t="shared" si="322"/>
        <v>theater</v>
      </c>
      <c r="R3437" t="str">
        <f t="shared" si="323"/>
        <v>plays</v>
      </c>
      <c r="S3437" s="9">
        <f t="shared" si="320"/>
        <v>42572.61681712963</v>
      </c>
      <c r="T3437" s="9">
        <f t="shared" si="321"/>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295</v>
      </c>
      <c r="P3438" s="5">
        <f t="shared" si="319"/>
        <v>143.1081081081081</v>
      </c>
      <c r="Q3438" t="str">
        <f t="shared" si="322"/>
        <v>theater</v>
      </c>
      <c r="R3438" t="str">
        <f t="shared" si="323"/>
        <v>plays</v>
      </c>
      <c r="S3438" s="9">
        <f t="shared" si="320"/>
        <v>41851.541585648149</v>
      </c>
      <c r="T3438" s="9">
        <f t="shared" si="321"/>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30</v>
      </c>
      <c r="P3439" s="5">
        <f t="shared" si="319"/>
        <v>84.166666666666671</v>
      </c>
      <c r="Q3439" t="str">
        <f t="shared" si="322"/>
        <v>theater</v>
      </c>
      <c r="R3439" t="str">
        <f t="shared" si="323"/>
        <v>plays</v>
      </c>
      <c r="S3439" s="9">
        <f t="shared" si="320"/>
        <v>42205.710879629631</v>
      </c>
      <c r="T3439" s="9">
        <f t="shared" si="321"/>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105</v>
      </c>
      <c r="P3440" s="5">
        <f t="shared" si="319"/>
        <v>186.07142857142858</v>
      </c>
      <c r="Q3440" t="str">
        <f t="shared" si="322"/>
        <v>theater</v>
      </c>
      <c r="R3440" t="str">
        <f t="shared" si="323"/>
        <v>plays</v>
      </c>
      <c r="S3440" s="9">
        <f t="shared" si="320"/>
        <v>42100.927858796291</v>
      </c>
      <c r="T3440" s="9">
        <f t="shared" si="321"/>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416.1400000000001</v>
      </c>
      <c r="P3441" s="5">
        <f t="shared" si="319"/>
        <v>89.785555555555561</v>
      </c>
      <c r="Q3441" t="str">
        <f t="shared" si="322"/>
        <v>theater</v>
      </c>
      <c r="R3441" t="str">
        <f t="shared" si="323"/>
        <v>plays</v>
      </c>
      <c r="S3441" s="9">
        <f t="shared" si="320"/>
        <v>42374.911226851851</v>
      </c>
      <c r="T3441" s="9">
        <f t="shared" si="321"/>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260.92000000000007</v>
      </c>
      <c r="P3442" s="5">
        <f t="shared" si="319"/>
        <v>64.157560975609755</v>
      </c>
      <c r="Q3442" t="str">
        <f t="shared" si="322"/>
        <v>theater</v>
      </c>
      <c r="R3442" t="str">
        <f t="shared" si="323"/>
        <v>plays</v>
      </c>
      <c r="S3442" s="9">
        <f t="shared" si="320"/>
        <v>41809.12300925926</v>
      </c>
      <c r="T3442" s="9">
        <f t="shared" si="321"/>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65</v>
      </c>
      <c r="P3443" s="5">
        <f t="shared" si="319"/>
        <v>59.651162790697676</v>
      </c>
      <c r="Q3443" t="str">
        <f t="shared" si="322"/>
        <v>theater</v>
      </c>
      <c r="R3443" t="str">
        <f t="shared" si="323"/>
        <v>plays</v>
      </c>
      <c r="S3443" s="9">
        <f t="shared" si="320"/>
        <v>42294.429641203707</v>
      </c>
      <c r="T3443" s="9">
        <f t="shared" si="321"/>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0</v>
      </c>
      <c r="P3444" s="5">
        <f t="shared" si="319"/>
        <v>31.25</v>
      </c>
      <c r="Q3444" t="str">
        <f t="shared" si="322"/>
        <v>theater</v>
      </c>
      <c r="R3444" t="str">
        <f t="shared" si="323"/>
        <v>plays</v>
      </c>
      <c r="S3444" s="9">
        <f t="shared" si="320"/>
        <v>42124.841111111105</v>
      </c>
      <c r="T3444" s="9">
        <f t="shared" si="321"/>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855</v>
      </c>
      <c r="P3445" s="5">
        <f t="shared" si="319"/>
        <v>41.222222222222221</v>
      </c>
      <c r="Q3445" t="str">
        <f t="shared" si="322"/>
        <v>theater</v>
      </c>
      <c r="R3445" t="str">
        <f t="shared" si="323"/>
        <v>plays</v>
      </c>
      <c r="S3445" s="9">
        <f t="shared" si="320"/>
        <v>41861.524837962963</v>
      </c>
      <c r="T3445" s="9">
        <f t="shared" si="321"/>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567</v>
      </c>
      <c r="P3446" s="5">
        <f t="shared" si="319"/>
        <v>43.35</v>
      </c>
      <c r="Q3446" t="str">
        <f t="shared" si="322"/>
        <v>theater</v>
      </c>
      <c r="R3446" t="str">
        <f t="shared" si="323"/>
        <v>plays</v>
      </c>
      <c r="S3446" s="9">
        <f t="shared" si="320"/>
        <v>42521.291504629626</v>
      </c>
      <c r="T3446" s="9">
        <f t="shared" si="321"/>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0</v>
      </c>
      <c r="P3447" s="5">
        <f t="shared" si="319"/>
        <v>64.516129032258064</v>
      </c>
      <c r="Q3447" t="str">
        <f t="shared" si="322"/>
        <v>theater</v>
      </c>
      <c r="R3447" t="str">
        <f t="shared" si="323"/>
        <v>plays</v>
      </c>
      <c r="S3447" s="9">
        <f t="shared" si="320"/>
        <v>42272.530509259261</v>
      </c>
      <c r="T3447" s="9">
        <f t="shared" si="321"/>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82</v>
      </c>
      <c r="P3448" s="5">
        <f t="shared" si="319"/>
        <v>43.28</v>
      </c>
      <c r="Q3448" t="str">
        <f t="shared" si="322"/>
        <v>theater</v>
      </c>
      <c r="R3448" t="str">
        <f t="shared" si="323"/>
        <v>plays</v>
      </c>
      <c r="S3448" s="9">
        <f t="shared" si="320"/>
        <v>42016.832465277781</v>
      </c>
      <c r="T3448" s="9">
        <f t="shared" si="321"/>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78</v>
      </c>
      <c r="P3449" s="5">
        <f t="shared" si="319"/>
        <v>77</v>
      </c>
      <c r="Q3449" t="str">
        <f t="shared" si="322"/>
        <v>theater</v>
      </c>
      <c r="R3449" t="str">
        <f t="shared" si="323"/>
        <v>plays</v>
      </c>
      <c r="S3449" s="9">
        <f t="shared" si="320"/>
        <v>42402.889027777783</v>
      </c>
      <c r="T3449" s="9">
        <f t="shared" si="321"/>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205</v>
      </c>
      <c r="P3450" s="5">
        <f t="shared" si="319"/>
        <v>51.222222222222221</v>
      </c>
      <c r="Q3450" t="str">
        <f t="shared" si="322"/>
        <v>theater</v>
      </c>
      <c r="R3450" t="str">
        <f t="shared" si="323"/>
        <v>plays</v>
      </c>
      <c r="S3450" s="9">
        <f t="shared" si="320"/>
        <v>41960.119085648148</v>
      </c>
      <c r="T3450" s="9">
        <f t="shared" si="321"/>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565</v>
      </c>
      <c r="P3451" s="5">
        <f t="shared" si="319"/>
        <v>68.25</v>
      </c>
      <c r="Q3451" t="str">
        <f t="shared" si="322"/>
        <v>theater</v>
      </c>
      <c r="R3451" t="str">
        <f t="shared" si="323"/>
        <v>plays</v>
      </c>
      <c r="S3451" s="9">
        <f t="shared" si="320"/>
        <v>42532.052523148144</v>
      </c>
      <c r="T3451" s="9">
        <f t="shared" si="321"/>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260</v>
      </c>
      <c r="P3452" s="5">
        <f t="shared" si="319"/>
        <v>19.487179487179485</v>
      </c>
      <c r="Q3452" t="str">
        <f t="shared" si="322"/>
        <v>theater</v>
      </c>
      <c r="R3452" t="str">
        <f t="shared" si="323"/>
        <v>plays</v>
      </c>
      <c r="S3452" s="9">
        <f t="shared" si="320"/>
        <v>42036.704525462963</v>
      </c>
      <c r="T3452" s="9">
        <f t="shared" si="321"/>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8</v>
      </c>
      <c r="P3453" s="5">
        <f t="shared" si="319"/>
        <v>41.125</v>
      </c>
      <c r="Q3453" t="str">
        <f t="shared" si="322"/>
        <v>theater</v>
      </c>
      <c r="R3453" t="str">
        <f t="shared" si="323"/>
        <v>plays</v>
      </c>
      <c r="S3453" s="9">
        <f t="shared" si="320"/>
        <v>42088.723692129628</v>
      </c>
      <c r="T3453" s="9">
        <f t="shared" si="321"/>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532</v>
      </c>
      <c r="P3454" s="5">
        <f t="shared" si="319"/>
        <v>41.405405405405403</v>
      </c>
      <c r="Q3454" t="str">
        <f t="shared" si="322"/>
        <v>theater</v>
      </c>
      <c r="R3454" t="str">
        <f t="shared" si="323"/>
        <v>plays</v>
      </c>
      <c r="S3454" s="9">
        <f t="shared" si="320"/>
        <v>41820.639189814814</v>
      </c>
      <c r="T3454" s="9">
        <f t="shared" si="321"/>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85</v>
      </c>
      <c r="P3455" s="5">
        <f t="shared" si="319"/>
        <v>27.5</v>
      </c>
      <c r="Q3455" t="str">
        <f t="shared" si="322"/>
        <v>theater</v>
      </c>
      <c r="R3455" t="str">
        <f t="shared" si="323"/>
        <v>plays</v>
      </c>
      <c r="S3455" s="9">
        <f t="shared" si="320"/>
        <v>42535.97865740741</v>
      </c>
      <c r="T3455" s="9">
        <f t="shared" si="321"/>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5</v>
      </c>
      <c r="P3456" s="5">
        <f t="shared" si="319"/>
        <v>33.571428571428569</v>
      </c>
      <c r="Q3456" t="str">
        <f t="shared" si="322"/>
        <v>theater</v>
      </c>
      <c r="R3456" t="str">
        <f t="shared" si="323"/>
        <v>plays</v>
      </c>
      <c r="S3456" s="9">
        <f t="shared" si="320"/>
        <v>41821.698599537034</v>
      </c>
      <c r="T3456" s="9">
        <f t="shared" si="321"/>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65</v>
      </c>
      <c r="P3457" s="5">
        <f t="shared" si="319"/>
        <v>145.86956521739131</v>
      </c>
      <c r="Q3457" t="str">
        <f t="shared" si="322"/>
        <v>theater</v>
      </c>
      <c r="R3457" t="str">
        <f t="shared" si="323"/>
        <v>plays</v>
      </c>
      <c r="S3457" s="9">
        <f t="shared" si="320"/>
        <v>42626.7503125</v>
      </c>
      <c r="T3457" s="9">
        <f t="shared" si="321"/>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324">E3458-D3458</f>
        <v>2739</v>
      </c>
      <c r="P3458" s="5">
        <f t="shared" ref="P3458:P3521" si="325">(E3458/L3458)</f>
        <v>358.6875</v>
      </c>
      <c r="Q3458" t="str">
        <f t="shared" si="322"/>
        <v>theater</v>
      </c>
      <c r="R3458" t="str">
        <f t="shared" si="323"/>
        <v>plays</v>
      </c>
      <c r="S3458" s="9">
        <f t="shared" ref="S3458:S3521" si="326">(((J3458/60)/60)/24)+DATE(1970,1,1)</f>
        <v>41821.205636574072</v>
      </c>
      <c r="T3458" s="9">
        <f t="shared" ref="T3458:T3521" si="327">(((I3458/60)/60)/24)+DATE(1970,1,1)</f>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324"/>
        <v>804</v>
      </c>
      <c r="P3459" s="5">
        <f t="shared" si="325"/>
        <v>50.981818181818184</v>
      </c>
      <c r="Q3459" t="str">
        <f t="shared" ref="Q3459:Q3522" si="328">LEFT(N3459,SEARCH("/",N3459,1)-1)</f>
        <v>theater</v>
      </c>
      <c r="R3459" t="str">
        <f t="shared" ref="R3459:R3522" si="329">RIGHT(N3459,LEN(N3459)-SEARCH("/",N3459))</f>
        <v>plays</v>
      </c>
      <c r="S3459" s="9">
        <f t="shared" si="326"/>
        <v>42016.706678240742</v>
      </c>
      <c r="T3459" s="9">
        <f t="shared" si="327"/>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238</v>
      </c>
      <c r="P3460" s="5">
        <f t="shared" si="325"/>
        <v>45.037037037037038</v>
      </c>
      <c r="Q3460" t="str">
        <f t="shared" si="328"/>
        <v>theater</v>
      </c>
      <c r="R3460" t="str">
        <f t="shared" si="329"/>
        <v>plays</v>
      </c>
      <c r="S3460" s="9">
        <f t="shared" si="326"/>
        <v>42011.202581018515</v>
      </c>
      <c r="T3460" s="9">
        <f t="shared" si="327"/>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131</v>
      </c>
      <c r="P3461" s="5">
        <f t="shared" si="325"/>
        <v>17.527777777777779</v>
      </c>
      <c r="Q3461" t="str">
        <f t="shared" si="328"/>
        <v>theater</v>
      </c>
      <c r="R3461" t="str">
        <f t="shared" si="329"/>
        <v>plays</v>
      </c>
      <c r="S3461" s="9">
        <f t="shared" si="326"/>
        <v>42480.479861111111</v>
      </c>
      <c r="T3461" s="9">
        <f t="shared" si="327"/>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450</v>
      </c>
      <c r="P3462" s="5">
        <f t="shared" si="325"/>
        <v>50</v>
      </c>
      <c r="Q3462" t="str">
        <f t="shared" si="328"/>
        <v>theater</v>
      </c>
      <c r="R3462" t="str">
        <f t="shared" si="329"/>
        <v>plays</v>
      </c>
      <c r="S3462" s="9">
        <f t="shared" si="326"/>
        <v>41852.527222222219</v>
      </c>
      <c r="T3462" s="9">
        <f t="shared" si="327"/>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195</v>
      </c>
      <c r="P3463" s="5">
        <f t="shared" si="325"/>
        <v>57.916666666666664</v>
      </c>
      <c r="Q3463" t="str">
        <f t="shared" si="328"/>
        <v>theater</v>
      </c>
      <c r="R3463" t="str">
        <f t="shared" si="329"/>
        <v>plays</v>
      </c>
      <c r="S3463" s="9">
        <f t="shared" si="326"/>
        <v>42643.632858796293</v>
      </c>
      <c r="T3463" s="9">
        <f t="shared" si="327"/>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255</v>
      </c>
      <c r="P3464" s="5">
        <f t="shared" si="325"/>
        <v>29.705882352941178</v>
      </c>
      <c r="Q3464" t="str">
        <f t="shared" si="328"/>
        <v>theater</v>
      </c>
      <c r="R3464" t="str">
        <f t="shared" si="329"/>
        <v>plays</v>
      </c>
      <c r="S3464" s="9">
        <f t="shared" si="326"/>
        <v>42179.898472222223</v>
      </c>
      <c r="T3464" s="9">
        <f t="shared" si="327"/>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338</v>
      </c>
      <c r="P3465" s="5">
        <f t="shared" si="325"/>
        <v>90.684210526315795</v>
      </c>
      <c r="Q3465" t="str">
        <f t="shared" si="328"/>
        <v>theater</v>
      </c>
      <c r="R3465" t="str">
        <f t="shared" si="329"/>
        <v>plays</v>
      </c>
      <c r="S3465" s="9">
        <f t="shared" si="326"/>
        <v>42612.918807870374</v>
      </c>
      <c r="T3465" s="9">
        <f t="shared" si="327"/>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116.18000000000029</v>
      </c>
      <c r="P3466" s="5">
        <f t="shared" si="325"/>
        <v>55.012688172043013</v>
      </c>
      <c r="Q3466" t="str">
        <f t="shared" si="328"/>
        <v>theater</v>
      </c>
      <c r="R3466" t="str">
        <f t="shared" si="329"/>
        <v>plays</v>
      </c>
      <c r="S3466" s="9">
        <f t="shared" si="326"/>
        <v>42575.130057870367</v>
      </c>
      <c r="T3466" s="9">
        <f t="shared" si="327"/>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60</v>
      </c>
      <c r="P3467" s="5">
        <f t="shared" si="325"/>
        <v>57.222222222222221</v>
      </c>
      <c r="Q3467" t="str">
        <f t="shared" si="328"/>
        <v>theater</v>
      </c>
      <c r="R3467" t="str">
        <f t="shared" si="329"/>
        <v>plays</v>
      </c>
      <c r="S3467" s="9">
        <f t="shared" si="326"/>
        <v>42200.625833333332</v>
      </c>
      <c r="T3467" s="9">
        <f t="shared" si="327"/>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950</v>
      </c>
      <c r="P3468" s="5">
        <f t="shared" si="325"/>
        <v>72.950819672131146</v>
      </c>
      <c r="Q3468" t="str">
        <f t="shared" si="328"/>
        <v>theater</v>
      </c>
      <c r="R3468" t="str">
        <f t="shared" si="329"/>
        <v>plays</v>
      </c>
      <c r="S3468" s="9">
        <f t="shared" si="326"/>
        <v>42420.019097222219</v>
      </c>
      <c r="T3468" s="9">
        <f t="shared" si="327"/>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30</v>
      </c>
      <c r="P3469" s="5">
        <f t="shared" si="325"/>
        <v>64.468085106382972</v>
      </c>
      <c r="Q3469" t="str">
        <f t="shared" si="328"/>
        <v>theater</v>
      </c>
      <c r="R3469" t="str">
        <f t="shared" si="329"/>
        <v>plays</v>
      </c>
      <c r="S3469" s="9">
        <f t="shared" si="326"/>
        <v>42053.671666666662</v>
      </c>
      <c r="T3469" s="9">
        <f t="shared" si="327"/>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2178</v>
      </c>
      <c r="P3470" s="5">
        <f t="shared" si="325"/>
        <v>716.35294117647061</v>
      </c>
      <c r="Q3470" t="str">
        <f t="shared" si="328"/>
        <v>theater</v>
      </c>
      <c r="R3470" t="str">
        <f t="shared" si="329"/>
        <v>plays</v>
      </c>
      <c r="S3470" s="9">
        <f t="shared" si="326"/>
        <v>42605.765381944439</v>
      </c>
      <c r="T3470" s="9">
        <f t="shared" si="327"/>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375</v>
      </c>
      <c r="P3471" s="5">
        <f t="shared" si="325"/>
        <v>50.396825396825399</v>
      </c>
      <c r="Q3471" t="str">
        <f t="shared" si="328"/>
        <v>theater</v>
      </c>
      <c r="R3471" t="str">
        <f t="shared" si="329"/>
        <v>plays</v>
      </c>
      <c r="S3471" s="9">
        <f t="shared" si="326"/>
        <v>42458.641724537039</v>
      </c>
      <c r="T3471" s="9">
        <f t="shared" si="327"/>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125</v>
      </c>
      <c r="P3472" s="5">
        <f t="shared" si="325"/>
        <v>41.666666666666664</v>
      </c>
      <c r="Q3472" t="str">
        <f t="shared" si="328"/>
        <v>theater</v>
      </c>
      <c r="R3472" t="str">
        <f t="shared" si="329"/>
        <v>plays</v>
      </c>
      <c r="S3472" s="9">
        <f t="shared" si="326"/>
        <v>42529.022013888884</v>
      </c>
      <c r="T3472" s="9">
        <f t="shared" si="327"/>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573</v>
      </c>
      <c r="P3473" s="5">
        <f t="shared" si="325"/>
        <v>35.766666666666666</v>
      </c>
      <c r="Q3473" t="str">
        <f t="shared" si="328"/>
        <v>theater</v>
      </c>
      <c r="R3473" t="str">
        <f t="shared" si="329"/>
        <v>plays</v>
      </c>
      <c r="S3473" s="9">
        <f t="shared" si="326"/>
        <v>41841.820486111108</v>
      </c>
      <c r="T3473" s="9">
        <f t="shared" si="327"/>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41</v>
      </c>
      <c r="P3474" s="5">
        <f t="shared" si="325"/>
        <v>88.739130434782609</v>
      </c>
      <c r="Q3474" t="str">
        <f t="shared" si="328"/>
        <v>theater</v>
      </c>
      <c r="R3474" t="str">
        <f t="shared" si="329"/>
        <v>plays</v>
      </c>
      <c r="S3474" s="9">
        <f t="shared" si="326"/>
        <v>41928.170497685183</v>
      </c>
      <c r="T3474" s="9">
        <f t="shared" si="327"/>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0</v>
      </c>
      <c r="P3475" s="5">
        <f t="shared" si="325"/>
        <v>148.4848484848485</v>
      </c>
      <c r="Q3475" t="str">
        <f t="shared" si="328"/>
        <v>theater</v>
      </c>
      <c r="R3475" t="str">
        <f t="shared" si="329"/>
        <v>plays</v>
      </c>
      <c r="S3475" s="9">
        <f t="shared" si="326"/>
        <v>42062.834444444445</v>
      </c>
      <c r="T3475" s="9">
        <f t="shared" si="327"/>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20</v>
      </c>
      <c r="P3476" s="5">
        <f t="shared" si="325"/>
        <v>51.794871794871796</v>
      </c>
      <c r="Q3476" t="str">
        <f t="shared" si="328"/>
        <v>theater</v>
      </c>
      <c r="R3476" t="str">
        <f t="shared" si="329"/>
        <v>plays</v>
      </c>
      <c r="S3476" s="9">
        <f t="shared" si="326"/>
        <v>42541.501516203702</v>
      </c>
      <c r="T3476" s="9">
        <f t="shared" si="327"/>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40</v>
      </c>
      <c r="P3477" s="5">
        <f t="shared" si="325"/>
        <v>20</v>
      </c>
      <c r="Q3477" t="str">
        <f t="shared" si="328"/>
        <v>theater</v>
      </c>
      <c r="R3477" t="str">
        <f t="shared" si="329"/>
        <v>plays</v>
      </c>
      <c r="S3477" s="9">
        <f t="shared" si="326"/>
        <v>41918.880833333329</v>
      </c>
      <c r="T3477" s="9">
        <f t="shared" si="327"/>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12</v>
      </c>
      <c r="P3478" s="5">
        <f t="shared" si="325"/>
        <v>52</v>
      </c>
      <c r="Q3478" t="str">
        <f t="shared" si="328"/>
        <v>theater</v>
      </c>
      <c r="R3478" t="str">
        <f t="shared" si="329"/>
        <v>plays</v>
      </c>
      <c r="S3478" s="9">
        <f t="shared" si="326"/>
        <v>41921.279976851853</v>
      </c>
      <c r="T3478" s="9">
        <f t="shared" si="327"/>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276</v>
      </c>
      <c r="P3479" s="5">
        <f t="shared" si="325"/>
        <v>53.230769230769234</v>
      </c>
      <c r="Q3479" t="str">
        <f t="shared" si="328"/>
        <v>theater</v>
      </c>
      <c r="R3479" t="str">
        <f t="shared" si="329"/>
        <v>plays</v>
      </c>
      <c r="S3479" s="9">
        <f t="shared" si="326"/>
        <v>42128.736608796295</v>
      </c>
      <c r="T3479" s="9">
        <f t="shared" si="327"/>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257</v>
      </c>
      <c r="P3480" s="5">
        <f t="shared" si="325"/>
        <v>39.596491228070178</v>
      </c>
      <c r="Q3480" t="str">
        <f t="shared" si="328"/>
        <v>theater</v>
      </c>
      <c r="R3480" t="str">
        <f t="shared" si="329"/>
        <v>plays</v>
      </c>
      <c r="S3480" s="9">
        <f t="shared" si="326"/>
        <v>42053.916921296302</v>
      </c>
      <c r="T3480" s="9">
        <f t="shared" si="327"/>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418</v>
      </c>
      <c r="P3481" s="5">
        <f t="shared" si="325"/>
        <v>34.25</v>
      </c>
      <c r="Q3481" t="str">
        <f t="shared" si="328"/>
        <v>theater</v>
      </c>
      <c r="R3481" t="str">
        <f t="shared" si="329"/>
        <v>plays</v>
      </c>
      <c r="S3481" s="9">
        <f t="shared" si="326"/>
        <v>41781.855092592588</v>
      </c>
      <c r="T3481" s="9">
        <f t="shared" si="327"/>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640</v>
      </c>
      <c r="P3482" s="5">
        <f t="shared" si="325"/>
        <v>164.61538461538461</v>
      </c>
      <c r="Q3482" t="str">
        <f t="shared" si="328"/>
        <v>theater</v>
      </c>
      <c r="R3482" t="str">
        <f t="shared" si="329"/>
        <v>plays</v>
      </c>
      <c r="S3482" s="9">
        <f t="shared" si="326"/>
        <v>42171.317442129628</v>
      </c>
      <c r="T3482" s="9">
        <f t="shared" si="327"/>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1880</v>
      </c>
      <c r="P3483" s="5">
        <f t="shared" si="325"/>
        <v>125.05263157894737</v>
      </c>
      <c r="Q3483" t="str">
        <f t="shared" si="328"/>
        <v>theater</v>
      </c>
      <c r="R3483" t="str">
        <f t="shared" si="329"/>
        <v>plays</v>
      </c>
      <c r="S3483" s="9">
        <f t="shared" si="326"/>
        <v>41989.24754629629</v>
      </c>
      <c r="T3483" s="9">
        <f t="shared" si="327"/>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1150</v>
      </c>
      <c r="P3484" s="5">
        <f t="shared" si="325"/>
        <v>51.875</v>
      </c>
      <c r="Q3484" t="str">
        <f t="shared" si="328"/>
        <v>theater</v>
      </c>
      <c r="R3484" t="str">
        <f t="shared" si="329"/>
        <v>plays</v>
      </c>
      <c r="S3484" s="9">
        <f t="shared" si="326"/>
        <v>41796.771597222221</v>
      </c>
      <c r="T3484" s="9">
        <f t="shared" si="327"/>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2008</v>
      </c>
      <c r="P3485" s="5">
        <f t="shared" si="325"/>
        <v>40.285714285714285</v>
      </c>
      <c r="Q3485" t="str">
        <f t="shared" si="328"/>
        <v>theater</v>
      </c>
      <c r="R3485" t="str">
        <f t="shared" si="329"/>
        <v>plays</v>
      </c>
      <c r="S3485" s="9">
        <f t="shared" si="326"/>
        <v>41793.668761574074</v>
      </c>
      <c r="T3485" s="9">
        <f t="shared" si="327"/>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356</v>
      </c>
      <c r="P3486" s="5">
        <f t="shared" si="325"/>
        <v>64.909090909090907</v>
      </c>
      <c r="Q3486" t="str">
        <f t="shared" si="328"/>
        <v>theater</v>
      </c>
      <c r="R3486" t="str">
        <f t="shared" si="329"/>
        <v>plays</v>
      </c>
      <c r="S3486" s="9">
        <f t="shared" si="326"/>
        <v>42506.760405092587</v>
      </c>
      <c r="T3486" s="9">
        <f t="shared" si="327"/>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v>
      </c>
      <c r="P3487" s="5">
        <f t="shared" si="325"/>
        <v>55.333333333333336</v>
      </c>
      <c r="Q3487" t="str">
        <f t="shared" si="328"/>
        <v>theater</v>
      </c>
      <c r="R3487" t="str">
        <f t="shared" si="329"/>
        <v>plays</v>
      </c>
      <c r="S3487" s="9">
        <f t="shared" si="326"/>
        <v>42372.693055555559</v>
      </c>
      <c r="T3487" s="9">
        <f t="shared" si="327"/>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1656</v>
      </c>
      <c r="P3488" s="5">
        <f t="shared" si="325"/>
        <v>83.142857142857139</v>
      </c>
      <c r="Q3488" t="str">
        <f t="shared" si="328"/>
        <v>theater</v>
      </c>
      <c r="R3488" t="str">
        <f t="shared" si="329"/>
        <v>plays</v>
      </c>
      <c r="S3488" s="9">
        <f t="shared" si="326"/>
        <v>42126.87501157407</v>
      </c>
      <c r="T3488" s="9">
        <f t="shared" si="327"/>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555</v>
      </c>
      <c r="P3489" s="5">
        <f t="shared" si="325"/>
        <v>38.712121212121211</v>
      </c>
      <c r="Q3489" t="str">
        <f t="shared" si="328"/>
        <v>theater</v>
      </c>
      <c r="R3489" t="str">
        <f t="shared" si="329"/>
        <v>plays</v>
      </c>
      <c r="S3489" s="9">
        <f t="shared" si="326"/>
        <v>42149.940416666665</v>
      </c>
      <c r="T3489" s="9">
        <f t="shared" si="327"/>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636</v>
      </c>
      <c r="P3490" s="5">
        <f t="shared" si="325"/>
        <v>125.37931034482759</v>
      </c>
      <c r="Q3490" t="str">
        <f t="shared" si="328"/>
        <v>theater</v>
      </c>
      <c r="R3490" t="str">
        <f t="shared" si="329"/>
        <v>plays</v>
      </c>
      <c r="S3490" s="9">
        <f t="shared" si="326"/>
        <v>42087.768055555556</v>
      </c>
      <c r="T3490" s="9">
        <f t="shared" si="327"/>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635</v>
      </c>
      <c r="P3491" s="5">
        <f t="shared" si="325"/>
        <v>78.263888888888886</v>
      </c>
      <c r="Q3491" t="str">
        <f t="shared" si="328"/>
        <v>theater</v>
      </c>
      <c r="R3491" t="str">
        <f t="shared" si="329"/>
        <v>plays</v>
      </c>
      <c r="S3491" s="9">
        <f t="shared" si="326"/>
        <v>41753.635775462964</v>
      </c>
      <c r="T3491" s="9">
        <f t="shared" si="327"/>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275</v>
      </c>
      <c r="P3492" s="5">
        <f t="shared" si="325"/>
        <v>47.222222222222221</v>
      </c>
      <c r="Q3492" t="str">
        <f t="shared" si="328"/>
        <v>theater</v>
      </c>
      <c r="R3492" t="str">
        <f t="shared" si="329"/>
        <v>plays</v>
      </c>
      <c r="S3492" s="9">
        <f t="shared" si="326"/>
        <v>42443.802361111113</v>
      </c>
      <c r="T3492" s="9">
        <f t="shared" si="327"/>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291</v>
      </c>
      <c r="P3493" s="5">
        <f t="shared" si="325"/>
        <v>79.099999999999994</v>
      </c>
      <c r="Q3493" t="str">
        <f t="shared" si="328"/>
        <v>theater</v>
      </c>
      <c r="R3493" t="str">
        <f t="shared" si="329"/>
        <v>plays</v>
      </c>
      <c r="S3493" s="9">
        <f t="shared" si="326"/>
        <v>42121.249814814815</v>
      </c>
      <c r="T3493" s="9">
        <f t="shared" si="327"/>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200.2199999999998</v>
      </c>
      <c r="P3494" s="5">
        <f t="shared" si="325"/>
        <v>114.29199999999999</v>
      </c>
      <c r="Q3494" t="str">
        <f t="shared" si="328"/>
        <v>theater</v>
      </c>
      <c r="R3494" t="str">
        <f t="shared" si="329"/>
        <v>plays</v>
      </c>
      <c r="S3494" s="9">
        <f t="shared" si="326"/>
        <v>42268.009224537032</v>
      </c>
      <c r="T3494" s="9">
        <f t="shared" si="327"/>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0</v>
      </c>
      <c r="P3495" s="5">
        <f t="shared" si="325"/>
        <v>51.724137931034484</v>
      </c>
      <c r="Q3495" t="str">
        <f t="shared" si="328"/>
        <v>theater</v>
      </c>
      <c r="R3495" t="str">
        <f t="shared" si="329"/>
        <v>plays</v>
      </c>
      <c r="S3495" s="9">
        <f t="shared" si="326"/>
        <v>41848.866157407407</v>
      </c>
      <c r="T3495" s="9">
        <f t="shared" si="327"/>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0</v>
      </c>
      <c r="P3496" s="5">
        <f t="shared" si="325"/>
        <v>30.76923076923077</v>
      </c>
      <c r="Q3496" t="str">
        <f t="shared" si="328"/>
        <v>theater</v>
      </c>
      <c r="R3496" t="str">
        <f t="shared" si="329"/>
        <v>plays</v>
      </c>
      <c r="S3496" s="9">
        <f t="shared" si="326"/>
        <v>42689.214988425927</v>
      </c>
      <c r="T3496" s="9">
        <f t="shared" si="327"/>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343</v>
      </c>
      <c r="P3497" s="5">
        <f t="shared" si="325"/>
        <v>74.208333333333329</v>
      </c>
      <c r="Q3497" t="str">
        <f t="shared" si="328"/>
        <v>theater</v>
      </c>
      <c r="R3497" t="str">
        <f t="shared" si="329"/>
        <v>plays</v>
      </c>
      <c r="S3497" s="9">
        <f t="shared" si="326"/>
        <v>41915.762835648151</v>
      </c>
      <c r="T3497" s="9">
        <f t="shared" si="327"/>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732</v>
      </c>
      <c r="P3498" s="5">
        <f t="shared" si="325"/>
        <v>47.846153846153847</v>
      </c>
      <c r="Q3498" t="str">
        <f t="shared" si="328"/>
        <v>theater</v>
      </c>
      <c r="R3498" t="str">
        <f t="shared" si="329"/>
        <v>plays</v>
      </c>
      <c r="S3498" s="9">
        <f t="shared" si="326"/>
        <v>42584.846828703703</v>
      </c>
      <c r="T3498" s="9">
        <f t="shared" si="327"/>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135</v>
      </c>
      <c r="P3499" s="5">
        <f t="shared" si="325"/>
        <v>34.408163265306122</v>
      </c>
      <c r="Q3499" t="str">
        <f t="shared" si="328"/>
        <v>theater</v>
      </c>
      <c r="R3499" t="str">
        <f t="shared" si="329"/>
        <v>plays</v>
      </c>
      <c r="S3499" s="9">
        <f t="shared" si="326"/>
        <v>42511.741944444439</v>
      </c>
      <c r="T3499" s="9">
        <f t="shared" si="327"/>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40</v>
      </c>
      <c r="P3500" s="5">
        <f t="shared" si="325"/>
        <v>40.238095238095241</v>
      </c>
      <c r="Q3500" t="str">
        <f t="shared" si="328"/>
        <v>theater</v>
      </c>
      <c r="R3500" t="str">
        <f t="shared" si="329"/>
        <v>plays</v>
      </c>
      <c r="S3500" s="9">
        <f t="shared" si="326"/>
        <v>42459.15861111111</v>
      </c>
      <c r="T3500" s="9">
        <f t="shared" si="327"/>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110</v>
      </c>
      <c r="P3501" s="5">
        <f t="shared" si="325"/>
        <v>60.285714285714285</v>
      </c>
      <c r="Q3501" t="str">
        <f t="shared" si="328"/>
        <v>theater</v>
      </c>
      <c r="R3501" t="str">
        <f t="shared" si="329"/>
        <v>plays</v>
      </c>
      <c r="S3501" s="9">
        <f t="shared" si="326"/>
        <v>42132.036168981482</v>
      </c>
      <c r="T3501" s="9">
        <f t="shared" si="327"/>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63</v>
      </c>
      <c r="P3502" s="5">
        <f t="shared" si="325"/>
        <v>25.30952380952381</v>
      </c>
      <c r="Q3502" t="str">
        <f t="shared" si="328"/>
        <v>theater</v>
      </c>
      <c r="R3502" t="str">
        <f t="shared" si="329"/>
        <v>plays</v>
      </c>
      <c r="S3502" s="9">
        <f t="shared" si="326"/>
        <v>42419.91942129629</v>
      </c>
      <c r="T3502" s="9">
        <f t="shared" si="327"/>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v>
      </c>
      <c r="P3503" s="5">
        <f t="shared" si="325"/>
        <v>35.952380952380949</v>
      </c>
      <c r="Q3503" t="str">
        <f t="shared" si="328"/>
        <v>theater</v>
      </c>
      <c r="R3503" t="str">
        <f t="shared" si="329"/>
        <v>plays</v>
      </c>
      <c r="S3503" s="9">
        <f t="shared" si="326"/>
        <v>42233.763831018514</v>
      </c>
      <c r="T3503" s="9">
        <f t="shared" si="327"/>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216</v>
      </c>
      <c r="P3504" s="5">
        <f t="shared" si="325"/>
        <v>136</v>
      </c>
      <c r="Q3504" t="str">
        <f t="shared" si="328"/>
        <v>theater</v>
      </c>
      <c r="R3504" t="str">
        <f t="shared" si="329"/>
        <v>plays</v>
      </c>
      <c r="S3504" s="9">
        <f t="shared" si="326"/>
        <v>42430.839398148149</v>
      </c>
      <c r="T3504" s="9">
        <f t="shared" si="327"/>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189</v>
      </c>
      <c r="P3505" s="5">
        <f t="shared" si="325"/>
        <v>70.763157894736835</v>
      </c>
      <c r="Q3505" t="str">
        <f t="shared" si="328"/>
        <v>theater</v>
      </c>
      <c r="R3505" t="str">
        <f t="shared" si="329"/>
        <v>plays</v>
      </c>
      <c r="S3505" s="9">
        <f t="shared" si="326"/>
        <v>42545.478333333333</v>
      </c>
      <c r="T3505" s="9">
        <f t="shared" si="327"/>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0</v>
      </c>
      <c r="P3506" s="5">
        <f t="shared" si="325"/>
        <v>125</v>
      </c>
      <c r="Q3506" t="str">
        <f t="shared" si="328"/>
        <v>theater</v>
      </c>
      <c r="R3506" t="str">
        <f t="shared" si="329"/>
        <v>plays</v>
      </c>
      <c r="S3506" s="9">
        <f t="shared" si="326"/>
        <v>42297.748738425929</v>
      </c>
      <c r="T3506" s="9">
        <f t="shared" si="327"/>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94</v>
      </c>
      <c r="P3507" s="5">
        <f t="shared" si="325"/>
        <v>66.512820512820511</v>
      </c>
      <c r="Q3507" t="str">
        <f t="shared" si="328"/>
        <v>theater</v>
      </c>
      <c r="R3507" t="str">
        <f t="shared" si="329"/>
        <v>plays</v>
      </c>
      <c r="S3507" s="9">
        <f t="shared" si="326"/>
        <v>41760.935706018521</v>
      </c>
      <c r="T3507" s="9">
        <f t="shared" si="327"/>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45</v>
      </c>
      <c r="P3508" s="5">
        <f t="shared" si="325"/>
        <v>105</v>
      </c>
      <c r="Q3508" t="str">
        <f t="shared" si="328"/>
        <v>theater</v>
      </c>
      <c r="R3508" t="str">
        <f t="shared" si="329"/>
        <v>plays</v>
      </c>
      <c r="S3508" s="9">
        <f t="shared" si="326"/>
        <v>41829.734259259261</v>
      </c>
      <c r="T3508" s="9">
        <f t="shared" si="327"/>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440</v>
      </c>
      <c r="P3509" s="5">
        <f t="shared" si="325"/>
        <v>145</v>
      </c>
      <c r="Q3509" t="str">
        <f t="shared" si="328"/>
        <v>theater</v>
      </c>
      <c r="R3509" t="str">
        <f t="shared" si="329"/>
        <v>plays</v>
      </c>
      <c r="S3509" s="9">
        <f t="shared" si="326"/>
        <v>42491.92288194444</v>
      </c>
      <c r="T3509" s="9">
        <f t="shared" si="327"/>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80</v>
      </c>
      <c r="P3510" s="5">
        <f t="shared" si="325"/>
        <v>12</v>
      </c>
      <c r="Q3510" t="str">
        <f t="shared" si="328"/>
        <v>theater</v>
      </c>
      <c r="R3510" t="str">
        <f t="shared" si="329"/>
        <v>plays</v>
      </c>
      <c r="S3510" s="9">
        <f t="shared" si="326"/>
        <v>42477.729780092588</v>
      </c>
      <c r="T3510" s="9">
        <f t="shared" si="327"/>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190</v>
      </c>
      <c r="P3511" s="5">
        <f t="shared" si="325"/>
        <v>96.666666666666671</v>
      </c>
      <c r="Q3511" t="str">
        <f t="shared" si="328"/>
        <v>theater</v>
      </c>
      <c r="R3511" t="str">
        <f t="shared" si="329"/>
        <v>plays</v>
      </c>
      <c r="S3511" s="9">
        <f t="shared" si="326"/>
        <v>41950.859560185185</v>
      </c>
      <c r="T3511" s="9">
        <f t="shared" si="327"/>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5</v>
      </c>
      <c r="P3512" s="5">
        <f t="shared" si="325"/>
        <v>60.333333333333336</v>
      </c>
      <c r="Q3512" t="str">
        <f t="shared" si="328"/>
        <v>theater</v>
      </c>
      <c r="R3512" t="str">
        <f t="shared" si="329"/>
        <v>plays</v>
      </c>
      <c r="S3512" s="9">
        <f t="shared" si="326"/>
        <v>41802.62090277778</v>
      </c>
      <c r="T3512" s="9">
        <f t="shared" si="327"/>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18</v>
      </c>
      <c r="P3513" s="5">
        <f t="shared" si="325"/>
        <v>79.89473684210526</v>
      </c>
      <c r="Q3513" t="str">
        <f t="shared" si="328"/>
        <v>theater</v>
      </c>
      <c r="R3513" t="str">
        <f t="shared" si="329"/>
        <v>plays</v>
      </c>
      <c r="S3513" s="9">
        <f t="shared" si="326"/>
        <v>41927.873784722222</v>
      </c>
      <c r="T3513" s="9">
        <f t="shared" si="327"/>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0</v>
      </c>
      <c r="P3514" s="5">
        <f t="shared" si="325"/>
        <v>58.823529411764703</v>
      </c>
      <c r="Q3514" t="str">
        <f t="shared" si="328"/>
        <v>theater</v>
      </c>
      <c r="R3514" t="str">
        <f t="shared" si="329"/>
        <v>plays</v>
      </c>
      <c r="S3514" s="9">
        <f t="shared" si="326"/>
        <v>42057.536944444444</v>
      </c>
      <c r="T3514" s="9">
        <f t="shared" si="327"/>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515</v>
      </c>
      <c r="P3515" s="5">
        <f t="shared" si="325"/>
        <v>75.340909090909093</v>
      </c>
      <c r="Q3515" t="str">
        <f t="shared" si="328"/>
        <v>theater</v>
      </c>
      <c r="R3515" t="str">
        <f t="shared" si="329"/>
        <v>plays</v>
      </c>
      <c r="S3515" s="9">
        <f t="shared" si="326"/>
        <v>41781.096203703702</v>
      </c>
      <c r="T3515" s="9">
        <f t="shared" si="327"/>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50</v>
      </c>
      <c r="P3516" s="5">
        <f t="shared" si="325"/>
        <v>55</v>
      </c>
      <c r="Q3516" t="str">
        <f t="shared" si="328"/>
        <v>theater</v>
      </c>
      <c r="R3516" t="str">
        <f t="shared" si="329"/>
        <v>plays</v>
      </c>
      <c r="S3516" s="9">
        <f t="shared" si="326"/>
        <v>42020.846666666665</v>
      </c>
      <c r="T3516" s="9">
        <f t="shared" si="327"/>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80</v>
      </c>
      <c r="P3517" s="5">
        <f t="shared" si="325"/>
        <v>66.956521739130437</v>
      </c>
      <c r="Q3517" t="str">
        <f t="shared" si="328"/>
        <v>theater</v>
      </c>
      <c r="R3517" t="str">
        <f t="shared" si="329"/>
        <v>plays</v>
      </c>
      <c r="S3517" s="9">
        <f t="shared" si="326"/>
        <v>42125.772812499999</v>
      </c>
      <c r="T3517" s="9">
        <f t="shared" si="327"/>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0</v>
      </c>
      <c r="P3518" s="5">
        <f t="shared" si="325"/>
        <v>227.27272727272728</v>
      </c>
      <c r="Q3518" t="str">
        <f t="shared" si="328"/>
        <v>theater</v>
      </c>
      <c r="R3518" t="str">
        <f t="shared" si="329"/>
        <v>plays</v>
      </c>
      <c r="S3518" s="9">
        <f t="shared" si="326"/>
        <v>41856.010069444441</v>
      </c>
      <c r="T3518" s="9">
        <f t="shared" si="327"/>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0</v>
      </c>
      <c r="P3519" s="5">
        <f t="shared" si="325"/>
        <v>307.69230769230768</v>
      </c>
      <c r="Q3519" t="str">
        <f t="shared" si="328"/>
        <v>theater</v>
      </c>
      <c r="R3519" t="str">
        <f t="shared" si="329"/>
        <v>plays</v>
      </c>
      <c r="S3519" s="9">
        <f t="shared" si="326"/>
        <v>41794.817523148151</v>
      </c>
      <c r="T3519" s="9">
        <f t="shared" si="327"/>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150.69000000000005</v>
      </c>
      <c r="P3520" s="5">
        <f t="shared" si="325"/>
        <v>50.020909090909093</v>
      </c>
      <c r="Q3520" t="str">
        <f t="shared" si="328"/>
        <v>theater</v>
      </c>
      <c r="R3520" t="str">
        <f t="shared" si="329"/>
        <v>plays</v>
      </c>
      <c r="S3520" s="9">
        <f t="shared" si="326"/>
        <v>41893.783553240741</v>
      </c>
      <c r="T3520" s="9">
        <f t="shared" si="327"/>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27</v>
      </c>
      <c r="P3521" s="5">
        <f t="shared" si="325"/>
        <v>72.392857142857139</v>
      </c>
      <c r="Q3521" t="str">
        <f t="shared" si="328"/>
        <v>theater</v>
      </c>
      <c r="R3521" t="str">
        <f t="shared" si="329"/>
        <v>plays</v>
      </c>
      <c r="S3521" s="9">
        <f t="shared" si="326"/>
        <v>42037.598958333328</v>
      </c>
      <c r="T3521" s="9">
        <f t="shared" si="327"/>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330">E3522-D3522</f>
        <v>15</v>
      </c>
      <c r="P3522" s="5">
        <f t="shared" ref="P3522:P3585" si="331">(E3522/L3522)</f>
        <v>95.952380952380949</v>
      </c>
      <c r="Q3522" t="str">
        <f t="shared" si="328"/>
        <v>theater</v>
      </c>
      <c r="R3522" t="str">
        <f t="shared" si="329"/>
        <v>plays</v>
      </c>
      <c r="S3522" s="9">
        <f t="shared" ref="S3522:S3585" si="332">(((J3522/60)/60)/24)+DATE(1970,1,1)</f>
        <v>42227.824212962965</v>
      </c>
      <c r="T3522" s="9">
        <f t="shared" ref="T3522:T3585" si="333">(((I3522/60)/60)/24)+DATE(1970,1,1)</f>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330"/>
        <v>243</v>
      </c>
      <c r="P3523" s="5">
        <f t="shared" si="331"/>
        <v>45.615384615384613</v>
      </c>
      <c r="Q3523" t="str">
        <f t="shared" ref="Q3523:Q3586" si="334">LEFT(N3523,SEARCH("/",N3523,1)-1)</f>
        <v>theater</v>
      </c>
      <c r="R3523" t="str">
        <f t="shared" ref="R3523:R3586" si="335">RIGHT(N3523,LEN(N3523)-SEARCH("/",N3523))</f>
        <v>plays</v>
      </c>
      <c r="S3523" s="9">
        <f t="shared" si="332"/>
        <v>41881.361342592594</v>
      </c>
      <c r="T3523" s="9">
        <f t="shared" si="333"/>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0</v>
      </c>
      <c r="P3524" s="5">
        <f t="shared" si="331"/>
        <v>41.029411764705884</v>
      </c>
      <c r="Q3524" t="str">
        <f t="shared" si="334"/>
        <v>theater</v>
      </c>
      <c r="R3524" t="str">
        <f t="shared" si="335"/>
        <v>plays</v>
      </c>
      <c r="S3524" s="9">
        <f t="shared" si="332"/>
        <v>42234.789884259255</v>
      </c>
      <c r="T3524" s="9">
        <f t="shared" si="33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546</v>
      </c>
      <c r="P3525" s="5">
        <f t="shared" si="331"/>
        <v>56.825000000000003</v>
      </c>
      <c r="Q3525" t="str">
        <f t="shared" si="334"/>
        <v>theater</v>
      </c>
      <c r="R3525" t="str">
        <f t="shared" si="335"/>
        <v>plays</v>
      </c>
      <c r="S3525" s="9">
        <f t="shared" si="332"/>
        <v>42581.397546296299</v>
      </c>
      <c r="T3525" s="9">
        <f t="shared" si="33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156</v>
      </c>
      <c r="P3526" s="5">
        <f t="shared" si="331"/>
        <v>137.24324324324326</v>
      </c>
      <c r="Q3526" t="str">
        <f t="shared" si="334"/>
        <v>theater</v>
      </c>
      <c r="R3526" t="str">
        <f t="shared" si="335"/>
        <v>plays</v>
      </c>
      <c r="S3526" s="9">
        <f t="shared" si="332"/>
        <v>41880.76357638889</v>
      </c>
      <c r="T3526" s="9">
        <f t="shared" si="33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30</v>
      </c>
      <c r="P3527" s="5">
        <f t="shared" si="331"/>
        <v>75.714285714285708</v>
      </c>
      <c r="Q3527" t="str">
        <f t="shared" si="334"/>
        <v>theater</v>
      </c>
      <c r="R3527" t="str">
        <f t="shared" si="335"/>
        <v>plays</v>
      </c>
      <c r="S3527" s="9">
        <f t="shared" si="332"/>
        <v>42214.6956712963</v>
      </c>
      <c r="T3527" s="9">
        <f t="shared" si="33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66</v>
      </c>
      <c r="P3528" s="5">
        <f t="shared" si="331"/>
        <v>99</v>
      </c>
      <c r="Q3528" t="str">
        <f t="shared" si="334"/>
        <v>theater</v>
      </c>
      <c r="R3528" t="str">
        <f t="shared" si="335"/>
        <v>plays</v>
      </c>
      <c r="S3528" s="9">
        <f t="shared" si="332"/>
        <v>42460.335312499999</v>
      </c>
      <c r="T3528" s="9">
        <f t="shared" si="33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1015</v>
      </c>
      <c r="P3529" s="5">
        <f t="shared" si="331"/>
        <v>81.569767441860463</v>
      </c>
      <c r="Q3529" t="str">
        <f t="shared" si="334"/>
        <v>theater</v>
      </c>
      <c r="R3529" t="str">
        <f t="shared" si="335"/>
        <v>plays</v>
      </c>
      <c r="S3529" s="9">
        <f t="shared" si="332"/>
        <v>42167.023206018523</v>
      </c>
      <c r="T3529" s="9">
        <f t="shared" si="33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19</v>
      </c>
      <c r="P3530" s="5">
        <f t="shared" si="331"/>
        <v>45.108108108108105</v>
      </c>
      <c r="Q3530" t="str">
        <f t="shared" si="334"/>
        <v>theater</v>
      </c>
      <c r="R3530" t="str">
        <f t="shared" si="335"/>
        <v>plays</v>
      </c>
      <c r="S3530" s="9">
        <f t="shared" si="332"/>
        <v>42733.50136574074</v>
      </c>
      <c r="T3530" s="9">
        <f t="shared" si="33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160</v>
      </c>
      <c r="P3531" s="5">
        <f t="shared" si="331"/>
        <v>36.666666666666664</v>
      </c>
      <c r="Q3531" t="str">
        <f t="shared" si="334"/>
        <v>theater</v>
      </c>
      <c r="R3531" t="str">
        <f t="shared" si="335"/>
        <v>plays</v>
      </c>
      <c r="S3531" s="9">
        <f t="shared" si="332"/>
        <v>42177.761782407411</v>
      </c>
      <c r="T3531" s="9">
        <f t="shared" si="33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0</v>
      </c>
      <c r="P3532" s="5">
        <f t="shared" si="331"/>
        <v>125</v>
      </c>
      <c r="Q3532" t="str">
        <f t="shared" si="334"/>
        <v>theater</v>
      </c>
      <c r="R3532" t="str">
        <f t="shared" si="335"/>
        <v>plays</v>
      </c>
      <c r="S3532" s="9">
        <f t="shared" si="332"/>
        <v>42442.623344907406</v>
      </c>
      <c r="T3532" s="9">
        <f t="shared" si="33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280</v>
      </c>
      <c r="P3533" s="5">
        <f t="shared" si="331"/>
        <v>49.230769230769234</v>
      </c>
      <c r="Q3533" t="str">
        <f t="shared" si="334"/>
        <v>theater</v>
      </c>
      <c r="R3533" t="str">
        <f t="shared" si="335"/>
        <v>plays</v>
      </c>
      <c r="S3533" s="9">
        <f t="shared" si="332"/>
        <v>42521.654328703706</v>
      </c>
      <c r="T3533" s="9">
        <f t="shared" si="33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182</v>
      </c>
      <c r="P3534" s="5">
        <f t="shared" si="331"/>
        <v>42.296296296296298</v>
      </c>
      <c r="Q3534" t="str">
        <f t="shared" si="334"/>
        <v>theater</v>
      </c>
      <c r="R3534" t="str">
        <f t="shared" si="335"/>
        <v>plays</v>
      </c>
      <c r="S3534" s="9">
        <f t="shared" si="332"/>
        <v>41884.599849537037</v>
      </c>
      <c r="T3534" s="9">
        <f t="shared" si="33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131</v>
      </c>
      <c r="P3535" s="5">
        <f t="shared" si="331"/>
        <v>78.875</v>
      </c>
      <c r="Q3535" t="str">
        <f t="shared" si="334"/>
        <v>theater</v>
      </c>
      <c r="R3535" t="str">
        <f t="shared" si="335"/>
        <v>plays</v>
      </c>
      <c r="S3535" s="9">
        <f t="shared" si="332"/>
        <v>42289.761192129634</v>
      </c>
      <c r="T3535" s="9">
        <f t="shared" si="33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2810</v>
      </c>
      <c r="P3536" s="5">
        <f t="shared" si="331"/>
        <v>38.284313725490193</v>
      </c>
      <c r="Q3536" t="str">
        <f t="shared" si="334"/>
        <v>theater</v>
      </c>
      <c r="R3536" t="str">
        <f t="shared" si="335"/>
        <v>plays</v>
      </c>
      <c r="S3536" s="9">
        <f t="shared" si="332"/>
        <v>42243.6252662037</v>
      </c>
      <c r="T3536" s="9">
        <f t="shared" si="33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63</v>
      </c>
      <c r="P3537" s="5">
        <f t="shared" si="331"/>
        <v>44.847826086956523</v>
      </c>
      <c r="Q3537" t="str">
        <f t="shared" si="334"/>
        <v>theater</v>
      </c>
      <c r="R3537" t="str">
        <f t="shared" si="335"/>
        <v>plays</v>
      </c>
      <c r="S3537" s="9">
        <f t="shared" si="332"/>
        <v>42248.640162037031</v>
      </c>
      <c r="T3537" s="9">
        <f t="shared" si="33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80</v>
      </c>
      <c r="P3538" s="5">
        <f t="shared" si="331"/>
        <v>13.529411764705882</v>
      </c>
      <c r="Q3538" t="str">
        <f t="shared" si="334"/>
        <v>theater</v>
      </c>
      <c r="R3538" t="str">
        <f t="shared" si="335"/>
        <v>plays</v>
      </c>
      <c r="S3538" s="9">
        <f t="shared" si="332"/>
        <v>42328.727141203708</v>
      </c>
      <c r="T3538" s="9">
        <f t="shared" si="33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543</v>
      </c>
      <c r="P3539" s="5">
        <f t="shared" si="331"/>
        <v>43.5</v>
      </c>
      <c r="Q3539" t="str">
        <f t="shared" si="334"/>
        <v>theater</v>
      </c>
      <c r="R3539" t="str">
        <f t="shared" si="335"/>
        <v>plays</v>
      </c>
      <c r="S3539" s="9">
        <f t="shared" si="332"/>
        <v>41923.354351851849</v>
      </c>
      <c r="T3539" s="9">
        <f t="shared" si="33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569</v>
      </c>
      <c r="P3540" s="5">
        <f t="shared" si="331"/>
        <v>30.951807228915662</v>
      </c>
      <c r="Q3540" t="str">
        <f t="shared" si="334"/>
        <v>theater</v>
      </c>
      <c r="R3540" t="str">
        <f t="shared" si="335"/>
        <v>plays</v>
      </c>
      <c r="S3540" s="9">
        <f t="shared" si="332"/>
        <v>42571.420601851853</v>
      </c>
      <c r="T3540" s="9">
        <f t="shared" si="33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118</v>
      </c>
      <c r="P3541" s="5">
        <f t="shared" si="331"/>
        <v>55.230769230769234</v>
      </c>
      <c r="Q3541" t="str">
        <f t="shared" si="334"/>
        <v>theater</v>
      </c>
      <c r="R3541" t="str">
        <f t="shared" si="335"/>
        <v>plays</v>
      </c>
      <c r="S3541" s="9">
        <f t="shared" si="332"/>
        <v>42600.756041666667</v>
      </c>
      <c r="T3541" s="9">
        <f t="shared" si="33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69</v>
      </c>
      <c r="P3542" s="5">
        <f t="shared" si="331"/>
        <v>46.125</v>
      </c>
      <c r="Q3542" t="str">
        <f t="shared" si="334"/>
        <v>theater</v>
      </c>
      <c r="R3542" t="str">
        <f t="shared" si="335"/>
        <v>plays</v>
      </c>
      <c r="S3542" s="9">
        <f t="shared" si="332"/>
        <v>42517.003368055557</v>
      </c>
      <c r="T3542" s="9">
        <f t="shared" si="33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60</v>
      </c>
      <c r="P3543" s="5">
        <f t="shared" si="331"/>
        <v>39.375</v>
      </c>
      <c r="Q3543" t="str">
        <f t="shared" si="334"/>
        <v>theater</v>
      </c>
      <c r="R3543" t="str">
        <f t="shared" si="335"/>
        <v>plays</v>
      </c>
      <c r="S3543" s="9">
        <f t="shared" si="332"/>
        <v>42222.730034722219</v>
      </c>
      <c r="T3543" s="9">
        <f t="shared" si="33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123</v>
      </c>
      <c r="P3544" s="5">
        <f t="shared" si="331"/>
        <v>66.152941176470591</v>
      </c>
      <c r="Q3544" t="str">
        <f t="shared" si="334"/>
        <v>theater</v>
      </c>
      <c r="R3544" t="str">
        <f t="shared" si="335"/>
        <v>plays</v>
      </c>
      <c r="S3544" s="9">
        <f t="shared" si="332"/>
        <v>41829.599791666667</v>
      </c>
      <c r="T3544" s="9">
        <f t="shared" si="33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70</v>
      </c>
      <c r="P3545" s="5">
        <f t="shared" si="331"/>
        <v>54.137931034482762</v>
      </c>
      <c r="Q3545" t="str">
        <f t="shared" si="334"/>
        <v>theater</v>
      </c>
      <c r="R3545" t="str">
        <f t="shared" si="335"/>
        <v>plays</v>
      </c>
      <c r="S3545" s="9">
        <f t="shared" si="332"/>
        <v>42150.755312499998</v>
      </c>
      <c r="T3545" s="9">
        <f t="shared" si="33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0</v>
      </c>
      <c r="P3546" s="5">
        <f t="shared" si="331"/>
        <v>104.16666666666667</v>
      </c>
      <c r="Q3546" t="str">
        <f t="shared" si="334"/>
        <v>theater</v>
      </c>
      <c r="R3546" t="str">
        <f t="shared" si="335"/>
        <v>plays</v>
      </c>
      <c r="S3546" s="9">
        <f t="shared" si="332"/>
        <v>42040.831678240742</v>
      </c>
      <c r="T3546" s="9">
        <f t="shared" si="33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v>
      </c>
      <c r="P3547" s="5">
        <f t="shared" si="331"/>
        <v>31.375</v>
      </c>
      <c r="Q3547" t="str">
        <f t="shared" si="334"/>
        <v>theater</v>
      </c>
      <c r="R3547" t="str">
        <f t="shared" si="335"/>
        <v>plays</v>
      </c>
      <c r="S3547" s="9">
        <f t="shared" si="332"/>
        <v>42075.807395833333</v>
      </c>
      <c r="T3547" s="9">
        <f t="shared" si="33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25</v>
      </c>
      <c r="P3548" s="5">
        <f t="shared" si="331"/>
        <v>59.210526315789473</v>
      </c>
      <c r="Q3548" t="str">
        <f t="shared" si="334"/>
        <v>theater</v>
      </c>
      <c r="R3548" t="str">
        <f t="shared" si="335"/>
        <v>plays</v>
      </c>
      <c r="S3548" s="9">
        <f t="shared" si="332"/>
        <v>42073.660694444443</v>
      </c>
      <c r="T3548" s="9">
        <f t="shared" si="33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5043.25</v>
      </c>
      <c r="P3549" s="5">
        <f t="shared" si="331"/>
        <v>119.17633928571429</v>
      </c>
      <c r="Q3549" t="str">
        <f t="shared" si="334"/>
        <v>theater</v>
      </c>
      <c r="R3549" t="str">
        <f t="shared" si="335"/>
        <v>plays</v>
      </c>
      <c r="S3549" s="9">
        <f t="shared" si="332"/>
        <v>42480.078715277778</v>
      </c>
      <c r="T3549" s="9">
        <f t="shared" si="33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40</v>
      </c>
      <c r="P3550" s="5">
        <f t="shared" si="331"/>
        <v>164.61538461538461</v>
      </c>
      <c r="Q3550" t="str">
        <f t="shared" si="334"/>
        <v>theater</v>
      </c>
      <c r="R3550" t="str">
        <f t="shared" si="335"/>
        <v>plays</v>
      </c>
      <c r="S3550" s="9">
        <f t="shared" si="332"/>
        <v>42411.942291666666</v>
      </c>
      <c r="T3550" s="9">
        <f t="shared" si="33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20</v>
      </c>
      <c r="P3551" s="5">
        <f t="shared" si="331"/>
        <v>24.285714285714285</v>
      </c>
      <c r="Q3551" t="str">
        <f t="shared" si="334"/>
        <v>theater</v>
      </c>
      <c r="R3551" t="str">
        <f t="shared" si="335"/>
        <v>plays</v>
      </c>
      <c r="S3551" s="9">
        <f t="shared" si="332"/>
        <v>42223.394363425927</v>
      </c>
      <c r="T3551" s="9">
        <f t="shared" si="33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120</v>
      </c>
      <c r="P3552" s="5">
        <f t="shared" si="331"/>
        <v>40.9375</v>
      </c>
      <c r="Q3552" t="str">
        <f t="shared" si="334"/>
        <v>theater</v>
      </c>
      <c r="R3552" t="str">
        <f t="shared" si="335"/>
        <v>plays</v>
      </c>
      <c r="S3552" s="9">
        <f t="shared" si="332"/>
        <v>42462.893495370372</v>
      </c>
      <c r="T3552" s="9">
        <f t="shared" si="33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27.5</v>
      </c>
      <c r="P3553" s="5">
        <f t="shared" si="331"/>
        <v>61.1</v>
      </c>
      <c r="Q3553" t="str">
        <f t="shared" si="334"/>
        <v>theater</v>
      </c>
      <c r="R3553" t="str">
        <f t="shared" si="335"/>
        <v>plays</v>
      </c>
      <c r="S3553" s="9">
        <f t="shared" si="332"/>
        <v>41753.515856481477</v>
      </c>
      <c r="T3553" s="9">
        <f t="shared" si="33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0</v>
      </c>
      <c r="P3554" s="5">
        <f t="shared" si="331"/>
        <v>38.65</v>
      </c>
      <c r="Q3554" t="str">
        <f t="shared" si="334"/>
        <v>theater</v>
      </c>
      <c r="R3554" t="str">
        <f t="shared" si="335"/>
        <v>plays</v>
      </c>
      <c r="S3554" s="9">
        <f t="shared" si="332"/>
        <v>41788.587083333332</v>
      </c>
      <c r="T3554" s="9">
        <f t="shared" si="33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345</v>
      </c>
      <c r="P3555" s="5">
        <f t="shared" si="331"/>
        <v>56.20192307692308</v>
      </c>
      <c r="Q3555" t="str">
        <f t="shared" si="334"/>
        <v>theater</v>
      </c>
      <c r="R3555" t="str">
        <f t="shared" si="335"/>
        <v>plays</v>
      </c>
      <c r="S3555" s="9">
        <f t="shared" si="332"/>
        <v>42196.028703703705</v>
      </c>
      <c r="T3555" s="9">
        <f t="shared" si="33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671.10999999999967</v>
      </c>
      <c r="P3556" s="5">
        <f t="shared" si="331"/>
        <v>107.00207547169811</v>
      </c>
      <c r="Q3556" t="str">
        <f t="shared" si="334"/>
        <v>theater</v>
      </c>
      <c r="R3556" t="str">
        <f t="shared" si="335"/>
        <v>plays</v>
      </c>
      <c r="S3556" s="9">
        <f t="shared" si="332"/>
        <v>42016.050451388888</v>
      </c>
      <c r="T3556" s="9">
        <f t="shared" si="33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0</v>
      </c>
      <c r="P3557" s="5">
        <f t="shared" si="331"/>
        <v>171.42857142857142</v>
      </c>
      <c r="Q3557" t="str">
        <f t="shared" si="334"/>
        <v>theater</v>
      </c>
      <c r="R3557" t="str">
        <f t="shared" si="335"/>
        <v>plays</v>
      </c>
      <c r="S3557" s="9">
        <f t="shared" si="332"/>
        <v>42661.442060185189</v>
      </c>
      <c r="T3557" s="9">
        <f t="shared" si="33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v>
      </c>
      <c r="P3558" s="5">
        <f t="shared" si="331"/>
        <v>110.5</v>
      </c>
      <c r="Q3558" t="str">
        <f t="shared" si="334"/>
        <v>theater</v>
      </c>
      <c r="R3558" t="str">
        <f t="shared" si="335"/>
        <v>plays</v>
      </c>
      <c r="S3558" s="9">
        <f t="shared" si="332"/>
        <v>41808.649583333332</v>
      </c>
      <c r="T3558" s="9">
        <f t="shared" si="33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36</v>
      </c>
      <c r="P3559" s="5">
        <f t="shared" si="331"/>
        <v>179.27598566308242</v>
      </c>
      <c r="Q3559" t="str">
        <f t="shared" si="334"/>
        <v>theater</v>
      </c>
      <c r="R3559" t="str">
        <f t="shared" si="335"/>
        <v>plays</v>
      </c>
      <c r="S3559" s="9">
        <f t="shared" si="332"/>
        <v>41730.276747685188</v>
      </c>
      <c r="T3559" s="9">
        <f t="shared" si="33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154</v>
      </c>
      <c r="P3560" s="5">
        <f t="shared" si="331"/>
        <v>22.90909090909091</v>
      </c>
      <c r="Q3560" t="str">
        <f t="shared" si="334"/>
        <v>theater</v>
      </c>
      <c r="R3560" t="str">
        <f t="shared" si="335"/>
        <v>plays</v>
      </c>
      <c r="S3560" s="9">
        <f t="shared" si="332"/>
        <v>42139.816840277781</v>
      </c>
      <c r="T3560" s="9">
        <f t="shared" si="33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35</v>
      </c>
      <c r="P3561" s="5">
        <f t="shared" si="331"/>
        <v>43.125</v>
      </c>
      <c r="Q3561" t="str">
        <f t="shared" si="334"/>
        <v>theater</v>
      </c>
      <c r="R3561" t="str">
        <f t="shared" si="335"/>
        <v>plays</v>
      </c>
      <c r="S3561" s="9">
        <f t="shared" si="332"/>
        <v>42194.096157407403</v>
      </c>
      <c r="T3561" s="9">
        <f t="shared" si="33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270</v>
      </c>
      <c r="P3562" s="5">
        <f t="shared" si="331"/>
        <v>46.891891891891895</v>
      </c>
      <c r="Q3562" t="str">
        <f t="shared" si="334"/>
        <v>theater</v>
      </c>
      <c r="R3562" t="str">
        <f t="shared" si="335"/>
        <v>plays</v>
      </c>
      <c r="S3562" s="9">
        <f t="shared" si="332"/>
        <v>42115.889652777783</v>
      </c>
      <c r="T3562" s="9">
        <f t="shared" si="33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60</v>
      </c>
      <c r="P3563" s="5">
        <f t="shared" si="331"/>
        <v>47.407407407407405</v>
      </c>
      <c r="Q3563" t="str">
        <f t="shared" si="334"/>
        <v>theater</v>
      </c>
      <c r="R3563" t="str">
        <f t="shared" si="335"/>
        <v>plays</v>
      </c>
      <c r="S3563" s="9">
        <f t="shared" si="332"/>
        <v>42203.680300925931</v>
      </c>
      <c r="T3563" s="9">
        <f t="shared" si="33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154</v>
      </c>
      <c r="P3564" s="5">
        <f t="shared" si="331"/>
        <v>15.129032258064516</v>
      </c>
      <c r="Q3564" t="str">
        <f t="shared" si="334"/>
        <v>theater</v>
      </c>
      <c r="R3564" t="str">
        <f t="shared" si="335"/>
        <v>plays</v>
      </c>
      <c r="S3564" s="9">
        <f t="shared" si="332"/>
        <v>42433.761886574073</v>
      </c>
      <c r="T3564" s="9">
        <f t="shared" si="33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27.450000000000045</v>
      </c>
      <c r="P3565" s="5">
        <f t="shared" si="331"/>
        <v>21.098000000000003</v>
      </c>
      <c r="Q3565" t="str">
        <f t="shared" si="334"/>
        <v>theater</v>
      </c>
      <c r="R3565" t="str">
        <f t="shared" si="335"/>
        <v>plays</v>
      </c>
      <c r="S3565" s="9">
        <f t="shared" si="332"/>
        <v>42555.671944444446</v>
      </c>
      <c r="T3565" s="9">
        <f t="shared" si="33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5</v>
      </c>
      <c r="P3566" s="5">
        <f t="shared" si="331"/>
        <v>59.117647058823529</v>
      </c>
      <c r="Q3566" t="str">
        <f t="shared" si="334"/>
        <v>theater</v>
      </c>
      <c r="R3566" t="str">
        <f t="shared" si="335"/>
        <v>plays</v>
      </c>
      <c r="S3566" s="9">
        <f t="shared" si="332"/>
        <v>42236.623252314821</v>
      </c>
      <c r="T3566" s="9">
        <f t="shared" si="33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275</v>
      </c>
      <c r="P3567" s="5">
        <f t="shared" si="331"/>
        <v>97.916666666666671</v>
      </c>
      <c r="Q3567" t="str">
        <f t="shared" si="334"/>
        <v>theater</v>
      </c>
      <c r="R3567" t="str">
        <f t="shared" si="335"/>
        <v>plays</v>
      </c>
      <c r="S3567" s="9">
        <f t="shared" si="332"/>
        <v>41974.743148148147</v>
      </c>
      <c r="T3567" s="9">
        <f t="shared" si="33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95</v>
      </c>
      <c r="P3568" s="5">
        <f t="shared" si="331"/>
        <v>55.131578947368418</v>
      </c>
      <c r="Q3568" t="str">
        <f t="shared" si="334"/>
        <v>theater</v>
      </c>
      <c r="R3568" t="str">
        <f t="shared" si="335"/>
        <v>plays</v>
      </c>
      <c r="S3568" s="9">
        <f t="shared" si="332"/>
        <v>41997.507905092592</v>
      </c>
      <c r="T3568" s="9">
        <f t="shared" si="33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88</v>
      </c>
      <c r="P3569" s="5">
        <f t="shared" si="331"/>
        <v>26.536585365853657</v>
      </c>
      <c r="Q3569" t="str">
        <f t="shared" si="334"/>
        <v>theater</v>
      </c>
      <c r="R3569" t="str">
        <f t="shared" si="335"/>
        <v>plays</v>
      </c>
      <c r="S3569" s="9">
        <f t="shared" si="332"/>
        <v>42135.810694444444</v>
      </c>
      <c r="T3569" s="9">
        <f t="shared" si="33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110</v>
      </c>
      <c r="P3570" s="5">
        <f t="shared" si="331"/>
        <v>58.421052631578945</v>
      </c>
      <c r="Q3570" t="str">
        <f t="shared" si="334"/>
        <v>theater</v>
      </c>
      <c r="R3570" t="str">
        <f t="shared" si="335"/>
        <v>plays</v>
      </c>
      <c r="S3570" s="9">
        <f t="shared" si="332"/>
        <v>41869.740671296298</v>
      </c>
      <c r="T3570" s="9">
        <f t="shared" si="33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24</v>
      </c>
      <c r="P3571" s="5">
        <f t="shared" si="331"/>
        <v>122.53658536585365</v>
      </c>
      <c r="Q3571" t="str">
        <f t="shared" si="334"/>
        <v>theater</v>
      </c>
      <c r="R3571" t="str">
        <f t="shared" si="335"/>
        <v>plays</v>
      </c>
      <c r="S3571" s="9">
        <f t="shared" si="332"/>
        <v>41982.688611111109</v>
      </c>
      <c r="T3571" s="9">
        <f t="shared" si="33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287</v>
      </c>
      <c r="P3572" s="5">
        <f t="shared" si="331"/>
        <v>87.961538461538467</v>
      </c>
      <c r="Q3572" t="str">
        <f t="shared" si="334"/>
        <v>theater</v>
      </c>
      <c r="R3572" t="str">
        <f t="shared" si="335"/>
        <v>plays</v>
      </c>
      <c r="S3572" s="9">
        <f t="shared" si="332"/>
        <v>41976.331979166673</v>
      </c>
      <c r="T3572" s="9">
        <f t="shared" si="33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331</v>
      </c>
      <c r="P3573" s="5">
        <f t="shared" si="331"/>
        <v>73.239999999999995</v>
      </c>
      <c r="Q3573" t="str">
        <f t="shared" si="334"/>
        <v>theater</v>
      </c>
      <c r="R3573" t="str">
        <f t="shared" si="335"/>
        <v>plays</v>
      </c>
      <c r="S3573" s="9">
        <f t="shared" si="332"/>
        <v>41912.858946759261</v>
      </c>
      <c r="T3573" s="9">
        <f t="shared" si="33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0</v>
      </c>
      <c r="P3574" s="5">
        <f t="shared" si="331"/>
        <v>55.555555555555557</v>
      </c>
      <c r="Q3574" t="str">
        <f t="shared" si="334"/>
        <v>theater</v>
      </c>
      <c r="R3574" t="str">
        <f t="shared" si="335"/>
        <v>plays</v>
      </c>
      <c r="S3574" s="9">
        <f t="shared" si="332"/>
        <v>42146.570393518516</v>
      </c>
      <c r="T3574" s="9">
        <f t="shared" si="33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84</v>
      </c>
      <c r="P3575" s="5">
        <f t="shared" si="331"/>
        <v>39.53846153846154</v>
      </c>
      <c r="Q3575" t="str">
        <f t="shared" si="334"/>
        <v>theater</v>
      </c>
      <c r="R3575" t="str">
        <f t="shared" si="335"/>
        <v>plays</v>
      </c>
      <c r="S3575" s="9">
        <f t="shared" si="332"/>
        <v>41921.375532407408</v>
      </c>
      <c r="T3575" s="9">
        <f t="shared" si="33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355</v>
      </c>
      <c r="P3576" s="5">
        <f t="shared" si="331"/>
        <v>136.77777777777777</v>
      </c>
      <c r="Q3576" t="str">
        <f t="shared" si="334"/>
        <v>theater</v>
      </c>
      <c r="R3576" t="str">
        <f t="shared" si="335"/>
        <v>plays</v>
      </c>
      <c r="S3576" s="9">
        <f t="shared" si="332"/>
        <v>41926.942685185182</v>
      </c>
      <c r="T3576" s="9">
        <f t="shared" si="33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133</v>
      </c>
      <c r="P3577" s="5">
        <f t="shared" si="331"/>
        <v>99.343137254901961</v>
      </c>
      <c r="Q3577" t="str">
        <f t="shared" si="334"/>
        <v>theater</v>
      </c>
      <c r="R3577" t="str">
        <f t="shared" si="335"/>
        <v>plays</v>
      </c>
      <c r="S3577" s="9">
        <f t="shared" si="332"/>
        <v>42561.783877314811</v>
      </c>
      <c r="T3577" s="9">
        <f t="shared" si="33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0</v>
      </c>
      <c r="P3578" s="5">
        <f t="shared" si="331"/>
        <v>20</v>
      </c>
      <c r="Q3578" t="str">
        <f t="shared" si="334"/>
        <v>theater</v>
      </c>
      <c r="R3578" t="str">
        <f t="shared" si="335"/>
        <v>plays</v>
      </c>
      <c r="S3578" s="9">
        <f t="shared" si="332"/>
        <v>42649.54923611111</v>
      </c>
      <c r="T3578" s="9">
        <f t="shared" si="33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180</v>
      </c>
      <c r="P3579" s="5">
        <f t="shared" si="331"/>
        <v>28.888888888888889</v>
      </c>
      <c r="Q3579" t="str">
        <f t="shared" si="334"/>
        <v>theater</v>
      </c>
      <c r="R3579" t="str">
        <f t="shared" si="335"/>
        <v>plays</v>
      </c>
      <c r="S3579" s="9">
        <f t="shared" si="332"/>
        <v>42093.786840277782</v>
      </c>
      <c r="T3579" s="9">
        <f t="shared" si="33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0.20000000000004547</v>
      </c>
      <c r="P3580" s="5">
        <f t="shared" si="331"/>
        <v>40.545945945945945</v>
      </c>
      <c r="Q3580" t="str">
        <f t="shared" si="334"/>
        <v>theater</v>
      </c>
      <c r="R3580" t="str">
        <f t="shared" si="335"/>
        <v>plays</v>
      </c>
      <c r="S3580" s="9">
        <f t="shared" si="332"/>
        <v>42460.733530092592</v>
      </c>
      <c r="T3580" s="9">
        <f t="shared" si="33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0</v>
      </c>
      <c r="P3581" s="5">
        <f t="shared" si="331"/>
        <v>35.714285714285715</v>
      </c>
      <c r="Q3581" t="str">
        <f t="shared" si="334"/>
        <v>theater</v>
      </c>
      <c r="R3581" t="str">
        <f t="shared" si="335"/>
        <v>plays</v>
      </c>
      <c r="S3581" s="9">
        <f t="shared" si="332"/>
        <v>42430.762222222227</v>
      </c>
      <c r="T3581" s="9">
        <f t="shared" si="33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125</v>
      </c>
      <c r="P3582" s="5">
        <f t="shared" si="331"/>
        <v>37.962962962962962</v>
      </c>
      <c r="Q3582" t="str">
        <f t="shared" si="334"/>
        <v>theater</v>
      </c>
      <c r="R3582" t="str">
        <f t="shared" si="335"/>
        <v>plays</v>
      </c>
      <c r="S3582" s="9">
        <f t="shared" si="332"/>
        <v>42026.176180555558</v>
      </c>
      <c r="T3582" s="9">
        <f t="shared" si="33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0</v>
      </c>
      <c r="P3583" s="5">
        <f t="shared" si="331"/>
        <v>33.333333333333336</v>
      </c>
      <c r="Q3583" t="str">
        <f t="shared" si="334"/>
        <v>theater</v>
      </c>
      <c r="R3583" t="str">
        <f t="shared" si="335"/>
        <v>plays</v>
      </c>
      <c r="S3583" s="9">
        <f t="shared" si="332"/>
        <v>41836.471180555556</v>
      </c>
      <c r="T3583" s="9">
        <f t="shared" si="33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1870</v>
      </c>
      <c r="P3584" s="5">
        <f t="shared" si="331"/>
        <v>58.571428571428569</v>
      </c>
      <c r="Q3584" t="str">
        <f t="shared" si="334"/>
        <v>theater</v>
      </c>
      <c r="R3584" t="str">
        <f t="shared" si="335"/>
        <v>plays</v>
      </c>
      <c r="S3584" s="9">
        <f t="shared" si="332"/>
        <v>42451.095856481479</v>
      </c>
      <c r="T3584" s="9">
        <f t="shared" si="33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255</v>
      </c>
      <c r="P3585" s="5">
        <f t="shared" si="331"/>
        <v>135.625</v>
      </c>
      <c r="Q3585" t="str">
        <f t="shared" si="334"/>
        <v>theater</v>
      </c>
      <c r="R3585" t="str">
        <f t="shared" si="335"/>
        <v>plays</v>
      </c>
      <c r="S3585" s="9">
        <f t="shared" si="332"/>
        <v>42418.425983796296</v>
      </c>
      <c r="T3585" s="9">
        <f t="shared" si="33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336">E3586-D3586</f>
        <v>465</v>
      </c>
      <c r="P3586" s="5">
        <f t="shared" ref="P3586:P3649" si="337">(E3586/L3586)</f>
        <v>30.9375</v>
      </c>
      <c r="Q3586" t="str">
        <f t="shared" si="334"/>
        <v>theater</v>
      </c>
      <c r="R3586" t="str">
        <f t="shared" si="335"/>
        <v>plays</v>
      </c>
      <c r="S3586" s="9">
        <f t="shared" ref="S3586:S3649" si="338">(((J3586/60)/60)/24)+DATE(1970,1,1)</f>
        <v>42168.316481481481</v>
      </c>
      <c r="T3586" s="9">
        <f t="shared" ref="T3586:T3649" si="339">(((I3586/60)/60)/24)+DATE(1970,1,1)</f>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336"/>
        <v>650</v>
      </c>
      <c r="P3587" s="5">
        <f t="shared" si="337"/>
        <v>176.08695652173913</v>
      </c>
      <c r="Q3587" t="str">
        <f t="shared" ref="Q3587:Q3650" si="340">LEFT(N3587,SEARCH("/",N3587,1)-1)</f>
        <v>theater</v>
      </c>
      <c r="R3587" t="str">
        <f t="shared" ref="R3587:R3650" si="341">RIGHT(N3587,LEN(N3587)-SEARCH("/",N3587))</f>
        <v>plays</v>
      </c>
      <c r="S3587" s="9">
        <f t="shared" si="338"/>
        <v>41964.716319444444</v>
      </c>
      <c r="T3587" s="9">
        <f t="shared" si="339"/>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707</v>
      </c>
      <c r="P3588" s="5">
        <f t="shared" si="337"/>
        <v>151.9814814814815</v>
      </c>
      <c r="Q3588" t="str">
        <f t="shared" si="340"/>
        <v>theater</v>
      </c>
      <c r="R3588" t="str">
        <f t="shared" si="341"/>
        <v>plays</v>
      </c>
      <c r="S3588" s="9">
        <f t="shared" si="338"/>
        <v>42576.697569444441</v>
      </c>
      <c r="T3588" s="9">
        <f t="shared" si="339"/>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133</v>
      </c>
      <c r="P3589" s="5">
        <f t="shared" si="337"/>
        <v>22.607142857142858</v>
      </c>
      <c r="Q3589" t="str">
        <f t="shared" si="340"/>
        <v>theater</v>
      </c>
      <c r="R3589" t="str">
        <f t="shared" si="341"/>
        <v>plays</v>
      </c>
      <c r="S3589" s="9">
        <f t="shared" si="338"/>
        <v>42503.539976851855</v>
      </c>
      <c r="T3589" s="9">
        <f t="shared" si="339"/>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v>
      </c>
      <c r="P3590" s="5">
        <f t="shared" si="337"/>
        <v>18.272727272727273</v>
      </c>
      <c r="Q3590" t="str">
        <f t="shared" si="340"/>
        <v>theater</v>
      </c>
      <c r="R3590" t="str">
        <f t="shared" si="341"/>
        <v>plays</v>
      </c>
      <c r="S3590" s="9">
        <f t="shared" si="338"/>
        <v>42101.828819444447</v>
      </c>
      <c r="T3590" s="9">
        <f t="shared" si="339"/>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1100</v>
      </c>
      <c r="P3591" s="5">
        <f t="shared" si="337"/>
        <v>82.258064516129039</v>
      </c>
      <c r="Q3591" t="str">
        <f t="shared" si="340"/>
        <v>theater</v>
      </c>
      <c r="R3591" t="str">
        <f t="shared" si="341"/>
        <v>plays</v>
      </c>
      <c r="S3591" s="9">
        <f t="shared" si="338"/>
        <v>42125.647534722222</v>
      </c>
      <c r="T3591" s="9">
        <f t="shared" si="339"/>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3</v>
      </c>
      <c r="P3592" s="5">
        <f t="shared" si="337"/>
        <v>68.534246575342465</v>
      </c>
      <c r="Q3592" t="str">
        <f t="shared" si="340"/>
        <v>theater</v>
      </c>
      <c r="R3592" t="str">
        <f t="shared" si="341"/>
        <v>plays</v>
      </c>
      <c r="S3592" s="9">
        <f t="shared" si="338"/>
        <v>41902.333726851852</v>
      </c>
      <c r="T3592" s="9">
        <f t="shared" si="339"/>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525</v>
      </c>
      <c r="P3593" s="5">
        <f t="shared" si="337"/>
        <v>68.055555555555557</v>
      </c>
      <c r="Q3593" t="str">
        <f t="shared" si="340"/>
        <v>theater</v>
      </c>
      <c r="R3593" t="str">
        <f t="shared" si="341"/>
        <v>plays</v>
      </c>
      <c r="S3593" s="9">
        <f t="shared" si="338"/>
        <v>42003.948425925926</v>
      </c>
      <c r="T3593" s="9">
        <f t="shared" si="339"/>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545</v>
      </c>
      <c r="P3594" s="5">
        <f t="shared" si="337"/>
        <v>72.714285714285708</v>
      </c>
      <c r="Q3594" t="str">
        <f t="shared" si="340"/>
        <v>theater</v>
      </c>
      <c r="R3594" t="str">
        <f t="shared" si="341"/>
        <v>plays</v>
      </c>
      <c r="S3594" s="9">
        <f t="shared" si="338"/>
        <v>41988.829942129625</v>
      </c>
      <c r="T3594" s="9">
        <f t="shared" si="339"/>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319</v>
      </c>
      <c r="P3595" s="5">
        <f t="shared" si="337"/>
        <v>77.186046511627907</v>
      </c>
      <c r="Q3595" t="str">
        <f t="shared" si="340"/>
        <v>theater</v>
      </c>
      <c r="R3595" t="str">
        <f t="shared" si="341"/>
        <v>plays</v>
      </c>
      <c r="S3595" s="9">
        <f t="shared" si="338"/>
        <v>41974.898599537039</v>
      </c>
      <c r="T3595" s="9">
        <f t="shared" si="339"/>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415</v>
      </c>
      <c r="P3596" s="5">
        <f t="shared" si="337"/>
        <v>55.972222222222221</v>
      </c>
      <c r="Q3596" t="str">
        <f t="shared" si="340"/>
        <v>theater</v>
      </c>
      <c r="R3596" t="str">
        <f t="shared" si="341"/>
        <v>plays</v>
      </c>
      <c r="S3596" s="9">
        <f t="shared" si="338"/>
        <v>42592.066921296297</v>
      </c>
      <c r="T3596" s="9">
        <f t="shared" si="339"/>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481</v>
      </c>
      <c r="P3597" s="5">
        <f t="shared" si="337"/>
        <v>49.693548387096776</v>
      </c>
      <c r="Q3597" t="str">
        <f t="shared" si="340"/>
        <v>theater</v>
      </c>
      <c r="R3597" t="str">
        <f t="shared" si="341"/>
        <v>plays</v>
      </c>
      <c r="S3597" s="9">
        <f t="shared" si="338"/>
        <v>42050.008368055554</v>
      </c>
      <c r="T3597" s="9">
        <f t="shared" si="339"/>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85</v>
      </c>
      <c r="P3598" s="5">
        <f t="shared" si="337"/>
        <v>79</v>
      </c>
      <c r="Q3598" t="str">
        <f t="shared" si="340"/>
        <v>theater</v>
      </c>
      <c r="R3598" t="str">
        <f t="shared" si="341"/>
        <v>plays</v>
      </c>
      <c r="S3598" s="9">
        <f t="shared" si="338"/>
        <v>41856.715069444443</v>
      </c>
      <c r="T3598" s="9">
        <f t="shared" si="339"/>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65</v>
      </c>
      <c r="P3599" s="5">
        <f t="shared" si="337"/>
        <v>77.727272727272734</v>
      </c>
      <c r="Q3599" t="str">
        <f t="shared" si="340"/>
        <v>theater</v>
      </c>
      <c r="R3599" t="str">
        <f t="shared" si="341"/>
        <v>plays</v>
      </c>
      <c r="S3599" s="9">
        <f t="shared" si="338"/>
        <v>42417.585532407407</v>
      </c>
      <c r="T3599" s="9">
        <f t="shared" si="339"/>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101</v>
      </c>
      <c r="P3600" s="5">
        <f t="shared" si="337"/>
        <v>40.777777777777779</v>
      </c>
      <c r="Q3600" t="str">
        <f t="shared" si="340"/>
        <v>theater</v>
      </c>
      <c r="R3600" t="str">
        <f t="shared" si="341"/>
        <v>plays</v>
      </c>
      <c r="S3600" s="9">
        <f t="shared" si="338"/>
        <v>41866.79886574074</v>
      </c>
      <c r="T3600" s="9">
        <f t="shared" si="339"/>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510</v>
      </c>
      <c r="P3601" s="5">
        <f t="shared" si="337"/>
        <v>59.411764705882355</v>
      </c>
      <c r="Q3601" t="str">
        <f t="shared" si="340"/>
        <v>theater</v>
      </c>
      <c r="R3601" t="str">
        <f t="shared" si="341"/>
        <v>plays</v>
      </c>
      <c r="S3601" s="9">
        <f t="shared" si="338"/>
        <v>42220.79487268519</v>
      </c>
      <c r="T3601" s="9">
        <f t="shared" si="339"/>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3</v>
      </c>
      <c r="P3602" s="5">
        <f t="shared" si="337"/>
        <v>3.25</v>
      </c>
      <c r="Q3602" t="str">
        <f t="shared" si="340"/>
        <v>theater</v>
      </c>
      <c r="R3602" t="str">
        <f t="shared" si="341"/>
        <v>plays</v>
      </c>
      <c r="S3602" s="9">
        <f t="shared" si="338"/>
        <v>42628.849120370374</v>
      </c>
      <c r="T3602" s="9">
        <f t="shared" si="339"/>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87</v>
      </c>
      <c r="P3603" s="5">
        <f t="shared" si="337"/>
        <v>39.377358490566039</v>
      </c>
      <c r="Q3603" t="str">
        <f t="shared" si="340"/>
        <v>theater</v>
      </c>
      <c r="R3603" t="str">
        <f t="shared" si="341"/>
        <v>plays</v>
      </c>
      <c r="S3603" s="9">
        <f t="shared" si="338"/>
        <v>41990.99863425926</v>
      </c>
      <c r="T3603" s="9">
        <f t="shared" si="339"/>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2</v>
      </c>
      <c r="P3604" s="5">
        <f t="shared" si="337"/>
        <v>81.673469387755105</v>
      </c>
      <c r="Q3604" t="str">
        <f t="shared" si="340"/>
        <v>theater</v>
      </c>
      <c r="R3604" t="str">
        <f t="shared" si="341"/>
        <v>plays</v>
      </c>
      <c r="S3604" s="9">
        <f t="shared" si="338"/>
        <v>42447.894432870366</v>
      </c>
      <c r="T3604" s="9">
        <f t="shared" si="339"/>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1060</v>
      </c>
      <c r="P3605" s="5">
        <f t="shared" si="337"/>
        <v>44.912280701754383</v>
      </c>
      <c r="Q3605" t="str">
        <f t="shared" si="340"/>
        <v>theater</v>
      </c>
      <c r="R3605" t="str">
        <f t="shared" si="341"/>
        <v>plays</v>
      </c>
      <c r="S3605" s="9">
        <f t="shared" si="338"/>
        <v>42283.864351851851</v>
      </c>
      <c r="T3605" s="9">
        <f t="shared" si="339"/>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385</v>
      </c>
      <c r="P3606" s="5">
        <f t="shared" si="337"/>
        <v>49.05797101449275</v>
      </c>
      <c r="Q3606" t="str">
        <f t="shared" si="340"/>
        <v>theater</v>
      </c>
      <c r="R3606" t="str">
        <f t="shared" si="341"/>
        <v>plays</v>
      </c>
      <c r="S3606" s="9">
        <f t="shared" si="338"/>
        <v>42483.015694444446</v>
      </c>
      <c r="T3606" s="9">
        <f t="shared" si="339"/>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210</v>
      </c>
      <c r="P3607" s="5">
        <f t="shared" si="337"/>
        <v>30.666666666666668</v>
      </c>
      <c r="Q3607" t="str">
        <f t="shared" si="340"/>
        <v>theater</v>
      </c>
      <c r="R3607" t="str">
        <f t="shared" si="341"/>
        <v>plays</v>
      </c>
      <c r="S3607" s="9">
        <f t="shared" si="338"/>
        <v>42383.793124999997</v>
      </c>
      <c r="T3607" s="9">
        <f t="shared" si="339"/>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908</v>
      </c>
      <c r="P3608" s="5">
        <f t="shared" si="337"/>
        <v>61.0625</v>
      </c>
      <c r="Q3608" t="str">
        <f t="shared" si="340"/>
        <v>theater</v>
      </c>
      <c r="R3608" t="str">
        <f t="shared" si="341"/>
        <v>plays</v>
      </c>
      <c r="S3608" s="9">
        <f t="shared" si="338"/>
        <v>42566.604826388888</v>
      </c>
      <c r="T3608" s="9">
        <f t="shared" si="339"/>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30</v>
      </c>
      <c r="P3609" s="5">
        <f t="shared" si="337"/>
        <v>29</v>
      </c>
      <c r="Q3609" t="str">
        <f t="shared" si="340"/>
        <v>theater</v>
      </c>
      <c r="R3609" t="str">
        <f t="shared" si="341"/>
        <v>plays</v>
      </c>
      <c r="S3609" s="9">
        <f t="shared" si="338"/>
        <v>42338.963912037041</v>
      </c>
      <c r="T3609" s="9">
        <f t="shared" si="339"/>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0</v>
      </c>
      <c r="P3610" s="5">
        <f t="shared" si="337"/>
        <v>29.62962962962963</v>
      </c>
      <c r="Q3610" t="str">
        <f t="shared" si="340"/>
        <v>theater</v>
      </c>
      <c r="R3610" t="str">
        <f t="shared" si="341"/>
        <v>plays</v>
      </c>
      <c r="S3610" s="9">
        <f t="shared" si="338"/>
        <v>42506.709375000006</v>
      </c>
      <c r="T3610" s="9">
        <f t="shared" si="339"/>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1045</v>
      </c>
      <c r="P3611" s="5">
        <f t="shared" si="337"/>
        <v>143.0952380952381</v>
      </c>
      <c r="Q3611" t="str">
        <f t="shared" si="340"/>
        <v>theater</v>
      </c>
      <c r="R3611" t="str">
        <f t="shared" si="341"/>
        <v>plays</v>
      </c>
      <c r="S3611" s="9">
        <f t="shared" si="338"/>
        <v>42429.991724537031</v>
      </c>
      <c r="T3611" s="9">
        <f t="shared" si="339"/>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623</v>
      </c>
      <c r="P3612" s="5">
        <f t="shared" si="337"/>
        <v>52.354838709677416</v>
      </c>
      <c r="Q3612" t="str">
        <f t="shared" si="340"/>
        <v>theater</v>
      </c>
      <c r="R3612" t="str">
        <f t="shared" si="341"/>
        <v>plays</v>
      </c>
      <c r="S3612" s="9">
        <f t="shared" si="338"/>
        <v>42203.432129629626</v>
      </c>
      <c r="T3612" s="9">
        <f t="shared" si="339"/>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900</v>
      </c>
      <c r="P3613" s="5">
        <f t="shared" si="337"/>
        <v>66.666666666666671</v>
      </c>
      <c r="Q3613" t="str">
        <f t="shared" si="340"/>
        <v>theater</v>
      </c>
      <c r="R3613" t="str">
        <f t="shared" si="341"/>
        <v>plays</v>
      </c>
      <c r="S3613" s="9">
        <f t="shared" si="338"/>
        <v>42072.370381944449</v>
      </c>
      <c r="T3613" s="9">
        <f t="shared" si="339"/>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2220</v>
      </c>
      <c r="P3614" s="5">
        <f t="shared" si="337"/>
        <v>126.66666666666667</v>
      </c>
      <c r="Q3614" t="str">
        <f t="shared" si="340"/>
        <v>theater</v>
      </c>
      <c r="R3614" t="str">
        <f t="shared" si="341"/>
        <v>plays</v>
      </c>
      <c r="S3614" s="9">
        <f t="shared" si="338"/>
        <v>41789.726979166669</v>
      </c>
      <c r="T3614" s="9">
        <f t="shared" si="339"/>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0</v>
      </c>
      <c r="P3615" s="5">
        <f t="shared" si="337"/>
        <v>62.5</v>
      </c>
      <c r="Q3615" t="str">
        <f t="shared" si="340"/>
        <v>theater</v>
      </c>
      <c r="R3615" t="str">
        <f t="shared" si="341"/>
        <v>plays</v>
      </c>
      <c r="S3615" s="9">
        <f t="shared" si="338"/>
        <v>41788.58997685185</v>
      </c>
      <c r="T3615" s="9">
        <f t="shared" si="339"/>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20</v>
      </c>
      <c r="P3616" s="5">
        <f t="shared" si="337"/>
        <v>35.492957746478872</v>
      </c>
      <c r="Q3616" t="str">
        <f t="shared" si="340"/>
        <v>theater</v>
      </c>
      <c r="R3616" t="str">
        <f t="shared" si="341"/>
        <v>plays</v>
      </c>
      <c r="S3616" s="9">
        <f t="shared" si="338"/>
        <v>42144.041851851856</v>
      </c>
      <c r="T3616" s="9">
        <f t="shared" si="339"/>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170</v>
      </c>
      <c r="P3617" s="5">
        <f t="shared" si="337"/>
        <v>37.083333333333336</v>
      </c>
      <c r="Q3617" t="str">
        <f t="shared" si="340"/>
        <v>theater</v>
      </c>
      <c r="R3617" t="str">
        <f t="shared" si="341"/>
        <v>plays</v>
      </c>
      <c r="S3617" s="9">
        <f t="shared" si="338"/>
        <v>42318.593703703707</v>
      </c>
      <c r="T3617" s="9">
        <f t="shared" si="339"/>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620</v>
      </c>
      <c r="P3618" s="5">
        <f t="shared" si="337"/>
        <v>69.333333333333329</v>
      </c>
      <c r="Q3618" t="str">
        <f t="shared" si="340"/>
        <v>theater</v>
      </c>
      <c r="R3618" t="str">
        <f t="shared" si="341"/>
        <v>plays</v>
      </c>
      <c r="S3618" s="9">
        <f t="shared" si="338"/>
        <v>42052.949814814812</v>
      </c>
      <c r="T3618" s="9">
        <f t="shared" si="339"/>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140</v>
      </c>
      <c r="P3619" s="5">
        <f t="shared" si="337"/>
        <v>17.254901960784313</v>
      </c>
      <c r="Q3619" t="str">
        <f t="shared" si="340"/>
        <v>theater</v>
      </c>
      <c r="R3619" t="str">
        <f t="shared" si="341"/>
        <v>plays</v>
      </c>
      <c r="S3619" s="9">
        <f t="shared" si="338"/>
        <v>42779.610289351855</v>
      </c>
      <c r="T3619" s="9">
        <f t="shared" si="339"/>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20</v>
      </c>
      <c r="P3620" s="5">
        <f t="shared" si="337"/>
        <v>36.071428571428569</v>
      </c>
      <c r="Q3620" t="str">
        <f t="shared" si="340"/>
        <v>theater</v>
      </c>
      <c r="R3620" t="str">
        <f t="shared" si="341"/>
        <v>plays</v>
      </c>
      <c r="S3620" s="9">
        <f t="shared" si="338"/>
        <v>42128.627893518518</v>
      </c>
      <c r="T3620" s="9">
        <f t="shared" si="339"/>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130</v>
      </c>
      <c r="P3621" s="5">
        <f t="shared" si="337"/>
        <v>66.470588235294116</v>
      </c>
      <c r="Q3621" t="str">
        <f t="shared" si="340"/>
        <v>theater</v>
      </c>
      <c r="R3621" t="str">
        <f t="shared" si="341"/>
        <v>plays</v>
      </c>
      <c r="S3621" s="9">
        <f t="shared" si="338"/>
        <v>42661.132245370376</v>
      </c>
      <c r="T3621" s="9">
        <f t="shared" si="339"/>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545</v>
      </c>
      <c r="P3622" s="5">
        <f t="shared" si="337"/>
        <v>56.065989847715734</v>
      </c>
      <c r="Q3622" t="str">
        <f t="shared" si="340"/>
        <v>theater</v>
      </c>
      <c r="R3622" t="str">
        <f t="shared" si="341"/>
        <v>plays</v>
      </c>
      <c r="S3622" s="9">
        <f t="shared" si="338"/>
        <v>42037.938206018516</v>
      </c>
      <c r="T3622" s="9">
        <f t="shared" si="339"/>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292</v>
      </c>
      <c r="P3623" s="5">
        <f t="shared" si="337"/>
        <v>47.028571428571432</v>
      </c>
      <c r="Q3623" t="str">
        <f t="shared" si="340"/>
        <v>theater</v>
      </c>
      <c r="R3623" t="str">
        <f t="shared" si="341"/>
        <v>plays</v>
      </c>
      <c r="S3623" s="9">
        <f t="shared" si="338"/>
        <v>42619.935694444444</v>
      </c>
      <c r="T3623" s="9">
        <f t="shared" si="339"/>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0.99000000000000909</v>
      </c>
      <c r="P3624" s="5">
        <f t="shared" si="337"/>
        <v>47.666190476190479</v>
      </c>
      <c r="Q3624" t="str">
        <f t="shared" si="340"/>
        <v>theater</v>
      </c>
      <c r="R3624" t="str">
        <f t="shared" si="341"/>
        <v>plays</v>
      </c>
      <c r="S3624" s="9">
        <f t="shared" si="338"/>
        <v>41877.221886574072</v>
      </c>
      <c r="T3624" s="9">
        <f t="shared" si="339"/>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500</v>
      </c>
      <c r="P3625" s="5">
        <f t="shared" si="337"/>
        <v>88.235294117647058</v>
      </c>
      <c r="Q3625" t="str">
        <f t="shared" si="340"/>
        <v>theater</v>
      </c>
      <c r="R3625" t="str">
        <f t="shared" si="341"/>
        <v>plays</v>
      </c>
      <c r="S3625" s="9">
        <f t="shared" si="338"/>
        <v>41828.736921296295</v>
      </c>
      <c r="T3625" s="9">
        <f t="shared" si="339"/>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148</v>
      </c>
      <c r="P3626" s="5">
        <f t="shared" si="337"/>
        <v>80.717948717948715</v>
      </c>
      <c r="Q3626" t="str">
        <f t="shared" si="340"/>
        <v>theater</v>
      </c>
      <c r="R3626" t="str">
        <f t="shared" si="341"/>
        <v>plays</v>
      </c>
      <c r="S3626" s="9">
        <f t="shared" si="338"/>
        <v>42545.774189814809</v>
      </c>
      <c r="T3626" s="9">
        <f t="shared" si="339"/>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80</v>
      </c>
      <c r="P3627" s="5">
        <f t="shared" si="337"/>
        <v>39.487179487179489</v>
      </c>
      <c r="Q3627" t="str">
        <f t="shared" si="340"/>
        <v>theater</v>
      </c>
      <c r="R3627" t="str">
        <f t="shared" si="341"/>
        <v>plays</v>
      </c>
      <c r="S3627" s="9">
        <f t="shared" si="338"/>
        <v>42157.652511574073</v>
      </c>
      <c r="T3627" s="9">
        <f t="shared" si="339"/>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73</v>
      </c>
      <c r="P3628" s="5">
        <f t="shared" si="337"/>
        <v>84.854166666666671</v>
      </c>
      <c r="Q3628" t="str">
        <f t="shared" si="340"/>
        <v>theater</v>
      </c>
      <c r="R3628" t="str">
        <f t="shared" si="341"/>
        <v>plays</v>
      </c>
      <c r="S3628" s="9">
        <f t="shared" si="338"/>
        <v>41846.667326388888</v>
      </c>
      <c r="T3628" s="9">
        <f t="shared" si="339"/>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0</v>
      </c>
      <c r="P3629" s="5">
        <f t="shared" si="337"/>
        <v>68.965517241379317</v>
      </c>
      <c r="Q3629" t="str">
        <f t="shared" si="340"/>
        <v>theater</v>
      </c>
      <c r="R3629" t="str">
        <f t="shared" si="341"/>
        <v>plays</v>
      </c>
      <c r="S3629" s="9">
        <f t="shared" si="338"/>
        <v>42460.741747685184</v>
      </c>
      <c r="T3629" s="9">
        <f t="shared" si="339"/>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-100000</v>
      </c>
      <c r="P3630" s="5" t="e">
        <f t="shared" si="337"/>
        <v>#DIV/0!</v>
      </c>
      <c r="Q3630" t="str">
        <f t="shared" si="340"/>
        <v>theater</v>
      </c>
      <c r="R3630" t="str">
        <f t="shared" si="341"/>
        <v>musical</v>
      </c>
      <c r="S3630" s="9">
        <f t="shared" si="338"/>
        <v>42291.833287037036</v>
      </c>
      <c r="T3630" s="9">
        <f t="shared" si="339"/>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-999998</v>
      </c>
      <c r="P3631" s="5">
        <f t="shared" si="337"/>
        <v>1</v>
      </c>
      <c r="Q3631" t="str">
        <f t="shared" si="340"/>
        <v>theater</v>
      </c>
      <c r="R3631" t="str">
        <f t="shared" si="341"/>
        <v>musical</v>
      </c>
      <c r="S3631" s="9">
        <f t="shared" si="338"/>
        <v>42437.094490740739</v>
      </c>
      <c r="T3631" s="9">
        <f t="shared" si="339"/>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-2999</v>
      </c>
      <c r="P3632" s="5">
        <f t="shared" si="337"/>
        <v>1</v>
      </c>
      <c r="Q3632" t="str">
        <f t="shared" si="340"/>
        <v>theater</v>
      </c>
      <c r="R3632" t="str">
        <f t="shared" si="341"/>
        <v>musical</v>
      </c>
      <c r="S3632" s="9">
        <f t="shared" si="338"/>
        <v>41942.84710648148</v>
      </c>
      <c r="T3632" s="9">
        <f t="shared" si="339"/>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-8375</v>
      </c>
      <c r="P3633" s="5">
        <f t="shared" si="337"/>
        <v>147.88135593220338</v>
      </c>
      <c r="Q3633" t="str">
        <f t="shared" si="340"/>
        <v>theater</v>
      </c>
      <c r="R3633" t="str">
        <f t="shared" si="341"/>
        <v>musical</v>
      </c>
      <c r="S3633" s="9">
        <f t="shared" si="338"/>
        <v>41880.753437499996</v>
      </c>
      <c r="T3633" s="9">
        <f t="shared" si="339"/>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-400</v>
      </c>
      <c r="P3634" s="5">
        <f t="shared" si="337"/>
        <v>100</v>
      </c>
      <c r="Q3634" t="str">
        <f t="shared" si="340"/>
        <v>theater</v>
      </c>
      <c r="R3634" t="str">
        <f t="shared" si="341"/>
        <v>musical</v>
      </c>
      <c r="S3634" s="9">
        <f t="shared" si="338"/>
        <v>41946.936909722222</v>
      </c>
      <c r="T3634" s="9">
        <f t="shared" si="339"/>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-3238</v>
      </c>
      <c r="P3635" s="5">
        <f t="shared" si="337"/>
        <v>56.838709677419352</v>
      </c>
      <c r="Q3635" t="str">
        <f t="shared" si="340"/>
        <v>theater</v>
      </c>
      <c r="R3635" t="str">
        <f t="shared" si="341"/>
        <v>musical</v>
      </c>
      <c r="S3635" s="9">
        <f t="shared" si="338"/>
        <v>42649.623460648145</v>
      </c>
      <c r="T3635" s="9">
        <f t="shared" si="339"/>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-71815</v>
      </c>
      <c r="P3636" s="5">
        <f t="shared" si="337"/>
        <v>176.94444444444446</v>
      </c>
      <c r="Q3636" t="str">
        <f t="shared" si="340"/>
        <v>theater</v>
      </c>
      <c r="R3636" t="str">
        <f t="shared" si="341"/>
        <v>musical</v>
      </c>
      <c r="S3636" s="9">
        <f t="shared" si="338"/>
        <v>42701.166365740741</v>
      </c>
      <c r="T3636" s="9">
        <f t="shared" si="339"/>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-2224</v>
      </c>
      <c r="P3637" s="5">
        <f t="shared" si="337"/>
        <v>127.6</v>
      </c>
      <c r="Q3637" t="str">
        <f t="shared" si="340"/>
        <v>theater</v>
      </c>
      <c r="R3637" t="str">
        <f t="shared" si="341"/>
        <v>musical</v>
      </c>
      <c r="S3637" s="9">
        <f t="shared" si="338"/>
        <v>42450.88282407407</v>
      </c>
      <c r="T3637" s="9">
        <f t="shared" si="339"/>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-150000</v>
      </c>
      <c r="P3638" s="5" t="e">
        <f t="shared" si="337"/>
        <v>#DIV/0!</v>
      </c>
      <c r="Q3638" t="str">
        <f t="shared" si="340"/>
        <v>theater</v>
      </c>
      <c r="R3638" t="str">
        <f t="shared" si="341"/>
        <v>musical</v>
      </c>
      <c r="S3638" s="9">
        <f t="shared" si="338"/>
        <v>42226.694780092599</v>
      </c>
      <c r="T3638" s="9">
        <f t="shared" si="339"/>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-2074</v>
      </c>
      <c r="P3639" s="5">
        <f t="shared" si="337"/>
        <v>66.142857142857139</v>
      </c>
      <c r="Q3639" t="str">
        <f t="shared" si="340"/>
        <v>theater</v>
      </c>
      <c r="R3639" t="str">
        <f t="shared" si="341"/>
        <v>musical</v>
      </c>
      <c r="S3639" s="9">
        <f t="shared" si="338"/>
        <v>41975.700636574074</v>
      </c>
      <c r="T3639" s="9">
        <f t="shared" si="339"/>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-3084</v>
      </c>
      <c r="P3640" s="5">
        <f t="shared" si="337"/>
        <v>108</v>
      </c>
      <c r="Q3640" t="str">
        <f t="shared" si="340"/>
        <v>theater</v>
      </c>
      <c r="R3640" t="str">
        <f t="shared" si="341"/>
        <v>musical</v>
      </c>
      <c r="S3640" s="9">
        <f t="shared" si="338"/>
        <v>42053.672824074078</v>
      </c>
      <c r="T3640" s="9">
        <f t="shared" si="339"/>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-24999</v>
      </c>
      <c r="P3641" s="5">
        <f t="shared" si="337"/>
        <v>1</v>
      </c>
      <c r="Q3641" t="str">
        <f t="shared" si="340"/>
        <v>theater</v>
      </c>
      <c r="R3641" t="str">
        <f t="shared" si="341"/>
        <v>musical</v>
      </c>
      <c r="S3641" s="9">
        <f t="shared" si="338"/>
        <v>42590.677152777775</v>
      </c>
      <c r="T3641" s="9">
        <f t="shared" si="339"/>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-945</v>
      </c>
      <c r="P3642" s="5">
        <f t="shared" si="337"/>
        <v>18.333333333333332</v>
      </c>
      <c r="Q3642" t="str">
        <f t="shared" si="340"/>
        <v>theater</v>
      </c>
      <c r="R3642" t="str">
        <f t="shared" si="341"/>
        <v>musical</v>
      </c>
      <c r="S3642" s="9">
        <f t="shared" si="338"/>
        <v>42104.781597222223</v>
      </c>
      <c r="T3642" s="9">
        <f t="shared" si="339"/>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-3000</v>
      </c>
      <c r="P3643" s="5" t="e">
        <f t="shared" si="337"/>
        <v>#DIV/0!</v>
      </c>
      <c r="Q3643" t="str">
        <f t="shared" si="340"/>
        <v>theater</v>
      </c>
      <c r="R3643" t="str">
        <f t="shared" si="341"/>
        <v>musical</v>
      </c>
      <c r="S3643" s="9">
        <f t="shared" si="338"/>
        <v>41899.627071759263</v>
      </c>
      <c r="T3643" s="9">
        <f t="shared" si="339"/>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-685</v>
      </c>
      <c r="P3644" s="5">
        <f t="shared" si="337"/>
        <v>7.5</v>
      </c>
      <c r="Q3644" t="str">
        <f t="shared" si="340"/>
        <v>theater</v>
      </c>
      <c r="R3644" t="str">
        <f t="shared" si="341"/>
        <v>musical</v>
      </c>
      <c r="S3644" s="9">
        <f t="shared" si="338"/>
        <v>42297.816284722227</v>
      </c>
      <c r="T3644" s="9">
        <f t="shared" si="339"/>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-25000</v>
      </c>
      <c r="P3645" s="5" t="e">
        <f t="shared" si="337"/>
        <v>#DIV/0!</v>
      </c>
      <c r="Q3645" t="str">
        <f t="shared" si="340"/>
        <v>theater</v>
      </c>
      <c r="R3645" t="str">
        <f t="shared" si="341"/>
        <v>musical</v>
      </c>
      <c r="S3645" s="9">
        <f t="shared" si="338"/>
        <v>42285.143969907411</v>
      </c>
      <c r="T3645" s="9">
        <f t="shared" si="339"/>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-4179</v>
      </c>
      <c r="P3646" s="5">
        <f t="shared" si="337"/>
        <v>68.416666666666671</v>
      </c>
      <c r="Q3646" t="str">
        <f t="shared" si="340"/>
        <v>theater</v>
      </c>
      <c r="R3646" t="str">
        <f t="shared" si="341"/>
        <v>musical</v>
      </c>
      <c r="S3646" s="9">
        <f t="shared" si="338"/>
        <v>42409.241747685184</v>
      </c>
      <c r="T3646" s="9">
        <f t="shared" si="339"/>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-999</v>
      </c>
      <c r="P3647" s="5">
        <f t="shared" si="337"/>
        <v>1</v>
      </c>
      <c r="Q3647" t="str">
        <f t="shared" si="340"/>
        <v>theater</v>
      </c>
      <c r="R3647" t="str">
        <f t="shared" si="341"/>
        <v>musical</v>
      </c>
      <c r="S3647" s="9">
        <f t="shared" si="338"/>
        <v>42665.970347222217</v>
      </c>
      <c r="T3647" s="9">
        <f t="shared" si="339"/>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-9519</v>
      </c>
      <c r="P3648" s="5">
        <f t="shared" si="337"/>
        <v>60.125</v>
      </c>
      <c r="Q3648" t="str">
        <f t="shared" si="340"/>
        <v>theater</v>
      </c>
      <c r="R3648" t="str">
        <f t="shared" si="341"/>
        <v>musical</v>
      </c>
      <c r="S3648" s="9">
        <f t="shared" si="338"/>
        <v>42140.421319444446</v>
      </c>
      <c r="T3648" s="9">
        <f t="shared" si="339"/>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-470</v>
      </c>
      <c r="P3649" s="5">
        <f t="shared" si="337"/>
        <v>15</v>
      </c>
      <c r="Q3649" t="str">
        <f t="shared" si="340"/>
        <v>theater</v>
      </c>
      <c r="R3649" t="str">
        <f t="shared" si="341"/>
        <v>musical</v>
      </c>
      <c r="S3649" s="9">
        <f t="shared" si="338"/>
        <v>42598.749155092592</v>
      </c>
      <c r="T3649" s="9">
        <f t="shared" si="339"/>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342">E3650-D3650</f>
        <v>153</v>
      </c>
      <c r="P3650" s="5">
        <f t="shared" ref="P3650:P3713" si="343">(E3650/L3650)</f>
        <v>550.04109589041093</v>
      </c>
      <c r="Q3650" t="str">
        <f t="shared" si="340"/>
        <v>theater</v>
      </c>
      <c r="R3650" t="str">
        <f t="shared" si="341"/>
        <v>plays</v>
      </c>
      <c r="S3650" s="9">
        <f t="shared" ref="S3650:S3713" si="344">(((J3650/60)/60)/24)+DATE(1970,1,1)</f>
        <v>41887.292187500003</v>
      </c>
      <c r="T3650" s="9">
        <f t="shared" ref="T3650:T3713" si="345">(((I3650/60)/60)/24)+DATE(1970,1,1)</f>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342"/>
        <v>30</v>
      </c>
      <c r="P3651" s="5">
        <f t="shared" si="343"/>
        <v>97.5</v>
      </c>
      <c r="Q3651" t="str">
        <f t="shared" ref="Q3651:Q3714" si="346">LEFT(N3651,SEARCH("/",N3651,1)-1)</f>
        <v>theater</v>
      </c>
      <c r="R3651" t="str">
        <f t="shared" ref="R3651:R3714" si="347">RIGHT(N3651,LEN(N3651)-SEARCH("/",N3651))</f>
        <v>plays</v>
      </c>
      <c r="S3651" s="9">
        <f t="shared" si="344"/>
        <v>41780.712893518517</v>
      </c>
      <c r="T3651" s="9">
        <f t="shared" si="345"/>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0</v>
      </c>
      <c r="P3652" s="5">
        <f t="shared" si="343"/>
        <v>29.411764705882351</v>
      </c>
      <c r="Q3652" t="str">
        <f t="shared" si="346"/>
        <v>theater</v>
      </c>
      <c r="R3652" t="str">
        <f t="shared" si="347"/>
        <v>plays</v>
      </c>
      <c r="S3652" s="9">
        <f t="shared" si="344"/>
        <v>42381.478981481487</v>
      </c>
      <c r="T3652" s="9">
        <f t="shared" si="345"/>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20</v>
      </c>
      <c r="P3653" s="5">
        <f t="shared" si="343"/>
        <v>57.777777777777779</v>
      </c>
      <c r="Q3653" t="str">
        <f t="shared" si="346"/>
        <v>theater</v>
      </c>
      <c r="R3653" t="str">
        <f t="shared" si="347"/>
        <v>plays</v>
      </c>
      <c r="S3653" s="9">
        <f t="shared" si="344"/>
        <v>41828.646319444444</v>
      </c>
      <c r="T3653" s="9">
        <f t="shared" si="345"/>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452</v>
      </c>
      <c r="P3654" s="5">
        <f t="shared" si="343"/>
        <v>44.235294117647058</v>
      </c>
      <c r="Q3654" t="str">
        <f t="shared" si="346"/>
        <v>theater</v>
      </c>
      <c r="R3654" t="str">
        <f t="shared" si="347"/>
        <v>plays</v>
      </c>
      <c r="S3654" s="9">
        <f t="shared" si="344"/>
        <v>42596.644699074073</v>
      </c>
      <c r="T3654" s="9">
        <f t="shared" si="345"/>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v>
      </c>
      <c r="P3655" s="5">
        <f t="shared" si="343"/>
        <v>60.909090909090907</v>
      </c>
      <c r="Q3655" t="str">
        <f t="shared" si="346"/>
        <v>theater</v>
      </c>
      <c r="R3655" t="str">
        <f t="shared" si="347"/>
        <v>plays</v>
      </c>
      <c r="S3655" s="9">
        <f t="shared" si="344"/>
        <v>42191.363506944443</v>
      </c>
      <c r="T3655" s="9">
        <f t="shared" si="345"/>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1116</v>
      </c>
      <c r="P3656" s="5">
        <f t="shared" si="343"/>
        <v>68.84210526315789</v>
      </c>
      <c r="Q3656" t="str">
        <f t="shared" si="346"/>
        <v>theater</v>
      </c>
      <c r="R3656" t="str">
        <f t="shared" si="347"/>
        <v>plays</v>
      </c>
      <c r="S3656" s="9">
        <f t="shared" si="344"/>
        <v>42440.416504629626</v>
      </c>
      <c r="T3656" s="9">
        <f t="shared" si="345"/>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813</v>
      </c>
      <c r="P3657" s="5">
        <f t="shared" si="343"/>
        <v>73.582278481012665</v>
      </c>
      <c r="Q3657" t="str">
        <f t="shared" si="346"/>
        <v>theater</v>
      </c>
      <c r="R3657" t="str">
        <f t="shared" si="347"/>
        <v>plays</v>
      </c>
      <c r="S3657" s="9">
        <f t="shared" si="344"/>
        <v>42173.803217592591</v>
      </c>
      <c r="T3657" s="9">
        <f t="shared" si="345"/>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291</v>
      </c>
      <c r="P3658" s="5">
        <f t="shared" si="343"/>
        <v>115.02173913043478</v>
      </c>
      <c r="Q3658" t="str">
        <f t="shared" si="346"/>
        <v>theater</v>
      </c>
      <c r="R3658" t="str">
        <f t="shared" si="347"/>
        <v>plays</v>
      </c>
      <c r="S3658" s="9">
        <f t="shared" si="344"/>
        <v>42737.910138888896</v>
      </c>
      <c r="T3658" s="9">
        <f t="shared" si="345"/>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215</v>
      </c>
      <c r="P3659" s="5">
        <f t="shared" si="343"/>
        <v>110.75</v>
      </c>
      <c r="Q3659" t="str">
        <f t="shared" si="346"/>
        <v>theater</v>
      </c>
      <c r="R3659" t="str">
        <f t="shared" si="347"/>
        <v>plays</v>
      </c>
      <c r="S3659" s="9">
        <f t="shared" si="344"/>
        <v>42499.629849537043</v>
      </c>
      <c r="T3659" s="9">
        <f t="shared" si="345"/>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v>
      </c>
      <c r="P3660" s="5">
        <f t="shared" si="343"/>
        <v>75.5</v>
      </c>
      <c r="Q3660" t="str">
        <f t="shared" si="346"/>
        <v>theater</v>
      </c>
      <c r="R3660" t="str">
        <f t="shared" si="347"/>
        <v>plays</v>
      </c>
      <c r="S3660" s="9">
        <f t="shared" si="344"/>
        <v>41775.858564814815</v>
      </c>
      <c r="T3660" s="9">
        <f t="shared" si="345"/>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61</v>
      </c>
      <c r="P3661" s="5">
        <f t="shared" si="343"/>
        <v>235.46153846153845</v>
      </c>
      <c r="Q3661" t="str">
        <f t="shared" si="346"/>
        <v>theater</v>
      </c>
      <c r="R3661" t="str">
        <f t="shared" si="347"/>
        <v>plays</v>
      </c>
      <c r="S3661" s="9">
        <f t="shared" si="344"/>
        <v>42055.277199074073</v>
      </c>
      <c r="T3661" s="9">
        <f t="shared" si="345"/>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0</v>
      </c>
      <c r="P3662" s="5">
        <f t="shared" si="343"/>
        <v>11.363636363636363</v>
      </c>
      <c r="Q3662" t="str">
        <f t="shared" si="346"/>
        <v>theater</v>
      </c>
      <c r="R3662" t="str">
        <f t="shared" si="347"/>
        <v>plays</v>
      </c>
      <c r="S3662" s="9">
        <f t="shared" si="344"/>
        <v>41971.881076388891</v>
      </c>
      <c r="T3662" s="9">
        <f t="shared" si="345"/>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330</v>
      </c>
      <c r="P3663" s="5">
        <f t="shared" si="343"/>
        <v>92.5</v>
      </c>
      <c r="Q3663" t="str">
        <f t="shared" si="346"/>
        <v>theater</v>
      </c>
      <c r="R3663" t="str">
        <f t="shared" si="347"/>
        <v>plays</v>
      </c>
      <c r="S3663" s="9">
        <f t="shared" si="344"/>
        <v>42447.896666666667</v>
      </c>
      <c r="T3663" s="9">
        <f t="shared" si="345"/>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114</v>
      </c>
      <c r="P3664" s="5">
        <f t="shared" si="343"/>
        <v>202.85</v>
      </c>
      <c r="Q3664" t="str">
        <f t="shared" si="346"/>
        <v>theater</v>
      </c>
      <c r="R3664" t="str">
        <f t="shared" si="347"/>
        <v>plays</v>
      </c>
      <c r="S3664" s="9">
        <f t="shared" si="344"/>
        <v>42064.220069444447</v>
      </c>
      <c r="T3664" s="9">
        <f t="shared" si="345"/>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9</v>
      </c>
      <c r="P3665" s="5">
        <f t="shared" si="343"/>
        <v>26</v>
      </c>
      <c r="Q3665" t="str">
        <f t="shared" si="346"/>
        <v>theater</v>
      </c>
      <c r="R3665" t="str">
        <f t="shared" si="347"/>
        <v>plays</v>
      </c>
      <c r="S3665" s="9">
        <f t="shared" si="344"/>
        <v>42665.451736111107</v>
      </c>
      <c r="T3665" s="9">
        <f t="shared" si="345"/>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75</v>
      </c>
      <c r="P3666" s="5">
        <f t="shared" si="343"/>
        <v>46.05263157894737</v>
      </c>
      <c r="Q3666" t="str">
        <f t="shared" si="346"/>
        <v>theater</v>
      </c>
      <c r="R3666" t="str">
        <f t="shared" si="347"/>
        <v>plays</v>
      </c>
      <c r="S3666" s="9">
        <f t="shared" si="344"/>
        <v>42523.248715277776</v>
      </c>
      <c r="T3666" s="9">
        <f t="shared" si="345"/>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94</v>
      </c>
      <c r="P3667" s="5">
        <f t="shared" si="343"/>
        <v>51</v>
      </c>
      <c r="Q3667" t="str">
        <f t="shared" si="346"/>
        <v>theater</v>
      </c>
      <c r="R3667" t="str">
        <f t="shared" si="347"/>
        <v>plays</v>
      </c>
      <c r="S3667" s="9">
        <f t="shared" si="344"/>
        <v>42294.808124999996</v>
      </c>
      <c r="T3667" s="9">
        <f t="shared" si="345"/>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0</v>
      </c>
      <c r="P3668" s="5">
        <f t="shared" si="343"/>
        <v>31.578947368421051</v>
      </c>
      <c r="Q3668" t="str">
        <f t="shared" si="346"/>
        <v>theater</v>
      </c>
      <c r="R3668" t="str">
        <f t="shared" si="347"/>
        <v>plays</v>
      </c>
      <c r="S3668" s="9">
        <f t="shared" si="344"/>
        <v>41822.90488425926</v>
      </c>
      <c r="T3668" s="9">
        <f t="shared" si="345"/>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95.110000000000127</v>
      </c>
      <c r="P3669" s="5">
        <f t="shared" si="343"/>
        <v>53.363965517241382</v>
      </c>
      <c r="Q3669" t="str">
        <f t="shared" si="346"/>
        <v>theater</v>
      </c>
      <c r="R3669" t="str">
        <f t="shared" si="347"/>
        <v>plays</v>
      </c>
      <c r="S3669" s="9">
        <f t="shared" si="344"/>
        <v>42173.970127314817</v>
      </c>
      <c r="T3669" s="9">
        <f t="shared" si="345"/>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35</v>
      </c>
      <c r="P3670" s="5">
        <f t="shared" si="343"/>
        <v>36.964285714285715</v>
      </c>
      <c r="Q3670" t="str">
        <f t="shared" si="346"/>
        <v>theater</v>
      </c>
      <c r="R3670" t="str">
        <f t="shared" si="347"/>
        <v>plays</v>
      </c>
      <c r="S3670" s="9">
        <f t="shared" si="344"/>
        <v>42185.556157407409</v>
      </c>
      <c r="T3670" s="9">
        <f t="shared" si="345"/>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382</v>
      </c>
      <c r="P3671" s="5">
        <f t="shared" si="343"/>
        <v>81.294117647058826</v>
      </c>
      <c r="Q3671" t="str">
        <f t="shared" si="346"/>
        <v>theater</v>
      </c>
      <c r="R3671" t="str">
        <f t="shared" si="347"/>
        <v>plays</v>
      </c>
      <c r="S3671" s="9">
        <f t="shared" si="344"/>
        <v>42136.675196759257</v>
      </c>
      <c r="T3671" s="9">
        <f t="shared" si="345"/>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21</v>
      </c>
      <c r="P3672" s="5">
        <f t="shared" si="343"/>
        <v>20.083333333333332</v>
      </c>
      <c r="Q3672" t="str">
        <f t="shared" si="346"/>
        <v>theater</v>
      </c>
      <c r="R3672" t="str">
        <f t="shared" si="347"/>
        <v>plays</v>
      </c>
      <c r="S3672" s="9">
        <f t="shared" si="344"/>
        <v>42142.514016203699</v>
      </c>
      <c r="T3672" s="9">
        <f t="shared" si="345"/>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30</v>
      </c>
      <c r="P3673" s="5">
        <f t="shared" si="343"/>
        <v>88.25</v>
      </c>
      <c r="Q3673" t="str">
        <f t="shared" si="346"/>
        <v>theater</v>
      </c>
      <c r="R3673" t="str">
        <f t="shared" si="347"/>
        <v>plays</v>
      </c>
      <c r="S3673" s="9">
        <f t="shared" si="344"/>
        <v>41820.62809027778</v>
      </c>
      <c r="T3673" s="9">
        <f t="shared" si="345"/>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46</v>
      </c>
      <c r="P3674" s="5">
        <f t="shared" si="343"/>
        <v>53.438596491228068</v>
      </c>
      <c r="Q3674" t="str">
        <f t="shared" si="346"/>
        <v>theater</v>
      </c>
      <c r="R3674" t="str">
        <f t="shared" si="347"/>
        <v>plays</v>
      </c>
      <c r="S3674" s="9">
        <f t="shared" si="344"/>
        <v>41878.946574074071</v>
      </c>
      <c r="T3674" s="9">
        <f t="shared" si="345"/>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545</v>
      </c>
      <c r="P3675" s="5">
        <f t="shared" si="343"/>
        <v>39.868421052631582</v>
      </c>
      <c r="Q3675" t="str">
        <f t="shared" si="346"/>
        <v>theater</v>
      </c>
      <c r="R3675" t="str">
        <f t="shared" si="347"/>
        <v>plays</v>
      </c>
      <c r="S3675" s="9">
        <f t="shared" si="344"/>
        <v>41914.295104166667</v>
      </c>
      <c r="T3675" s="9">
        <f t="shared" si="345"/>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0</v>
      </c>
      <c r="P3676" s="5">
        <f t="shared" si="343"/>
        <v>145.16129032258064</v>
      </c>
      <c r="Q3676" t="str">
        <f t="shared" si="346"/>
        <v>theater</v>
      </c>
      <c r="R3676" t="str">
        <f t="shared" si="347"/>
        <v>plays</v>
      </c>
      <c r="S3676" s="9">
        <f t="shared" si="344"/>
        <v>42556.873020833329</v>
      </c>
      <c r="T3676" s="9">
        <f t="shared" si="345"/>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20</v>
      </c>
      <c r="P3677" s="5">
        <f t="shared" si="343"/>
        <v>23.333333333333332</v>
      </c>
      <c r="Q3677" t="str">
        <f t="shared" si="346"/>
        <v>theater</v>
      </c>
      <c r="R3677" t="str">
        <f t="shared" si="347"/>
        <v>plays</v>
      </c>
      <c r="S3677" s="9">
        <f t="shared" si="344"/>
        <v>42493.597013888888</v>
      </c>
      <c r="T3677" s="9">
        <f t="shared" si="345"/>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230</v>
      </c>
      <c r="P3678" s="5">
        <f t="shared" si="343"/>
        <v>64.375</v>
      </c>
      <c r="Q3678" t="str">
        <f t="shared" si="346"/>
        <v>theater</v>
      </c>
      <c r="R3678" t="str">
        <f t="shared" si="347"/>
        <v>plays</v>
      </c>
      <c r="S3678" s="9">
        <f t="shared" si="344"/>
        <v>41876.815787037034</v>
      </c>
      <c r="T3678" s="9">
        <f t="shared" si="345"/>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348.5</v>
      </c>
      <c r="P3679" s="5">
        <f t="shared" si="343"/>
        <v>62.052763819095475</v>
      </c>
      <c r="Q3679" t="str">
        <f t="shared" si="346"/>
        <v>theater</v>
      </c>
      <c r="R3679" t="str">
        <f t="shared" si="347"/>
        <v>plays</v>
      </c>
      <c r="S3679" s="9">
        <f t="shared" si="344"/>
        <v>41802.574282407404</v>
      </c>
      <c r="T3679" s="9">
        <f t="shared" si="345"/>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50</v>
      </c>
      <c r="P3680" s="5">
        <f t="shared" si="343"/>
        <v>66.129032258064512</v>
      </c>
      <c r="Q3680" t="str">
        <f t="shared" si="346"/>
        <v>theater</v>
      </c>
      <c r="R3680" t="str">
        <f t="shared" si="347"/>
        <v>plays</v>
      </c>
      <c r="S3680" s="9">
        <f t="shared" si="344"/>
        <v>42120.531226851846</v>
      </c>
      <c r="T3680" s="9">
        <f t="shared" si="345"/>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202</v>
      </c>
      <c r="P3681" s="5">
        <f t="shared" si="343"/>
        <v>73.400000000000006</v>
      </c>
      <c r="Q3681" t="str">
        <f t="shared" si="346"/>
        <v>theater</v>
      </c>
      <c r="R3681" t="str">
        <f t="shared" si="347"/>
        <v>plays</v>
      </c>
      <c r="S3681" s="9">
        <f t="shared" si="344"/>
        <v>41786.761354166665</v>
      </c>
      <c r="T3681" s="9">
        <f t="shared" si="345"/>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383</v>
      </c>
      <c r="P3682" s="5">
        <f t="shared" si="343"/>
        <v>99.5</v>
      </c>
      <c r="Q3682" t="str">
        <f t="shared" si="346"/>
        <v>theater</v>
      </c>
      <c r="R3682" t="str">
        <f t="shared" si="347"/>
        <v>plays</v>
      </c>
      <c r="S3682" s="9">
        <f t="shared" si="344"/>
        <v>42627.454097222217</v>
      </c>
      <c r="T3682" s="9">
        <f t="shared" si="345"/>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119</v>
      </c>
      <c r="P3683" s="5">
        <f t="shared" si="343"/>
        <v>62.166666666666664</v>
      </c>
      <c r="Q3683" t="str">
        <f t="shared" si="346"/>
        <v>theater</v>
      </c>
      <c r="R3683" t="str">
        <f t="shared" si="347"/>
        <v>plays</v>
      </c>
      <c r="S3683" s="9">
        <f t="shared" si="344"/>
        <v>42374.651504629626</v>
      </c>
      <c r="T3683" s="9">
        <f t="shared" si="345"/>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1176</v>
      </c>
      <c r="P3684" s="5">
        <f t="shared" si="343"/>
        <v>62.328358208955223</v>
      </c>
      <c r="Q3684" t="str">
        <f t="shared" si="346"/>
        <v>theater</v>
      </c>
      <c r="R3684" t="str">
        <f t="shared" si="347"/>
        <v>plays</v>
      </c>
      <c r="S3684" s="9">
        <f t="shared" si="344"/>
        <v>41772.685393518521</v>
      </c>
      <c r="T3684" s="9">
        <f t="shared" si="345"/>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380</v>
      </c>
      <c r="P3685" s="5">
        <f t="shared" si="343"/>
        <v>58.787878787878789</v>
      </c>
      <c r="Q3685" t="str">
        <f t="shared" si="346"/>
        <v>theater</v>
      </c>
      <c r="R3685" t="str">
        <f t="shared" si="347"/>
        <v>plays</v>
      </c>
      <c r="S3685" s="9">
        <f t="shared" si="344"/>
        <v>42633.116851851853</v>
      </c>
      <c r="T3685" s="9">
        <f t="shared" si="345"/>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293</v>
      </c>
      <c r="P3686" s="5">
        <f t="shared" si="343"/>
        <v>45.347826086956523</v>
      </c>
      <c r="Q3686" t="str">
        <f t="shared" si="346"/>
        <v>theater</v>
      </c>
      <c r="R3686" t="str">
        <f t="shared" si="347"/>
        <v>plays</v>
      </c>
      <c r="S3686" s="9">
        <f t="shared" si="344"/>
        <v>42219.180393518516</v>
      </c>
      <c r="T3686" s="9">
        <f t="shared" si="345"/>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285</v>
      </c>
      <c r="P3687" s="5">
        <f t="shared" si="343"/>
        <v>41.944444444444443</v>
      </c>
      <c r="Q3687" t="str">
        <f t="shared" si="346"/>
        <v>theater</v>
      </c>
      <c r="R3687" t="str">
        <f t="shared" si="347"/>
        <v>plays</v>
      </c>
      <c r="S3687" s="9">
        <f t="shared" si="344"/>
        <v>41753.593275462961</v>
      </c>
      <c r="T3687" s="9">
        <f t="shared" si="345"/>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5</v>
      </c>
      <c r="P3688" s="5">
        <f t="shared" si="343"/>
        <v>59.166666666666664</v>
      </c>
      <c r="Q3688" t="str">
        <f t="shared" si="346"/>
        <v>theater</v>
      </c>
      <c r="R3688" t="str">
        <f t="shared" si="347"/>
        <v>plays</v>
      </c>
      <c r="S3688" s="9">
        <f t="shared" si="344"/>
        <v>42230.662731481483</v>
      </c>
      <c r="T3688" s="9">
        <f t="shared" si="345"/>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12.25</v>
      </c>
      <c r="P3689" s="5">
        <f t="shared" si="343"/>
        <v>200.49</v>
      </c>
      <c r="Q3689" t="str">
        <f t="shared" si="346"/>
        <v>theater</v>
      </c>
      <c r="R3689" t="str">
        <f t="shared" si="347"/>
        <v>plays</v>
      </c>
      <c r="S3689" s="9">
        <f t="shared" si="344"/>
        <v>41787.218229166669</v>
      </c>
      <c r="T3689" s="9">
        <f t="shared" si="345"/>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275</v>
      </c>
      <c r="P3690" s="5">
        <f t="shared" si="343"/>
        <v>83.974358974358978</v>
      </c>
      <c r="Q3690" t="str">
        <f t="shared" si="346"/>
        <v>theater</v>
      </c>
      <c r="R3690" t="str">
        <f t="shared" si="347"/>
        <v>plays</v>
      </c>
      <c r="S3690" s="9">
        <f t="shared" si="344"/>
        <v>41829.787083333329</v>
      </c>
      <c r="T3690" s="9">
        <f t="shared" si="345"/>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550</v>
      </c>
      <c r="P3691" s="5">
        <f t="shared" si="343"/>
        <v>57.258064516129032</v>
      </c>
      <c r="Q3691" t="str">
        <f t="shared" si="346"/>
        <v>theater</v>
      </c>
      <c r="R3691" t="str">
        <f t="shared" si="347"/>
        <v>plays</v>
      </c>
      <c r="S3691" s="9">
        <f t="shared" si="344"/>
        <v>42147.826840277776</v>
      </c>
      <c r="T3691" s="9">
        <f t="shared" si="345"/>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300</v>
      </c>
      <c r="P3692" s="5">
        <f t="shared" si="343"/>
        <v>58.064516129032256</v>
      </c>
      <c r="Q3692" t="str">
        <f t="shared" si="346"/>
        <v>theater</v>
      </c>
      <c r="R3692" t="str">
        <f t="shared" si="347"/>
        <v>plays</v>
      </c>
      <c r="S3692" s="9">
        <f t="shared" si="344"/>
        <v>41940.598182870373</v>
      </c>
      <c r="T3692" s="9">
        <f t="shared" si="345"/>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11184</v>
      </c>
      <c r="P3693" s="5">
        <f t="shared" si="343"/>
        <v>186.80291970802921</v>
      </c>
      <c r="Q3693" t="str">
        <f t="shared" si="346"/>
        <v>theater</v>
      </c>
      <c r="R3693" t="str">
        <f t="shared" si="347"/>
        <v>plays</v>
      </c>
      <c r="S3693" s="9">
        <f t="shared" si="344"/>
        <v>42020.700567129628</v>
      </c>
      <c r="T3693" s="9">
        <f t="shared" si="345"/>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260</v>
      </c>
      <c r="P3694" s="5">
        <f t="shared" si="343"/>
        <v>74.117647058823536</v>
      </c>
      <c r="Q3694" t="str">
        <f t="shared" si="346"/>
        <v>theater</v>
      </c>
      <c r="R3694" t="str">
        <f t="shared" si="347"/>
        <v>plays</v>
      </c>
      <c r="S3694" s="9">
        <f t="shared" si="344"/>
        <v>41891.96503472222</v>
      </c>
      <c r="T3694" s="9">
        <f t="shared" si="345"/>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97</v>
      </c>
      <c r="P3695" s="5">
        <f t="shared" si="343"/>
        <v>30.714285714285715</v>
      </c>
      <c r="Q3695" t="str">
        <f t="shared" si="346"/>
        <v>theater</v>
      </c>
      <c r="R3695" t="str">
        <f t="shared" si="347"/>
        <v>plays</v>
      </c>
      <c r="S3695" s="9">
        <f t="shared" si="344"/>
        <v>42309.191307870366</v>
      </c>
      <c r="T3695" s="9">
        <f t="shared" si="345"/>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260</v>
      </c>
      <c r="P3696" s="5">
        <f t="shared" si="343"/>
        <v>62.666666666666664</v>
      </c>
      <c r="Q3696" t="str">
        <f t="shared" si="346"/>
        <v>theater</v>
      </c>
      <c r="R3696" t="str">
        <f t="shared" si="347"/>
        <v>plays</v>
      </c>
      <c r="S3696" s="9">
        <f t="shared" si="344"/>
        <v>42490.133877314816</v>
      </c>
      <c r="T3696" s="9">
        <f t="shared" si="345"/>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5</v>
      </c>
      <c r="P3697" s="5">
        <f t="shared" si="343"/>
        <v>121.36363636363636</v>
      </c>
      <c r="Q3697" t="str">
        <f t="shared" si="346"/>
        <v>theater</v>
      </c>
      <c r="R3697" t="str">
        <f t="shared" si="347"/>
        <v>plays</v>
      </c>
      <c r="S3697" s="9">
        <f t="shared" si="344"/>
        <v>41995.870486111111</v>
      </c>
      <c r="T3697" s="9">
        <f t="shared" si="345"/>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1100</v>
      </c>
      <c r="P3698" s="5">
        <f t="shared" si="343"/>
        <v>39.743589743589745</v>
      </c>
      <c r="Q3698" t="str">
        <f t="shared" si="346"/>
        <v>theater</v>
      </c>
      <c r="R3698" t="str">
        <f t="shared" si="347"/>
        <v>plays</v>
      </c>
      <c r="S3698" s="9">
        <f t="shared" si="344"/>
        <v>41988.617083333331</v>
      </c>
      <c r="T3698" s="9">
        <f t="shared" si="345"/>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160</v>
      </c>
      <c r="P3699" s="5">
        <f t="shared" si="343"/>
        <v>72</v>
      </c>
      <c r="Q3699" t="str">
        <f t="shared" si="346"/>
        <v>theater</v>
      </c>
      <c r="R3699" t="str">
        <f t="shared" si="347"/>
        <v>plays</v>
      </c>
      <c r="S3699" s="9">
        <f t="shared" si="344"/>
        <v>42479.465833333335</v>
      </c>
      <c r="T3699" s="9">
        <f t="shared" si="345"/>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526</v>
      </c>
      <c r="P3700" s="5">
        <f t="shared" si="343"/>
        <v>40.632352941176471</v>
      </c>
      <c r="Q3700" t="str">
        <f t="shared" si="346"/>
        <v>theater</v>
      </c>
      <c r="R3700" t="str">
        <f t="shared" si="347"/>
        <v>plays</v>
      </c>
      <c r="S3700" s="9">
        <f t="shared" si="344"/>
        <v>42401.806562500002</v>
      </c>
      <c r="T3700" s="9">
        <f t="shared" si="345"/>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20</v>
      </c>
      <c r="P3701" s="5">
        <f t="shared" si="343"/>
        <v>63</v>
      </c>
      <c r="Q3701" t="str">
        <f t="shared" si="346"/>
        <v>theater</v>
      </c>
      <c r="R3701" t="str">
        <f t="shared" si="347"/>
        <v>plays</v>
      </c>
      <c r="S3701" s="9">
        <f t="shared" si="344"/>
        <v>41897.602037037039</v>
      </c>
      <c r="T3701" s="9">
        <f t="shared" si="345"/>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106</v>
      </c>
      <c r="P3702" s="5">
        <f t="shared" si="343"/>
        <v>33.666666666666664</v>
      </c>
      <c r="Q3702" t="str">
        <f t="shared" si="346"/>
        <v>theater</v>
      </c>
      <c r="R3702" t="str">
        <f t="shared" si="347"/>
        <v>plays</v>
      </c>
      <c r="S3702" s="9">
        <f t="shared" si="344"/>
        <v>41882.585648148146</v>
      </c>
      <c r="T3702" s="9">
        <f t="shared" si="345"/>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5</v>
      </c>
      <c r="P3703" s="5">
        <f t="shared" si="343"/>
        <v>38.589743589743591</v>
      </c>
      <c r="Q3703" t="str">
        <f t="shared" si="346"/>
        <v>theater</v>
      </c>
      <c r="R3703" t="str">
        <f t="shared" si="347"/>
        <v>plays</v>
      </c>
      <c r="S3703" s="9">
        <f t="shared" si="344"/>
        <v>42129.541585648149</v>
      </c>
      <c r="T3703" s="9">
        <f t="shared" si="345"/>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275</v>
      </c>
      <c r="P3704" s="5">
        <f t="shared" si="343"/>
        <v>155.95238095238096</v>
      </c>
      <c r="Q3704" t="str">
        <f t="shared" si="346"/>
        <v>theater</v>
      </c>
      <c r="R3704" t="str">
        <f t="shared" si="347"/>
        <v>plays</v>
      </c>
      <c r="S3704" s="9">
        <f t="shared" si="344"/>
        <v>42524.53800925926</v>
      </c>
      <c r="T3704" s="9">
        <f t="shared" si="345"/>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246</v>
      </c>
      <c r="P3705" s="5">
        <f t="shared" si="343"/>
        <v>43.2</v>
      </c>
      <c r="Q3705" t="str">
        <f t="shared" si="346"/>
        <v>theater</v>
      </c>
      <c r="R3705" t="str">
        <f t="shared" si="347"/>
        <v>plays</v>
      </c>
      <c r="S3705" s="9">
        <f t="shared" si="344"/>
        <v>42556.504490740743</v>
      </c>
      <c r="T3705" s="9">
        <f t="shared" si="345"/>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109.00999999999999</v>
      </c>
      <c r="P3706" s="5">
        <f t="shared" si="343"/>
        <v>15.148518518518518</v>
      </c>
      <c r="Q3706" t="str">
        <f t="shared" si="346"/>
        <v>theater</v>
      </c>
      <c r="R3706" t="str">
        <f t="shared" si="347"/>
        <v>plays</v>
      </c>
      <c r="S3706" s="9">
        <f t="shared" si="344"/>
        <v>42461.689745370371</v>
      </c>
      <c r="T3706" s="9">
        <f t="shared" si="345"/>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98</v>
      </c>
      <c r="P3707" s="5">
        <f t="shared" si="343"/>
        <v>83.571428571428569</v>
      </c>
      <c r="Q3707" t="str">
        <f t="shared" si="346"/>
        <v>theater</v>
      </c>
      <c r="R3707" t="str">
        <f t="shared" si="347"/>
        <v>plays</v>
      </c>
      <c r="S3707" s="9">
        <f t="shared" si="344"/>
        <v>41792.542986111112</v>
      </c>
      <c r="T3707" s="9">
        <f t="shared" si="345"/>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320</v>
      </c>
      <c r="P3708" s="5">
        <f t="shared" si="343"/>
        <v>140</v>
      </c>
      <c r="Q3708" t="str">
        <f t="shared" si="346"/>
        <v>theater</v>
      </c>
      <c r="R3708" t="str">
        <f t="shared" si="347"/>
        <v>plays</v>
      </c>
      <c r="S3708" s="9">
        <f t="shared" si="344"/>
        <v>41879.913761574076</v>
      </c>
      <c r="T3708" s="9">
        <f t="shared" si="345"/>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860</v>
      </c>
      <c r="P3709" s="5">
        <f t="shared" si="343"/>
        <v>80.869565217391298</v>
      </c>
      <c r="Q3709" t="str">
        <f t="shared" si="346"/>
        <v>theater</v>
      </c>
      <c r="R3709" t="str">
        <f t="shared" si="347"/>
        <v>plays</v>
      </c>
      <c r="S3709" s="9">
        <f t="shared" si="344"/>
        <v>42552.048356481479</v>
      </c>
      <c r="T3709" s="9">
        <f t="shared" si="345"/>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1400</v>
      </c>
      <c r="P3710" s="5">
        <f t="shared" si="343"/>
        <v>53.846153846153847</v>
      </c>
      <c r="Q3710" t="str">
        <f t="shared" si="346"/>
        <v>theater</v>
      </c>
      <c r="R3710" t="str">
        <f t="shared" si="347"/>
        <v>plays</v>
      </c>
      <c r="S3710" s="9">
        <f t="shared" si="344"/>
        <v>41810.142199074071</v>
      </c>
      <c r="T3710" s="9">
        <f t="shared" si="345"/>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82.5</v>
      </c>
      <c r="P3711" s="5">
        <f t="shared" si="343"/>
        <v>30.928571428571427</v>
      </c>
      <c r="Q3711" t="str">
        <f t="shared" si="346"/>
        <v>theater</v>
      </c>
      <c r="R3711" t="str">
        <f t="shared" si="347"/>
        <v>plays</v>
      </c>
      <c r="S3711" s="9">
        <f t="shared" si="344"/>
        <v>41785.707708333335</v>
      </c>
      <c r="T3711" s="9">
        <f t="shared" si="345"/>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535</v>
      </c>
      <c r="P3712" s="5">
        <f t="shared" si="343"/>
        <v>67.962962962962962</v>
      </c>
      <c r="Q3712" t="str">
        <f t="shared" si="346"/>
        <v>theater</v>
      </c>
      <c r="R3712" t="str">
        <f t="shared" si="347"/>
        <v>plays</v>
      </c>
      <c r="S3712" s="9">
        <f t="shared" si="344"/>
        <v>42072.576249999998</v>
      </c>
      <c r="T3712" s="9">
        <f t="shared" si="345"/>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70</v>
      </c>
      <c r="P3713" s="5">
        <f t="shared" si="343"/>
        <v>27.142857142857142</v>
      </c>
      <c r="Q3713" t="str">
        <f t="shared" si="346"/>
        <v>theater</v>
      </c>
      <c r="R3713" t="str">
        <f t="shared" si="347"/>
        <v>plays</v>
      </c>
      <c r="S3713" s="9">
        <f t="shared" si="344"/>
        <v>41779.724224537036</v>
      </c>
      <c r="T3713" s="9">
        <f t="shared" si="345"/>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348">E3714-D3714</f>
        <v>4030</v>
      </c>
      <c r="P3714" s="5">
        <f t="shared" ref="P3714:P3777" si="349">(E3714/L3714)</f>
        <v>110.86538461538461</v>
      </c>
      <c r="Q3714" t="str">
        <f t="shared" si="346"/>
        <v>theater</v>
      </c>
      <c r="R3714" t="str">
        <f t="shared" si="347"/>
        <v>plays</v>
      </c>
      <c r="S3714" s="9">
        <f t="shared" ref="S3714:S3777" si="350">(((J3714/60)/60)/24)+DATE(1970,1,1)</f>
        <v>42134.172071759262</v>
      </c>
      <c r="T3714" s="9">
        <f t="shared" ref="T3714:T3777" si="351">(((I3714/60)/60)/24)+DATE(1970,1,1)</f>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348"/>
        <v>30</v>
      </c>
      <c r="P3715" s="5">
        <f t="shared" si="349"/>
        <v>106.84210526315789</v>
      </c>
      <c r="Q3715" t="str">
        <f t="shared" ref="Q3715:Q3778" si="352">LEFT(N3715,SEARCH("/",N3715,1)-1)</f>
        <v>theater</v>
      </c>
      <c r="R3715" t="str">
        <f t="shared" ref="R3715:R3778" si="353">RIGHT(N3715,LEN(N3715)-SEARCH("/",N3715))</f>
        <v>plays</v>
      </c>
      <c r="S3715" s="9">
        <f t="shared" si="350"/>
        <v>42505.738032407404</v>
      </c>
      <c r="T3715" s="9">
        <f t="shared" si="351"/>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235</v>
      </c>
      <c r="P3716" s="5">
        <f t="shared" si="349"/>
        <v>105.51546391752578</v>
      </c>
      <c r="Q3716" t="str">
        <f t="shared" si="352"/>
        <v>theater</v>
      </c>
      <c r="R3716" t="str">
        <f t="shared" si="353"/>
        <v>plays</v>
      </c>
      <c r="S3716" s="9">
        <f t="shared" si="350"/>
        <v>42118.556331018524</v>
      </c>
      <c r="T3716" s="9">
        <f t="shared" si="351"/>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90</v>
      </c>
      <c r="P3717" s="5">
        <f t="shared" si="349"/>
        <v>132.96296296296296</v>
      </c>
      <c r="Q3717" t="str">
        <f t="shared" si="352"/>
        <v>theater</v>
      </c>
      <c r="R3717" t="str">
        <f t="shared" si="353"/>
        <v>plays</v>
      </c>
      <c r="S3717" s="9">
        <f t="shared" si="350"/>
        <v>42036.995590277773</v>
      </c>
      <c r="T3717" s="9">
        <f t="shared" si="351"/>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446</v>
      </c>
      <c r="P3718" s="5">
        <f t="shared" si="349"/>
        <v>51.916666666666664</v>
      </c>
      <c r="Q3718" t="str">
        <f t="shared" si="352"/>
        <v>theater</v>
      </c>
      <c r="R3718" t="str">
        <f t="shared" si="353"/>
        <v>plays</v>
      </c>
      <c r="S3718" s="9">
        <f t="shared" si="350"/>
        <v>42360.887835648144</v>
      </c>
      <c r="T3718" s="9">
        <f t="shared" si="351"/>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30</v>
      </c>
      <c r="P3719" s="5">
        <f t="shared" si="349"/>
        <v>310</v>
      </c>
      <c r="Q3719" t="str">
        <f t="shared" si="352"/>
        <v>theater</v>
      </c>
      <c r="R3719" t="str">
        <f t="shared" si="353"/>
        <v>plays</v>
      </c>
      <c r="S3719" s="9">
        <f t="shared" si="350"/>
        <v>42102.866307870368</v>
      </c>
      <c r="T3719" s="9">
        <f t="shared" si="351"/>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697</v>
      </c>
      <c r="P3720" s="5">
        <f t="shared" si="349"/>
        <v>26.021739130434781</v>
      </c>
      <c r="Q3720" t="str">
        <f t="shared" si="352"/>
        <v>theater</v>
      </c>
      <c r="R3720" t="str">
        <f t="shared" si="353"/>
        <v>plays</v>
      </c>
      <c r="S3720" s="9">
        <f t="shared" si="350"/>
        <v>42032.716145833328</v>
      </c>
      <c r="T3720" s="9">
        <f t="shared" si="351"/>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220</v>
      </c>
      <c r="P3721" s="5">
        <f t="shared" si="349"/>
        <v>105</v>
      </c>
      <c r="Q3721" t="str">
        <f t="shared" si="352"/>
        <v>theater</v>
      </c>
      <c r="R3721" t="str">
        <f t="shared" si="353"/>
        <v>plays</v>
      </c>
      <c r="S3721" s="9">
        <f t="shared" si="350"/>
        <v>42147.729930555557</v>
      </c>
      <c r="T3721" s="9">
        <f t="shared" si="351"/>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149</v>
      </c>
      <c r="P3722" s="5">
        <f t="shared" si="349"/>
        <v>86.224999999999994</v>
      </c>
      <c r="Q3722" t="str">
        <f t="shared" si="352"/>
        <v>theater</v>
      </c>
      <c r="R3722" t="str">
        <f t="shared" si="353"/>
        <v>plays</v>
      </c>
      <c r="S3722" s="9">
        <f t="shared" si="350"/>
        <v>42165.993125000001</v>
      </c>
      <c r="T3722" s="9">
        <f t="shared" si="351"/>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40</v>
      </c>
      <c r="P3723" s="5">
        <f t="shared" si="349"/>
        <v>114.54545454545455</v>
      </c>
      <c r="Q3723" t="str">
        <f t="shared" si="352"/>
        <v>theater</v>
      </c>
      <c r="R3723" t="str">
        <f t="shared" si="353"/>
        <v>plays</v>
      </c>
      <c r="S3723" s="9">
        <f t="shared" si="350"/>
        <v>41927.936157407406</v>
      </c>
      <c r="T3723" s="9">
        <f t="shared" si="351"/>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168</v>
      </c>
      <c r="P3724" s="5">
        <f t="shared" si="349"/>
        <v>47.657142857142858</v>
      </c>
      <c r="Q3724" t="str">
        <f t="shared" si="352"/>
        <v>theater</v>
      </c>
      <c r="R3724" t="str">
        <f t="shared" si="353"/>
        <v>plays</v>
      </c>
      <c r="S3724" s="9">
        <f t="shared" si="350"/>
        <v>42381.671840277777</v>
      </c>
      <c r="T3724" s="9">
        <f t="shared" si="351"/>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92</v>
      </c>
      <c r="P3725" s="5">
        <f t="shared" si="349"/>
        <v>72.888888888888886</v>
      </c>
      <c r="Q3725" t="str">
        <f t="shared" si="352"/>
        <v>theater</v>
      </c>
      <c r="R3725" t="str">
        <f t="shared" si="353"/>
        <v>plays</v>
      </c>
      <c r="S3725" s="9">
        <f t="shared" si="350"/>
        <v>41943.753032407411</v>
      </c>
      <c r="T3725" s="9">
        <f t="shared" si="351"/>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109.55000000000018</v>
      </c>
      <c r="P3726" s="5">
        <f t="shared" si="349"/>
        <v>49.545505617977533</v>
      </c>
      <c r="Q3726" t="str">
        <f t="shared" si="352"/>
        <v>theater</v>
      </c>
      <c r="R3726" t="str">
        <f t="shared" si="353"/>
        <v>plays</v>
      </c>
      <c r="S3726" s="9">
        <f t="shared" si="350"/>
        <v>42465.491435185191</v>
      </c>
      <c r="T3726" s="9">
        <f t="shared" si="351"/>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81</v>
      </c>
      <c r="P3727" s="5">
        <f t="shared" si="349"/>
        <v>25.4</v>
      </c>
      <c r="Q3727" t="str">
        <f t="shared" si="352"/>
        <v>theater</v>
      </c>
      <c r="R3727" t="str">
        <f t="shared" si="353"/>
        <v>plays</v>
      </c>
      <c r="S3727" s="9">
        <f t="shared" si="350"/>
        <v>42401.945219907408</v>
      </c>
      <c r="T3727" s="9">
        <f t="shared" si="351"/>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2029</v>
      </c>
      <c r="P3728" s="5">
        <f t="shared" si="349"/>
        <v>62.586956521739133</v>
      </c>
      <c r="Q3728" t="str">
        <f t="shared" si="352"/>
        <v>theater</v>
      </c>
      <c r="R3728" t="str">
        <f t="shared" si="353"/>
        <v>plays</v>
      </c>
      <c r="S3728" s="9">
        <f t="shared" si="350"/>
        <v>42462.140868055561</v>
      </c>
      <c r="T3728" s="9">
        <f t="shared" si="351"/>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15</v>
      </c>
      <c r="P3729" s="5">
        <f t="shared" si="349"/>
        <v>61.060606060606062</v>
      </c>
      <c r="Q3729" t="str">
        <f t="shared" si="352"/>
        <v>theater</v>
      </c>
      <c r="R3729" t="str">
        <f t="shared" si="353"/>
        <v>plays</v>
      </c>
      <c r="S3729" s="9">
        <f t="shared" si="350"/>
        <v>42632.348310185189</v>
      </c>
      <c r="T3729" s="9">
        <f t="shared" si="351"/>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-18138</v>
      </c>
      <c r="P3730" s="5">
        <f t="shared" si="349"/>
        <v>60.064516129032256</v>
      </c>
      <c r="Q3730" t="str">
        <f t="shared" si="352"/>
        <v>theater</v>
      </c>
      <c r="R3730" t="str">
        <f t="shared" si="353"/>
        <v>plays</v>
      </c>
      <c r="S3730" s="9">
        <f t="shared" si="350"/>
        <v>42205.171018518522</v>
      </c>
      <c r="T3730" s="9">
        <f t="shared" si="351"/>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-4638</v>
      </c>
      <c r="P3731" s="5">
        <f t="shared" si="349"/>
        <v>72.400000000000006</v>
      </c>
      <c r="Q3731" t="str">
        <f t="shared" si="352"/>
        <v>theater</v>
      </c>
      <c r="R3731" t="str">
        <f t="shared" si="353"/>
        <v>plays</v>
      </c>
      <c r="S3731" s="9">
        <f t="shared" si="350"/>
        <v>42041.205000000002</v>
      </c>
      <c r="T3731" s="9">
        <f t="shared" si="351"/>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-900</v>
      </c>
      <c r="P3732" s="5">
        <f t="shared" si="349"/>
        <v>100</v>
      </c>
      <c r="Q3732" t="str">
        <f t="shared" si="352"/>
        <v>theater</v>
      </c>
      <c r="R3732" t="str">
        <f t="shared" si="353"/>
        <v>plays</v>
      </c>
      <c r="S3732" s="9">
        <f t="shared" si="350"/>
        <v>42203.677766203706</v>
      </c>
      <c r="T3732" s="9">
        <f t="shared" si="351"/>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-4880</v>
      </c>
      <c r="P3733" s="5">
        <f t="shared" si="349"/>
        <v>51.666666666666664</v>
      </c>
      <c r="Q3733" t="str">
        <f t="shared" si="352"/>
        <v>theater</v>
      </c>
      <c r="R3733" t="str">
        <f t="shared" si="353"/>
        <v>plays</v>
      </c>
      <c r="S3733" s="9">
        <f t="shared" si="350"/>
        <v>41983.752847222218</v>
      </c>
      <c r="T3733" s="9">
        <f t="shared" si="351"/>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-719</v>
      </c>
      <c r="P3734" s="5">
        <f t="shared" si="349"/>
        <v>32.75</v>
      </c>
      <c r="Q3734" t="str">
        <f t="shared" si="352"/>
        <v>theater</v>
      </c>
      <c r="R3734" t="str">
        <f t="shared" si="353"/>
        <v>plays</v>
      </c>
      <c r="S3734" s="9">
        <f t="shared" si="350"/>
        <v>41968.677465277782</v>
      </c>
      <c r="T3734" s="9">
        <f t="shared" si="351"/>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-1500</v>
      </c>
      <c r="P3735" s="5" t="e">
        <f t="shared" si="349"/>
        <v>#DIV/0!</v>
      </c>
      <c r="Q3735" t="str">
        <f t="shared" si="352"/>
        <v>theater</v>
      </c>
      <c r="R3735" t="str">
        <f t="shared" si="353"/>
        <v>plays</v>
      </c>
      <c r="S3735" s="9">
        <f t="shared" si="350"/>
        <v>42103.024398148147</v>
      </c>
      <c r="T3735" s="9">
        <f t="shared" si="351"/>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-1073</v>
      </c>
      <c r="P3736" s="5">
        <f t="shared" si="349"/>
        <v>61</v>
      </c>
      <c r="Q3736" t="str">
        <f t="shared" si="352"/>
        <v>theater</v>
      </c>
      <c r="R3736" t="str">
        <f t="shared" si="353"/>
        <v>plays</v>
      </c>
      <c r="S3736" s="9">
        <f t="shared" si="350"/>
        <v>42089.901574074072</v>
      </c>
      <c r="T3736" s="9">
        <f t="shared" si="351"/>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-130</v>
      </c>
      <c r="P3737" s="5">
        <f t="shared" si="349"/>
        <v>10</v>
      </c>
      <c r="Q3737" t="str">
        <f t="shared" si="352"/>
        <v>theater</v>
      </c>
      <c r="R3737" t="str">
        <f t="shared" si="353"/>
        <v>plays</v>
      </c>
      <c r="S3737" s="9">
        <f t="shared" si="350"/>
        <v>42122.693159722221</v>
      </c>
      <c r="T3737" s="9">
        <f t="shared" si="351"/>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-1490</v>
      </c>
      <c r="P3738" s="5">
        <f t="shared" si="349"/>
        <v>10</v>
      </c>
      <c r="Q3738" t="str">
        <f t="shared" si="352"/>
        <v>theater</v>
      </c>
      <c r="R3738" t="str">
        <f t="shared" si="353"/>
        <v>plays</v>
      </c>
      <c r="S3738" s="9">
        <f t="shared" si="350"/>
        <v>42048.711724537032</v>
      </c>
      <c r="T3738" s="9">
        <f t="shared" si="351"/>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-550</v>
      </c>
      <c r="P3739" s="5">
        <f t="shared" si="349"/>
        <v>37.5</v>
      </c>
      <c r="Q3739" t="str">
        <f t="shared" si="352"/>
        <v>theater</v>
      </c>
      <c r="R3739" t="str">
        <f t="shared" si="353"/>
        <v>plays</v>
      </c>
      <c r="S3739" s="9">
        <f t="shared" si="350"/>
        <v>42297.691006944442</v>
      </c>
      <c r="T3739" s="9">
        <f t="shared" si="351"/>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-1230</v>
      </c>
      <c r="P3740" s="5">
        <f t="shared" si="349"/>
        <v>45</v>
      </c>
      <c r="Q3740" t="str">
        <f t="shared" si="352"/>
        <v>theater</v>
      </c>
      <c r="R3740" t="str">
        <f t="shared" si="353"/>
        <v>plays</v>
      </c>
      <c r="S3740" s="9">
        <f t="shared" si="350"/>
        <v>41813.938715277778</v>
      </c>
      <c r="T3740" s="9">
        <f t="shared" si="351"/>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-3195</v>
      </c>
      <c r="P3741" s="5">
        <f t="shared" si="349"/>
        <v>100.625</v>
      </c>
      <c r="Q3741" t="str">
        <f t="shared" si="352"/>
        <v>theater</v>
      </c>
      <c r="R3741" t="str">
        <f t="shared" si="353"/>
        <v>plays</v>
      </c>
      <c r="S3741" s="9">
        <f t="shared" si="350"/>
        <v>42548.449861111112</v>
      </c>
      <c r="T3741" s="9">
        <f t="shared" si="351"/>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-1642</v>
      </c>
      <c r="P3742" s="5">
        <f t="shared" si="349"/>
        <v>25.571428571428573</v>
      </c>
      <c r="Q3742" t="str">
        <f t="shared" si="352"/>
        <v>theater</v>
      </c>
      <c r="R3742" t="str">
        <f t="shared" si="353"/>
        <v>plays</v>
      </c>
      <c r="S3742" s="9">
        <f t="shared" si="350"/>
        <v>41833.089756944442</v>
      </c>
      <c r="T3742" s="9">
        <f t="shared" si="351"/>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-20000</v>
      </c>
      <c r="P3743" s="5" t="e">
        <f t="shared" si="349"/>
        <v>#DIV/0!</v>
      </c>
      <c r="Q3743" t="str">
        <f t="shared" si="352"/>
        <v>theater</v>
      </c>
      <c r="R3743" t="str">
        <f t="shared" si="353"/>
        <v>plays</v>
      </c>
      <c r="S3743" s="9">
        <f t="shared" si="350"/>
        <v>42325.920717592591</v>
      </c>
      <c r="T3743" s="9">
        <f t="shared" si="351"/>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-4900</v>
      </c>
      <c r="P3744" s="5">
        <f t="shared" si="349"/>
        <v>25</v>
      </c>
      <c r="Q3744" t="str">
        <f t="shared" si="352"/>
        <v>theater</v>
      </c>
      <c r="R3744" t="str">
        <f t="shared" si="353"/>
        <v>plays</v>
      </c>
      <c r="S3744" s="9">
        <f t="shared" si="350"/>
        <v>41858.214629629627</v>
      </c>
      <c r="T3744" s="9">
        <f t="shared" si="351"/>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-2200</v>
      </c>
      <c r="P3745" s="5" t="e">
        <f t="shared" si="349"/>
        <v>#DIV/0!</v>
      </c>
      <c r="Q3745" t="str">
        <f t="shared" si="352"/>
        <v>theater</v>
      </c>
      <c r="R3745" t="str">
        <f t="shared" si="353"/>
        <v>plays</v>
      </c>
      <c r="S3745" s="9">
        <f t="shared" si="350"/>
        <v>41793.710231481484</v>
      </c>
      <c r="T3745" s="9">
        <f t="shared" si="351"/>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-1200</v>
      </c>
      <c r="P3746" s="5" t="e">
        <f t="shared" si="349"/>
        <v>#DIV/0!</v>
      </c>
      <c r="Q3746" t="str">
        <f t="shared" si="352"/>
        <v>theater</v>
      </c>
      <c r="R3746" t="str">
        <f t="shared" si="353"/>
        <v>plays</v>
      </c>
      <c r="S3746" s="9">
        <f t="shared" si="350"/>
        <v>41793.814259259263</v>
      </c>
      <c r="T3746" s="9">
        <f t="shared" si="351"/>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-90</v>
      </c>
      <c r="P3747" s="5">
        <f t="shared" si="349"/>
        <v>10</v>
      </c>
      <c r="Q3747" t="str">
        <f t="shared" si="352"/>
        <v>theater</v>
      </c>
      <c r="R3747" t="str">
        <f t="shared" si="353"/>
        <v>plays</v>
      </c>
      <c r="S3747" s="9">
        <f t="shared" si="350"/>
        <v>41831.697939814818</v>
      </c>
      <c r="T3747" s="9">
        <f t="shared" si="351"/>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-8298</v>
      </c>
      <c r="P3748" s="5">
        <f t="shared" si="349"/>
        <v>202</v>
      </c>
      <c r="Q3748" t="str">
        <f t="shared" si="352"/>
        <v>theater</v>
      </c>
      <c r="R3748" t="str">
        <f t="shared" si="353"/>
        <v>plays</v>
      </c>
      <c r="S3748" s="9">
        <f t="shared" si="350"/>
        <v>42621.389340277776</v>
      </c>
      <c r="T3748" s="9">
        <f t="shared" si="351"/>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-2475</v>
      </c>
      <c r="P3749" s="5">
        <f t="shared" si="349"/>
        <v>25</v>
      </c>
      <c r="Q3749" t="str">
        <f t="shared" si="352"/>
        <v>theater</v>
      </c>
      <c r="R3749" t="str">
        <f t="shared" si="353"/>
        <v>plays</v>
      </c>
      <c r="S3749" s="9">
        <f t="shared" si="350"/>
        <v>42164.299722222218</v>
      </c>
      <c r="T3749" s="9">
        <f t="shared" si="351"/>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176</v>
      </c>
      <c r="P3750" s="5">
        <f t="shared" si="349"/>
        <v>99.538461538461533</v>
      </c>
      <c r="Q3750" t="str">
        <f t="shared" si="352"/>
        <v>theater</v>
      </c>
      <c r="R3750" t="str">
        <f t="shared" si="353"/>
        <v>musical</v>
      </c>
      <c r="S3750" s="9">
        <f t="shared" si="350"/>
        <v>42395.706435185188</v>
      </c>
      <c r="T3750" s="9">
        <f t="shared" si="351"/>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25</v>
      </c>
      <c r="P3751" s="5">
        <f t="shared" si="349"/>
        <v>75</v>
      </c>
      <c r="Q3751" t="str">
        <f t="shared" si="352"/>
        <v>theater</v>
      </c>
      <c r="R3751" t="str">
        <f t="shared" si="353"/>
        <v>musical</v>
      </c>
      <c r="S3751" s="9">
        <f t="shared" si="350"/>
        <v>42458.127175925925</v>
      </c>
      <c r="T3751" s="9">
        <f t="shared" si="351"/>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27</v>
      </c>
      <c r="P3752" s="5">
        <f t="shared" si="349"/>
        <v>215.25</v>
      </c>
      <c r="Q3752" t="str">
        <f t="shared" si="352"/>
        <v>theater</v>
      </c>
      <c r="R3752" t="str">
        <f t="shared" si="353"/>
        <v>musical</v>
      </c>
      <c r="S3752" s="9">
        <f t="shared" si="350"/>
        <v>42016.981574074074</v>
      </c>
      <c r="T3752" s="9">
        <f t="shared" si="351"/>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326</v>
      </c>
      <c r="P3753" s="5">
        <f t="shared" si="349"/>
        <v>120.54545454545455</v>
      </c>
      <c r="Q3753" t="str">
        <f t="shared" si="352"/>
        <v>theater</v>
      </c>
      <c r="R3753" t="str">
        <f t="shared" si="353"/>
        <v>musical</v>
      </c>
      <c r="S3753" s="9">
        <f t="shared" si="350"/>
        <v>42403.035567129627</v>
      </c>
      <c r="T3753" s="9">
        <f t="shared" si="351"/>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65</v>
      </c>
      <c r="P3754" s="5">
        <f t="shared" si="349"/>
        <v>37.666666666666664</v>
      </c>
      <c r="Q3754" t="str">
        <f t="shared" si="352"/>
        <v>theater</v>
      </c>
      <c r="R3754" t="str">
        <f t="shared" si="353"/>
        <v>musical</v>
      </c>
      <c r="S3754" s="9">
        <f t="shared" si="350"/>
        <v>42619.802488425921</v>
      </c>
      <c r="T3754" s="9">
        <f t="shared" si="351"/>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167</v>
      </c>
      <c r="P3755" s="5">
        <f t="shared" si="349"/>
        <v>172.23333333333332</v>
      </c>
      <c r="Q3755" t="str">
        <f t="shared" si="352"/>
        <v>theater</v>
      </c>
      <c r="R3755" t="str">
        <f t="shared" si="353"/>
        <v>musical</v>
      </c>
      <c r="S3755" s="9">
        <f t="shared" si="350"/>
        <v>42128.824074074073</v>
      </c>
      <c r="T3755" s="9">
        <f t="shared" si="351"/>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500</v>
      </c>
      <c r="P3756" s="5">
        <f t="shared" si="349"/>
        <v>111.11111111111111</v>
      </c>
      <c r="Q3756" t="str">
        <f t="shared" si="352"/>
        <v>theater</v>
      </c>
      <c r="R3756" t="str">
        <f t="shared" si="353"/>
        <v>musical</v>
      </c>
      <c r="S3756" s="9">
        <f t="shared" si="350"/>
        <v>41808.881215277775</v>
      </c>
      <c r="T3756" s="9">
        <f t="shared" si="351"/>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163</v>
      </c>
      <c r="P3757" s="5">
        <f t="shared" si="349"/>
        <v>25.464285714285715</v>
      </c>
      <c r="Q3757" t="str">
        <f t="shared" si="352"/>
        <v>theater</v>
      </c>
      <c r="R3757" t="str">
        <f t="shared" si="353"/>
        <v>musical</v>
      </c>
      <c r="S3757" s="9">
        <f t="shared" si="350"/>
        <v>42445.866979166662</v>
      </c>
      <c r="T3757" s="9">
        <f t="shared" si="351"/>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50</v>
      </c>
      <c r="P3758" s="5">
        <f t="shared" si="349"/>
        <v>267.64705882352939</v>
      </c>
      <c r="Q3758" t="str">
        <f t="shared" si="352"/>
        <v>theater</v>
      </c>
      <c r="R3758" t="str">
        <f t="shared" si="353"/>
        <v>musical</v>
      </c>
      <c r="S3758" s="9">
        <f t="shared" si="350"/>
        <v>41771.814791666664</v>
      </c>
      <c r="T3758" s="9">
        <f t="shared" si="351"/>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298</v>
      </c>
      <c r="P3759" s="5">
        <f t="shared" si="349"/>
        <v>75.959999999999994</v>
      </c>
      <c r="Q3759" t="str">
        <f t="shared" si="352"/>
        <v>theater</v>
      </c>
      <c r="R3759" t="str">
        <f t="shared" si="353"/>
        <v>musical</v>
      </c>
      <c r="S3759" s="9">
        <f t="shared" si="350"/>
        <v>41954.850868055553</v>
      </c>
      <c r="T3759" s="9">
        <f t="shared" si="351"/>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35</v>
      </c>
      <c r="P3760" s="5">
        <f t="shared" si="349"/>
        <v>59.03846153846154</v>
      </c>
      <c r="Q3760" t="str">
        <f t="shared" si="352"/>
        <v>theater</v>
      </c>
      <c r="R3760" t="str">
        <f t="shared" si="353"/>
        <v>musical</v>
      </c>
      <c r="S3760" s="9">
        <f t="shared" si="350"/>
        <v>41747.471504629626</v>
      </c>
      <c r="T3760" s="9">
        <f t="shared" si="351"/>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409.77000000000044</v>
      </c>
      <c r="P3761" s="5">
        <f t="shared" si="349"/>
        <v>50.111022727272733</v>
      </c>
      <c r="Q3761" t="str">
        <f t="shared" si="352"/>
        <v>theater</v>
      </c>
      <c r="R3761" t="str">
        <f t="shared" si="353"/>
        <v>musical</v>
      </c>
      <c r="S3761" s="9">
        <f t="shared" si="350"/>
        <v>42182.108252314814</v>
      </c>
      <c r="T3761" s="9">
        <f t="shared" si="351"/>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50.770000000000437</v>
      </c>
      <c r="P3762" s="5">
        <f t="shared" si="349"/>
        <v>55.502967032967035</v>
      </c>
      <c r="Q3762" t="str">
        <f t="shared" si="352"/>
        <v>theater</v>
      </c>
      <c r="R3762" t="str">
        <f t="shared" si="353"/>
        <v>musical</v>
      </c>
      <c r="S3762" s="9">
        <f t="shared" si="350"/>
        <v>41739.525300925925</v>
      </c>
      <c r="T3762" s="9">
        <f t="shared" si="351"/>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0</v>
      </c>
      <c r="P3763" s="5">
        <f t="shared" si="349"/>
        <v>166.66666666666666</v>
      </c>
      <c r="Q3763" t="str">
        <f t="shared" si="352"/>
        <v>theater</v>
      </c>
      <c r="R3763" t="str">
        <f t="shared" si="353"/>
        <v>musical</v>
      </c>
      <c r="S3763" s="9">
        <f t="shared" si="350"/>
        <v>42173.466863425929</v>
      </c>
      <c r="T3763" s="9">
        <f t="shared" si="351"/>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78</v>
      </c>
      <c r="P3764" s="5">
        <f t="shared" si="349"/>
        <v>47.428571428571431</v>
      </c>
      <c r="Q3764" t="str">
        <f t="shared" si="352"/>
        <v>theater</v>
      </c>
      <c r="R3764" t="str">
        <f t="shared" si="353"/>
        <v>musical</v>
      </c>
      <c r="S3764" s="9">
        <f t="shared" si="350"/>
        <v>42193.813530092593</v>
      </c>
      <c r="T3764" s="9">
        <f t="shared" si="351"/>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0</v>
      </c>
      <c r="P3765" s="5">
        <f t="shared" si="349"/>
        <v>64.935064935064929</v>
      </c>
      <c r="Q3765" t="str">
        <f t="shared" si="352"/>
        <v>theater</v>
      </c>
      <c r="R3765" t="str">
        <f t="shared" si="353"/>
        <v>musical</v>
      </c>
      <c r="S3765" s="9">
        <f t="shared" si="350"/>
        <v>42065.750300925924</v>
      </c>
      <c r="T3765" s="9">
        <f t="shared" si="351"/>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0</v>
      </c>
      <c r="P3766" s="5">
        <f t="shared" si="349"/>
        <v>55.555555555555557</v>
      </c>
      <c r="Q3766" t="str">
        <f t="shared" si="352"/>
        <v>theater</v>
      </c>
      <c r="R3766" t="str">
        <f t="shared" si="353"/>
        <v>musical</v>
      </c>
      <c r="S3766" s="9">
        <f t="shared" si="350"/>
        <v>42499.842962962968</v>
      </c>
      <c r="T3766" s="9">
        <f t="shared" si="351"/>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942</v>
      </c>
      <c r="P3767" s="5">
        <f t="shared" si="349"/>
        <v>74.224299065420567</v>
      </c>
      <c r="Q3767" t="str">
        <f t="shared" si="352"/>
        <v>theater</v>
      </c>
      <c r="R3767" t="str">
        <f t="shared" si="353"/>
        <v>musical</v>
      </c>
      <c r="S3767" s="9">
        <f t="shared" si="350"/>
        <v>41820.776412037041</v>
      </c>
      <c r="T3767" s="9">
        <f t="shared" si="351"/>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265.01000000000022</v>
      </c>
      <c r="P3768" s="5">
        <f t="shared" si="349"/>
        <v>106.9271875</v>
      </c>
      <c r="Q3768" t="str">
        <f t="shared" si="352"/>
        <v>theater</v>
      </c>
      <c r="R3768" t="str">
        <f t="shared" si="353"/>
        <v>musical</v>
      </c>
      <c r="S3768" s="9">
        <f t="shared" si="350"/>
        <v>41788.167187500003</v>
      </c>
      <c r="T3768" s="9">
        <f t="shared" si="351"/>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335</v>
      </c>
      <c r="P3769" s="5">
        <f t="shared" si="349"/>
        <v>41.696428571428569</v>
      </c>
      <c r="Q3769" t="str">
        <f t="shared" si="352"/>
        <v>theater</v>
      </c>
      <c r="R3769" t="str">
        <f t="shared" si="353"/>
        <v>musical</v>
      </c>
      <c r="S3769" s="9">
        <f t="shared" si="350"/>
        <v>42050.019641203704</v>
      </c>
      <c r="T3769" s="9">
        <f t="shared" si="351"/>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306.10999999999967</v>
      </c>
      <c r="P3770" s="5">
        <f t="shared" si="349"/>
        <v>74.243275862068955</v>
      </c>
      <c r="Q3770" t="str">
        <f t="shared" si="352"/>
        <v>theater</v>
      </c>
      <c r="R3770" t="str">
        <f t="shared" si="353"/>
        <v>musical</v>
      </c>
      <c r="S3770" s="9">
        <f t="shared" si="350"/>
        <v>41772.727893518517</v>
      </c>
      <c r="T3770" s="9">
        <f t="shared" si="351"/>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0</v>
      </c>
      <c r="P3771" s="5">
        <f t="shared" si="349"/>
        <v>73.333333333333329</v>
      </c>
      <c r="Q3771" t="str">
        <f t="shared" si="352"/>
        <v>theater</v>
      </c>
      <c r="R3771" t="str">
        <f t="shared" si="353"/>
        <v>musical</v>
      </c>
      <c r="S3771" s="9">
        <f t="shared" si="350"/>
        <v>42445.598136574074</v>
      </c>
      <c r="T3771" s="9">
        <f t="shared" si="351"/>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0</v>
      </c>
      <c r="P3772" s="5">
        <f t="shared" si="349"/>
        <v>100</v>
      </c>
      <c r="Q3772" t="str">
        <f t="shared" si="352"/>
        <v>theater</v>
      </c>
      <c r="R3772" t="str">
        <f t="shared" si="353"/>
        <v>musical</v>
      </c>
      <c r="S3772" s="9">
        <f t="shared" si="350"/>
        <v>42138.930671296301</v>
      </c>
      <c r="T3772" s="9">
        <f t="shared" si="351"/>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460</v>
      </c>
      <c r="P3773" s="5">
        <f t="shared" si="349"/>
        <v>38.421052631578945</v>
      </c>
      <c r="Q3773" t="str">
        <f t="shared" si="352"/>
        <v>theater</v>
      </c>
      <c r="R3773" t="str">
        <f t="shared" si="353"/>
        <v>musical</v>
      </c>
      <c r="S3773" s="9">
        <f t="shared" si="350"/>
        <v>42493.857083333336</v>
      </c>
      <c r="T3773" s="9">
        <f t="shared" si="351"/>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510</v>
      </c>
      <c r="P3774" s="5">
        <f t="shared" si="349"/>
        <v>166.96969696969697</v>
      </c>
      <c r="Q3774" t="str">
        <f t="shared" si="352"/>
        <v>theater</v>
      </c>
      <c r="R3774" t="str">
        <f t="shared" si="353"/>
        <v>musical</v>
      </c>
      <c r="S3774" s="9">
        <f t="shared" si="350"/>
        <v>42682.616967592592</v>
      </c>
      <c r="T3774" s="9">
        <f t="shared" si="351"/>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410</v>
      </c>
      <c r="P3775" s="5">
        <f t="shared" si="349"/>
        <v>94.912280701754383</v>
      </c>
      <c r="Q3775" t="str">
        <f t="shared" si="352"/>
        <v>theater</v>
      </c>
      <c r="R3775" t="str">
        <f t="shared" si="353"/>
        <v>musical</v>
      </c>
      <c r="S3775" s="9">
        <f t="shared" si="350"/>
        <v>42656.005173611105</v>
      </c>
      <c r="T3775" s="9">
        <f t="shared" si="351"/>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0</v>
      </c>
      <c r="P3776" s="5">
        <f t="shared" si="349"/>
        <v>100</v>
      </c>
      <c r="Q3776" t="str">
        <f t="shared" si="352"/>
        <v>theater</v>
      </c>
      <c r="R3776" t="str">
        <f t="shared" si="353"/>
        <v>musical</v>
      </c>
      <c r="S3776" s="9">
        <f t="shared" si="350"/>
        <v>42087.792303240742</v>
      </c>
      <c r="T3776" s="9">
        <f t="shared" si="351"/>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5</v>
      </c>
      <c r="P3777" s="5">
        <f t="shared" si="349"/>
        <v>143.21428571428572</v>
      </c>
      <c r="Q3777" t="str">
        <f t="shared" si="352"/>
        <v>theater</v>
      </c>
      <c r="R3777" t="str">
        <f t="shared" si="353"/>
        <v>musical</v>
      </c>
      <c r="S3777" s="9">
        <f t="shared" si="350"/>
        <v>42075.942627314813</v>
      </c>
      <c r="T3777" s="9">
        <f t="shared" si="351"/>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354">E3778-D3778</f>
        <v>537</v>
      </c>
      <c r="P3778" s="5">
        <f t="shared" ref="P3778:P3841" si="355">(E3778/L3778)</f>
        <v>90.819148936170208</v>
      </c>
      <c r="Q3778" t="str">
        <f t="shared" si="352"/>
        <v>theater</v>
      </c>
      <c r="R3778" t="str">
        <f t="shared" si="353"/>
        <v>musical</v>
      </c>
      <c r="S3778" s="9">
        <f t="shared" ref="S3778:S3841" si="356">(((J3778/60)/60)/24)+DATE(1970,1,1)</f>
        <v>41814.367800925924</v>
      </c>
      <c r="T3778" s="9">
        <f t="shared" ref="T3778:T3841" si="357">(((I3778/60)/60)/24)+DATE(1970,1,1)</f>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354"/>
        <v>864</v>
      </c>
      <c r="P3779" s="5">
        <f t="shared" si="355"/>
        <v>48.542372881355931</v>
      </c>
      <c r="Q3779" t="str">
        <f t="shared" ref="Q3779:Q3842" si="358">LEFT(N3779,SEARCH("/",N3779,1)-1)</f>
        <v>theater</v>
      </c>
      <c r="R3779" t="str">
        <f t="shared" ref="R3779:R3842" si="359">RIGHT(N3779,LEN(N3779)-SEARCH("/",N3779))</f>
        <v>musical</v>
      </c>
      <c r="S3779" s="9">
        <f t="shared" si="356"/>
        <v>41887.111354166671</v>
      </c>
      <c r="T3779" s="9">
        <f t="shared" si="357"/>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121</v>
      </c>
      <c r="P3780" s="5">
        <f t="shared" si="355"/>
        <v>70.027777777777771</v>
      </c>
      <c r="Q3780" t="str">
        <f t="shared" si="358"/>
        <v>theater</v>
      </c>
      <c r="R3780" t="str">
        <f t="shared" si="359"/>
        <v>musical</v>
      </c>
      <c r="S3780" s="9">
        <f t="shared" si="356"/>
        <v>41989.819212962961</v>
      </c>
      <c r="T3780" s="9">
        <f t="shared" si="357"/>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597</v>
      </c>
      <c r="P3781" s="5">
        <f t="shared" si="355"/>
        <v>135.62608695652173</v>
      </c>
      <c r="Q3781" t="str">
        <f t="shared" si="358"/>
        <v>theater</v>
      </c>
      <c r="R3781" t="str">
        <f t="shared" si="359"/>
        <v>musical</v>
      </c>
      <c r="S3781" s="9">
        <f t="shared" si="356"/>
        <v>42425.735416666663</v>
      </c>
      <c r="T3781" s="9">
        <f t="shared" si="357"/>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500</v>
      </c>
      <c r="P3782" s="5">
        <f t="shared" si="355"/>
        <v>100</v>
      </c>
      <c r="Q3782" t="str">
        <f t="shared" si="358"/>
        <v>theater</v>
      </c>
      <c r="R3782" t="str">
        <f t="shared" si="359"/>
        <v>musical</v>
      </c>
      <c r="S3782" s="9">
        <f t="shared" si="356"/>
        <v>42166.219733796301</v>
      </c>
      <c r="T3782" s="9">
        <f t="shared" si="357"/>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435</v>
      </c>
      <c r="P3783" s="5">
        <f t="shared" si="355"/>
        <v>94.90384615384616</v>
      </c>
      <c r="Q3783" t="str">
        <f t="shared" si="358"/>
        <v>theater</v>
      </c>
      <c r="R3783" t="str">
        <f t="shared" si="359"/>
        <v>musical</v>
      </c>
      <c r="S3783" s="9">
        <f t="shared" si="356"/>
        <v>41865.882928240739</v>
      </c>
      <c r="T3783" s="9">
        <f t="shared" si="357"/>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35</v>
      </c>
      <c r="P3784" s="5">
        <f t="shared" si="355"/>
        <v>75.370370370370367</v>
      </c>
      <c r="Q3784" t="str">
        <f t="shared" si="358"/>
        <v>theater</v>
      </c>
      <c r="R3784" t="str">
        <f t="shared" si="359"/>
        <v>musical</v>
      </c>
      <c r="S3784" s="9">
        <f t="shared" si="356"/>
        <v>42546.862233796302</v>
      </c>
      <c r="T3784" s="9">
        <f t="shared" si="357"/>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347</v>
      </c>
      <c r="P3785" s="5">
        <f t="shared" si="355"/>
        <v>64.458333333333329</v>
      </c>
      <c r="Q3785" t="str">
        <f t="shared" si="358"/>
        <v>theater</v>
      </c>
      <c r="R3785" t="str">
        <f t="shared" si="359"/>
        <v>musical</v>
      </c>
      <c r="S3785" s="9">
        <f t="shared" si="356"/>
        <v>42420.140277777777</v>
      </c>
      <c r="T3785" s="9">
        <f t="shared" si="357"/>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150</v>
      </c>
      <c r="P3786" s="5">
        <f t="shared" si="355"/>
        <v>115</v>
      </c>
      <c r="Q3786" t="str">
        <f t="shared" si="358"/>
        <v>theater</v>
      </c>
      <c r="R3786" t="str">
        <f t="shared" si="359"/>
        <v>musical</v>
      </c>
      <c r="S3786" s="9">
        <f t="shared" si="356"/>
        <v>42531.980694444443</v>
      </c>
      <c r="T3786" s="9">
        <f t="shared" si="357"/>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1015</v>
      </c>
      <c r="P3787" s="5">
        <f t="shared" si="355"/>
        <v>100.5</v>
      </c>
      <c r="Q3787" t="str">
        <f t="shared" si="358"/>
        <v>theater</v>
      </c>
      <c r="R3787" t="str">
        <f t="shared" si="359"/>
        <v>musical</v>
      </c>
      <c r="S3787" s="9">
        <f t="shared" si="356"/>
        <v>42548.63853009259</v>
      </c>
      <c r="T3787" s="9">
        <f t="shared" si="357"/>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658</v>
      </c>
      <c r="P3788" s="5">
        <f t="shared" si="355"/>
        <v>93.774647887323937</v>
      </c>
      <c r="Q3788" t="str">
        <f t="shared" si="358"/>
        <v>theater</v>
      </c>
      <c r="R3788" t="str">
        <f t="shared" si="359"/>
        <v>musical</v>
      </c>
      <c r="S3788" s="9">
        <f t="shared" si="356"/>
        <v>42487.037905092591</v>
      </c>
      <c r="T3788" s="9">
        <f t="shared" si="357"/>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v>
      </c>
      <c r="P3789" s="5">
        <f t="shared" si="355"/>
        <v>35.1</v>
      </c>
      <c r="Q3789" t="str">
        <f t="shared" si="358"/>
        <v>theater</v>
      </c>
      <c r="R3789" t="str">
        <f t="shared" si="359"/>
        <v>musical</v>
      </c>
      <c r="S3789" s="9">
        <f t="shared" si="356"/>
        <v>42167.534791666665</v>
      </c>
      <c r="T3789" s="9">
        <f t="shared" si="357"/>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-74500</v>
      </c>
      <c r="P3790" s="5">
        <f t="shared" si="355"/>
        <v>500</v>
      </c>
      <c r="Q3790" t="str">
        <f t="shared" si="358"/>
        <v>theater</v>
      </c>
      <c r="R3790" t="str">
        <f t="shared" si="359"/>
        <v>musical</v>
      </c>
      <c r="S3790" s="9">
        <f t="shared" si="356"/>
        <v>42333.695821759262</v>
      </c>
      <c r="T3790" s="9">
        <f t="shared" si="357"/>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-3434</v>
      </c>
      <c r="P3791" s="5">
        <f t="shared" si="355"/>
        <v>29</v>
      </c>
      <c r="Q3791" t="str">
        <f t="shared" si="358"/>
        <v>theater</v>
      </c>
      <c r="R3791" t="str">
        <f t="shared" si="359"/>
        <v>musical</v>
      </c>
      <c r="S3791" s="9">
        <f t="shared" si="356"/>
        <v>42138.798819444448</v>
      </c>
      <c r="T3791" s="9">
        <f t="shared" si="357"/>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-15000</v>
      </c>
      <c r="P3792" s="5" t="e">
        <f t="shared" si="355"/>
        <v>#DIV/0!</v>
      </c>
      <c r="Q3792" t="str">
        <f t="shared" si="358"/>
        <v>theater</v>
      </c>
      <c r="R3792" t="str">
        <f t="shared" si="359"/>
        <v>musical</v>
      </c>
      <c r="S3792" s="9">
        <f t="shared" si="356"/>
        <v>42666.666932870372</v>
      </c>
      <c r="T3792" s="9">
        <f t="shared" si="357"/>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-1500</v>
      </c>
      <c r="P3793" s="5" t="e">
        <f t="shared" si="355"/>
        <v>#DIV/0!</v>
      </c>
      <c r="Q3793" t="str">
        <f t="shared" si="358"/>
        <v>theater</v>
      </c>
      <c r="R3793" t="str">
        <f t="shared" si="359"/>
        <v>musical</v>
      </c>
      <c r="S3793" s="9">
        <f t="shared" si="356"/>
        <v>41766.692037037035</v>
      </c>
      <c r="T3793" s="9">
        <f t="shared" si="357"/>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-12465</v>
      </c>
      <c r="P3794" s="5">
        <f t="shared" si="355"/>
        <v>17.5</v>
      </c>
      <c r="Q3794" t="str">
        <f t="shared" si="358"/>
        <v>theater</v>
      </c>
      <c r="R3794" t="str">
        <f t="shared" si="359"/>
        <v>musical</v>
      </c>
      <c r="S3794" s="9">
        <f t="shared" si="356"/>
        <v>42170.447013888886</v>
      </c>
      <c r="T3794" s="9">
        <f t="shared" si="357"/>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-2824</v>
      </c>
      <c r="P3795" s="5">
        <f t="shared" si="355"/>
        <v>174</v>
      </c>
      <c r="Q3795" t="str">
        <f t="shared" si="358"/>
        <v>theater</v>
      </c>
      <c r="R3795" t="str">
        <f t="shared" si="359"/>
        <v>musical</v>
      </c>
      <c r="S3795" s="9">
        <f t="shared" si="356"/>
        <v>41968.938993055555</v>
      </c>
      <c r="T3795" s="9">
        <f t="shared" si="357"/>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-4950</v>
      </c>
      <c r="P3796" s="5">
        <f t="shared" si="355"/>
        <v>50</v>
      </c>
      <c r="Q3796" t="str">
        <f t="shared" si="358"/>
        <v>theater</v>
      </c>
      <c r="R3796" t="str">
        <f t="shared" si="359"/>
        <v>musical</v>
      </c>
      <c r="S3796" s="9">
        <f t="shared" si="356"/>
        <v>42132.58048611111</v>
      </c>
      <c r="T3796" s="9">
        <f t="shared" si="357"/>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-590</v>
      </c>
      <c r="P3797" s="5">
        <f t="shared" si="355"/>
        <v>5</v>
      </c>
      <c r="Q3797" t="str">
        <f t="shared" si="358"/>
        <v>theater</v>
      </c>
      <c r="R3797" t="str">
        <f t="shared" si="359"/>
        <v>musical</v>
      </c>
      <c r="S3797" s="9">
        <f t="shared" si="356"/>
        <v>42201.436226851853</v>
      </c>
      <c r="T3797" s="9">
        <f t="shared" si="357"/>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-22499</v>
      </c>
      <c r="P3798" s="5">
        <f t="shared" si="355"/>
        <v>1</v>
      </c>
      <c r="Q3798" t="str">
        <f t="shared" si="358"/>
        <v>theater</v>
      </c>
      <c r="R3798" t="str">
        <f t="shared" si="359"/>
        <v>musical</v>
      </c>
      <c r="S3798" s="9">
        <f t="shared" si="356"/>
        <v>42689.029583333337</v>
      </c>
      <c r="T3798" s="9">
        <f t="shared" si="357"/>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-620</v>
      </c>
      <c r="P3799" s="5">
        <f t="shared" si="355"/>
        <v>145.40540540540542</v>
      </c>
      <c r="Q3799" t="str">
        <f t="shared" si="358"/>
        <v>theater</v>
      </c>
      <c r="R3799" t="str">
        <f t="shared" si="359"/>
        <v>musical</v>
      </c>
      <c r="S3799" s="9">
        <f t="shared" si="356"/>
        <v>42084.881539351853</v>
      </c>
      <c r="T3799" s="9">
        <f t="shared" si="357"/>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-68975</v>
      </c>
      <c r="P3800" s="5">
        <f t="shared" si="355"/>
        <v>205</v>
      </c>
      <c r="Q3800" t="str">
        <f t="shared" si="358"/>
        <v>theater</v>
      </c>
      <c r="R3800" t="str">
        <f t="shared" si="359"/>
        <v>musical</v>
      </c>
      <c r="S3800" s="9">
        <f t="shared" si="356"/>
        <v>41831.722777777781</v>
      </c>
      <c r="T3800" s="9">
        <f t="shared" si="357"/>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-9598</v>
      </c>
      <c r="P3801" s="5">
        <f t="shared" si="355"/>
        <v>100.5</v>
      </c>
      <c r="Q3801" t="str">
        <f t="shared" si="358"/>
        <v>theater</v>
      </c>
      <c r="R3801" t="str">
        <f t="shared" si="359"/>
        <v>musical</v>
      </c>
      <c r="S3801" s="9">
        <f t="shared" si="356"/>
        <v>42410.93105324074</v>
      </c>
      <c r="T3801" s="9">
        <f t="shared" si="357"/>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-21119</v>
      </c>
      <c r="P3802" s="5">
        <f t="shared" si="355"/>
        <v>55.0625</v>
      </c>
      <c r="Q3802" t="str">
        <f t="shared" si="358"/>
        <v>theater</v>
      </c>
      <c r="R3802" t="str">
        <f t="shared" si="359"/>
        <v>musical</v>
      </c>
      <c r="S3802" s="9">
        <f t="shared" si="356"/>
        <v>41982.737071759257</v>
      </c>
      <c r="T3802" s="9">
        <f t="shared" si="357"/>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-4574</v>
      </c>
      <c r="P3803" s="5">
        <f t="shared" si="355"/>
        <v>47.333333333333336</v>
      </c>
      <c r="Q3803" t="str">
        <f t="shared" si="358"/>
        <v>theater</v>
      </c>
      <c r="R3803" t="str">
        <f t="shared" si="359"/>
        <v>musical</v>
      </c>
      <c r="S3803" s="9">
        <f t="shared" si="356"/>
        <v>41975.676111111112</v>
      </c>
      <c r="T3803" s="9">
        <f t="shared" si="357"/>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-3000</v>
      </c>
      <c r="P3804" s="5" t="e">
        <f t="shared" si="355"/>
        <v>#DIV/0!</v>
      </c>
      <c r="Q3804" t="str">
        <f t="shared" si="358"/>
        <v>theater</v>
      </c>
      <c r="R3804" t="str">
        <f t="shared" si="359"/>
        <v>musical</v>
      </c>
      <c r="S3804" s="9">
        <f t="shared" si="356"/>
        <v>42269.126226851848</v>
      </c>
      <c r="T3804" s="9">
        <f t="shared" si="357"/>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-9642</v>
      </c>
      <c r="P3805" s="5">
        <f t="shared" si="355"/>
        <v>58.95</v>
      </c>
      <c r="Q3805" t="str">
        <f t="shared" si="358"/>
        <v>theater</v>
      </c>
      <c r="R3805" t="str">
        <f t="shared" si="359"/>
        <v>musical</v>
      </c>
      <c r="S3805" s="9">
        <f t="shared" si="356"/>
        <v>42403.971851851849</v>
      </c>
      <c r="T3805" s="9">
        <f t="shared" si="357"/>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-8000</v>
      </c>
      <c r="P3806" s="5" t="e">
        <f t="shared" si="355"/>
        <v>#DIV/0!</v>
      </c>
      <c r="Q3806" t="str">
        <f t="shared" si="358"/>
        <v>theater</v>
      </c>
      <c r="R3806" t="str">
        <f t="shared" si="359"/>
        <v>musical</v>
      </c>
      <c r="S3806" s="9">
        <f t="shared" si="356"/>
        <v>42527.00953703704</v>
      </c>
      <c r="T3806" s="9">
        <f t="shared" si="357"/>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-149997</v>
      </c>
      <c r="P3807" s="5">
        <f t="shared" si="355"/>
        <v>1.5</v>
      </c>
      <c r="Q3807" t="str">
        <f t="shared" si="358"/>
        <v>theater</v>
      </c>
      <c r="R3807" t="str">
        <f t="shared" si="359"/>
        <v>musical</v>
      </c>
      <c r="S3807" s="9">
        <f t="shared" si="356"/>
        <v>41849.887037037035</v>
      </c>
      <c r="T3807" s="9">
        <f t="shared" si="357"/>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-7495</v>
      </c>
      <c r="P3808" s="5">
        <f t="shared" si="355"/>
        <v>5</v>
      </c>
      <c r="Q3808" t="str">
        <f t="shared" si="358"/>
        <v>theater</v>
      </c>
      <c r="R3808" t="str">
        <f t="shared" si="359"/>
        <v>musical</v>
      </c>
      <c r="S3808" s="9">
        <f t="shared" si="356"/>
        <v>41799.259039351848</v>
      </c>
      <c r="T3808" s="9">
        <f t="shared" si="357"/>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-1045</v>
      </c>
      <c r="P3809" s="5">
        <f t="shared" si="355"/>
        <v>50.555555555555557</v>
      </c>
      <c r="Q3809" t="str">
        <f t="shared" si="358"/>
        <v>theater</v>
      </c>
      <c r="R3809" t="str">
        <f t="shared" si="359"/>
        <v>musical</v>
      </c>
      <c r="S3809" s="9">
        <f t="shared" si="356"/>
        <v>42090.909016203703</v>
      </c>
      <c r="T3809" s="9">
        <f t="shared" si="357"/>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0</v>
      </c>
      <c r="P3810" s="5">
        <f t="shared" si="355"/>
        <v>41.666666666666664</v>
      </c>
      <c r="Q3810" t="str">
        <f t="shared" si="358"/>
        <v>theater</v>
      </c>
      <c r="R3810" t="str">
        <f t="shared" si="359"/>
        <v>plays</v>
      </c>
      <c r="S3810" s="9">
        <f t="shared" si="356"/>
        <v>42059.453923611116</v>
      </c>
      <c r="T3810" s="9">
        <f t="shared" si="357"/>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25</v>
      </c>
      <c r="P3811" s="5">
        <f t="shared" si="355"/>
        <v>53.289473684210527</v>
      </c>
      <c r="Q3811" t="str">
        <f t="shared" si="358"/>
        <v>theater</v>
      </c>
      <c r="R3811" t="str">
        <f t="shared" si="359"/>
        <v>plays</v>
      </c>
      <c r="S3811" s="9">
        <f t="shared" si="356"/>
        <v>41800.526701388888</v>
      </c>
      <c r="T3811" s="9">
        <f t="shared" si="357"/>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326</v>
      </c>
      <c r="P3812" s="5">
        <f t="shared" si="355"/>
        <v>70.230769230769226</v>
      </c>
      <c r="Q3812" t="str">
        <f t="shared" si="358"/>
        <v>theater</v>
      </c>
      <c r="R3812" t="str">
        <f t="shared" si="359"/>
        <v>plays</v>
      </c>
      <c r="S3812" s="9">
        <f t="shared" si="356"/>
        <v>42054.849050925928</v>
      </c>
      <c r="T3812" s="9">
        <f t="shared" si="357"/>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575</v>
      </c>
      <c r="P3813" s="5">
        <f t="shared" si="355"/>
        <v>43.421052631578945</v>
      </c>
      <c r="Q3813" t="str">
        <f t="shared" si="358"/>
        <v>theater</v>
      </c>
      <c r="R3813" t="str">
        <f t="shared" si="359"/>
        <v>plays</v>
      </c>
      <c r="S3813" s="9">
        <f t="shared" si="356"/>
        <v>42487.62700231481</v>
      </c>
      <c r="T3813" s="9">
        <f t="shared" si="357"/>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191</v>
      </c>
      <c r="P3814" s="5">
        <f t="shared" si="355"/>
        <v>199.18181818181819</v>
      </c>
      <c r="Q3814" t="str">
        <f t="shared" si="358"/>
        <v>theater</v>
      </c>
      <c r="R3814" t="str">
        <f t="shared" si="359"/>
        <v>plays</v>
      </c>
      <c r="S3814" s="9">
        <f t="shared" si="356"/>
        <v>42109.751250000001</v>
      </c>
      <c r="T3814" s="9">
        <f t="shared" si="357"/>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19.989999999999782</v>
      </c>
      <c r="P3815" s="5">
        <f t="shared" si="355"/>
        <v>78.518148148148143</v>
      </c>
      <c r="Q3815" t="str">
        <f t="shared" si="358"/>
        <v>theater</v>
      </c>
      <c r="R3815" t="str">
        <f t="shared" si="359"/>
        <v>plays</v>
      </c>
      <c r="S3815" s="9">
        <f t="shared" si="356"/>
        <v>42497.275706018518</v>
      </c>
      <c r="T3815" s="9">
        <f t="shared" si="357"/>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602</v>
      </c>
      <c r="P3816" s="5">
        <f t="shared" si="355"/>
        <v>61.823529411764703</v>
      </c>
      <c r="Q3816" t="str">
        <f t="shared" si="358"/>
        <v>theater</v>
      </c>
      <c r="R3816" t="str">
        <f t="shared" si="359"/>
        <v>plays</v>
      </c>
      <c r="S3816" s="9">
        <f t="shared" si="356"/>
        <v>42058.904074074075</v>
      </c>
      <c r="T3816" s="9">
        <f t="shared" si="357"/>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9.9999999999909051E-3</v>
      </c>
      <c r="P3817" s="5">
        <f t="shared" si="355"/>
        <v>50.000500000000002</v>
      </c>
      <c r="Q3817" t="str">
        <f t="shared" si="358"/>
        <v>theater</v>
      </c>
      <c r="R3817" t="str">
        <f t="shared" si="359"/>
        <v>plays</v>
      </c>
      <c r="S3817" s="9">
        <f t="shared" si="356"/>
        <v>42207.259918981479</v>
      </c>
      <c r="T3817" s="9">
        <f t="shared" si="357"/>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288.56999999999994</v>
      </c>
      <c r="P3818" s="5">
        <f t="shared" si="355"/>
        <v>48.339729729729726</v>
      </c>
      <c r="Q3818" t="str">
        <f t="shared" si="358"/>
        <v>theater</v>
      </c>
      <c r="R3818" t="str">
        <f t="shared" si="359"/>
        <v>plays</v>
      </c>
      <c r="S3818" s="9">
        <f t="shared" si="356"/>
        <v>41807.690081018518</v>
      </c>
      <c r="T3818" s="9">
        <f t="shared" si="357"/>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145</v>
      </c>
      <c r="P3819" s="5">
        <f t="shared" si="355"/>
        <v>107.25</v>
      </c>
      <c r="Q3819" t="str">
        <f t="shared" si="358"/>
        <v>theater</v>
      </c>
      <c r="R3819" t="str">
        <f t="shared" si="359"/>
        <v>plays</v>
      </c>
      <c r="S3819" s="9">
        <f t="shared" si="356"/>
        <v>42284.69694444444</v>
      </c>
      <c r="T3819" s="9">
        <f t="shared" si="357"/>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320</v>
      </c>
      <c r="P3820" s="5">
        <f t="shared" si="355"/>
        <v>57</v>
      </c>
      <c r="Q3820" t="str">
        <f t="shared" si="358"/>
        <v>theater</v>
      </c>
      <c r="R3820" t="str">
        <f t="shared" si="359"/>
        <v>plays</v>
      </c>
      <c r="S3820" s="9">
        <f t="shared" si="356"/>
        <v>42045.84238425926</v>
      </c>
      <c r="T3820" s="9">
        <f t="shared" si="357"/>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64</v>
      </c>
      <c r="P3821" s="5">
        <f t="shared" si="355"/>
        <v>40.92307692307692</v>
      </c>
      <c r="Q3821" t="str">
        <f t="shared" si="358"/>
        <v>theater</v>
      </c>
      <c r="R3821" t="str">
        <f t="shared" si="359"/>
        <v>plays</v>
      </c>
      <c r="S3821" s="9">
        <f t="shared" si="356"/>
        <v>42184.209537037037</v>
      </c>
      <c r="T3821" s="9">
        <f t="shared" si="357"/>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130</v>
      </c>
      <c r="P3822" s="5">
        <f t="shared" si="355"/>
        <v>21.5</v>
      </c>
      <c r="Q3822" t="str">
        <f t="shared" si="358"/>
        <v>theater</v>
      </c>
      <c r="R3822" t="str">
        <f t="shared" si="359"/>
        <v>plays</v>
      </c>
      <c r="S3822" s="9">
        <f t="shared" si="356"/>
        <v>42160.651817129634</v>
      </c>
      <c r="T3822" s="9">
        <f t="shared" si="357"/>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159</v>
      </c>
      <c r="P3823" s="5">
        <f t="shared" si="355"/>
        <v>79.543478260869563</v>
      </c>
      <c r="Q3823" t="str">
        <f t="shared" si="358"/>
        <v>theater</v>
      </c>
      <c r="R3823" t="str">
        <f t="shared" si="359"/>
        <v>plays</v>
      </c>
      <c r="S3823" s="9">
        <f t="shared" si="356"/>
        <v>42341.180636574078</v>
      </c>
      <c r="T3823" s="9">
        <f t="shared" si="357"/>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501</v>
      </c>
      <c r="P3824" s="5">
        <f t="shared" si="355"/>
        <v>72.381578947368425</v>
      </c>
      <c r="Q3824" t="str">
        <f t="shared" si="358"/>
        <v>theater</v>
      </c>
      <c r="R3824" t="str">
        <f t="shared" si="359"/>
        <v>plays</v>
      </c>
      <c r="S3824" s="9">
        <f t="shared" si="356"/>
        <v>42329.838159722218</v>
      </c>
      <c r="T3824" s="9">
        <f t="shared" si="357"/>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150</v>
      </c>
      <c r="P3825" s="5">
        <f t="shared" si="355"/>
        <v>64.634146341463421</v>
      </c>
      <c r="Q3825" t="str">
        <f t="shared" si="358"/>
        <v>theater</v>
      </c>
      <c r="R3825" t="str">
        <f t="shared" si="359"/>
        <v>plays</v>
      </c>
      <c r="S3825" s="9">
        <f t="shared" si="356"/>
        <v>42170.910231481481</v>
      </c>
      <c r="T3825" s="9">
        <f t="shared" si="357"/>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20</v>
      </c>
      <c r="P3826" s="5">
        <f t="shared" si="355"/>
        <v>38.571428571428569</v>
      </c>
      <c r="Q3826" t="str">
        <f t="shared" si="358"/>
        <v>theater</v>
      </c>
      <c r="R3826" t="str">
        <f t="shared" si="359"/>
        <v>plays</v>
      </c>
      <c r="S3826" s="9">
        <f t="shared" si="356"/>
        <v>42571.626192129625</v>
      </c>
      <c r="T3826" s="9">
        <f t="shared" si="357"/>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271</v>
      </c>
      <c r="P3827" s="5">
        <f t="shared" si="355"/>
        <v>107.57142857142857</v>
      </c>
      <c r="Q3827" t="str">
        <f t="shared" si="358"/>
        <v>theater</v>
      </c>
      <c r="R3827" t="str">
        <f t="shared" si="359"/>
        <v>plays</v>
      </c>
      <c r="S3827" s="9">
        <f t="shared" si="356"/>
        <v>42151.069606481484</v>
      </c>
      <c r="T3827" s="9">
        <f t="shared" si="357"/>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115</v>
      </c>
      <c r="P3828" s="5">
        <f t="shared" si="355"/>
        <v>27.5</v>
      </c>
      <c r="Q3828" t="str">
        <f t="shared" si="358"/>
        <v>theater</v>
      </c>
      <c r="R3828" t="str">
        <f t="shared" si="359"/>
        <v>plays</v>
      </c>
      <c r="S3828" s="9">
        <f t="shared" si="356"/>
        <v>42101.423541666663</v>
      </c>
      <c r="T3828" s="9">
        <f t="shared" si="357"/>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1580</v>
      </c>
      <c r="P3829" s="5">
        <f t="shared" si="355"/>
        <v>70.461538461538467</v>
      </c>
      <c r="Q3829" t="str">
        <f t="shared" si="358"/>
        <v>theater</v>
      </c>
      <c r="R3829" t="str">
        <f t="shared" si="359"/>
        <v>plays</v>
      </c>
      <c r="S3829" s="9">
        <f t="shared" si="356"/>
        <v>42034.928252314814</v>
      </c>
      <c r="T3829" s="9">
        <f t="shared" si="357"/>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0</v>
      </c>
      <c r="P3830" s="5">
        <f t="shared" si="355"/>
        <v>178.57142857142858</v>
      </c>
      <c r="Q3830" t="str">
        <f t="shared" si="358"/>
        <v>theater</v>
      </c>
      <c r="R3830" t="str">
        <f t="shared" si="359"/>
        <v>plays</v>
      </c>
      <c r="S3830" s="9">
        <f t="shared" si="356"/>
        <v>41944.527627314819</v>
      </c>
      <c r="T3830" s="9">
        <f t="shared" si="357"/>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v>
      </c>
      <c r="P3831" s="5">
        <f t="shared" si="355"/>
        <v>62.625</v>
      </c>
      <c r="Q3831" t="str">
        <f t="shared" si="358"/>
        <v>theater</v>
      </c>
      <c r="R3831" t="str">
        <f t="shared" si="359"/>
        <v>plays</v>
      </c>
      <c r="S3831" s="9">
        <f t="shared" si="356"/>
        <v>42593.865405092598</v>
      </c>
      <c r="T3831" s="9">
        <f t="shared" si="357"/>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125</v>
      </c>
      <c r="P3832" s="5">
        <f t="shared" si="355"/>
        <v>75</v>
      </c>
      <c r="Q3832" t="str">
        <f t="shared" si="358"/>
        <v>theater</v>
      </c>
      <c r="R3832" t="str">
        <f t="shared" si="359"/>
        <v>plays</v>
      </c>
      <c r="S3832" s="9">
        <f t="shared" si="356"/>
        <v>42503.740868055553</v>
      </c>
      <c r="T3832" s="9">
        <f t="shared" si="357"/>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30.110000000000014</v>
      </c>
      <c r="P3833" s="5">
        <f t="shared" si="355"/>
        <v>58.901111111111113</v>
      </c>
      <c r="Q3833" t="str">
        <f t="shared" si="358"/>
        <v>theater</v>
      </c>
      <c r="R3833" t="str">
        <f t="shared" si="359"/>
        <v>plays</v>
      </c>
      <c r="S3833" s="9">
        <f t="shared" si="356"/>
        <v>41927.848900462966</v>
      </c>
      <c r="T3833" s="9">
        <f t="shared" si="357"/>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56</v>
      </c>
      <c r="P3834" s="5">
        <f t="shared" si="355"/>
        <v>139.55555555555554</v>
      </c>
      <c r="Q3834" t="str">
        <f t="shared" si="358"/>
        <v>theater</v>
      </c>
      <c r="R3834" t="str">
        <f t="shared" si="359"/>
        <v>plays</v>
      </c>
      <c r="S3834" s="9">
        <f t="shared" si="356"/>
        <v>42375.114988425921</v>
      </c>
      <c r="T3834" s="9">
        <f t="shared" si="357"/>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200</v>
      </c>
      <c r="P3835" s="5">
        <f t="shared" si="355"/>
        <v>70</v>
      </c>
      <c r="Q3835" t="str">
        <f t="shared" si="358"/>
        <v>theater</v>
      </c>
      <c r="R3835" t="str">
        <f t="shared" si="359"/>
        <v>plays</v>
      </c>
      <c r="S3835" s="9">
        <f t="shared" si="356"/>
        <v>41963.872361111105</v>
      </c>
      <c r="T3835" s="9">
        <f t="shared" si="357"/>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271</v>
      </c>
      <c r="P3836" s="5">
        <f t="shared" si="355"/>
        <v>57.385964912280699</v>
      </c>
      <c r="Q3836" t="str">
        <f t="shared" si="358"/>
        <v>theater</v>
      </c>
      <c r="R3836" t="str">
        <f t="shared" si="359"/>
        <v>plays</v>
      </c>
      <c r="S3836" s="9">
        <f t="shared" si="356"/>
        <v>42143.445219907408</v>
      </c>
      <c r="T3836" s="9">
        <f t="shared" si="357"/>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120</v>
      </c>
      <c r="P3837" s="5">
        <f t="shared" si="355"/>
        <v>40</v>
      </c>
      <c r="Q3837" t="str">
        <f t="shared" si="358"/>
        <v>theater</v>
      </c>
      <c r="R3837" t="str">
        <f t="shared" si="359"/>
        <v>plays</v>
      </c>
      <c r="S3837" s="9">
        <f t="shared" si="356"/>
        <v>42460.94222222222</v>
      </c>
      <c r="T3837" s="9">
        <f t="shared" si="357"/>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100</v>
      </c>
      <c r="P3838" s="5">
        <f t="shared" si="355"/>
        <v>64.285714285714292</v>
      </c>
      <c r="Q3838" t="str">
        <f t="shared" si="358"/>
        <v>theater</v>
      </c>
      <c r="R3838" t="str">
        <f t="shared" si="359"/>
        <v>plays</v>
      </c>
      <c r="S3838" s="9">
        <f t="shared" si="356"/>
        <v>42553.926527777774</v>
      </c>
      <c r="T3838" s="9">
        <f t="shared" si="357"/>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42</v>
      </c>
      <c r="P3839" s="5">
        <f t="shared" si="355"/>
        <v>120.11764705882354</v>
      </c>
      <c r="Q3839" t="str">
        <f t="shared" si="358"/>
        <v>theater</v>
      </c>
      <c r="R3839" t="str">
        <f t="shared" si="359"/>
        <v>plays</v>
      </c>
      <c r="S3839" s="9">
        <f t="shared" si="356"/>
        <v>42152.765717592592</v>
      </c>
      <c r="T3839" s="9">
        <f t="shared" si="357"/>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824</v>
      </c>
      <c r="P3840" s="5">
        <f t="shared" si="355"/>
        <v>1008.24</v>
      </c>
      <c r="Q3840" t="str">
        <f t="shared" si="358"/>
        <v>theater</v>
      </c>
      <c r="R3840" t="str">
        <f t="shared" si="359"/>
        <v>plays</v>
      </c>
      <c r="S3840" s="9">
        <f t="shared" si="356"/>
        <v>42116.710752314815</v>
      </c>
      <c r="T3840" s="9">
        <f t="shared" si="357"/>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25</v>
      </c>
      <c r="P3841" s="5">
        <f t="shared" si="355"/>
        <v>63.28125</v>
      </c>
      <c r="Q3841" t="str">
        <f t="shared" si="358"/>
        <v>theater</v>
      </c>
      <c r="R3841" t="str">
        <f t="shared" si="359"/>
        <v>plays</v>
      </c>
      <c r="S3841" s="9">
        <f t="shared" si="356"/>
        <v>42155.142638888887</v>
      </c>
      <c r="T3841" s="9">
        <f t="shared" si="357"/>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360">E3842-D3842</f>
        <v>64</v>
      </c>
      <c r="P3842" s="5">
        <f t="shared" ref="P3842:P3905" si="361">(E3842/L3842)</f>
        <v>21.666666666666668</v>
      </c>
      <c r="Q3842" t="str">
        <f t="shared" si="358"/>
        <v>theater</v>
      </c>
      <c r="R3842" t="str">
        <f t="shared" si="359"/>
        <v>plays</v>
      </c>
      <c r="S3842" s="9">
        <f t="shared" ref="S3842:S3905" si="362">(((J3842/60)/60)/24)+DATE(1970,1,1)</f>
        <v>42432.701724537037</v>
      </c>
      <c r="T3842" s="9">
        <f t="shared" ref="T3842:T3905" si="363">(((I3842/60)/60)/24)+DATE(1970,1,1)</f>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360"/>
        <v>-9128</v>
      </c>
      <c r="P3843" s="5">
        <f t="shared" si="361"/>
        <v>25.647058823529413</v>
      </c>
      <c r="Q3843" t="str">
        <f t="shared" ref="Q3843:Q3906" si="364">LEFT(N3843,SEARCH("/",N3843,1)-1)</f>
        <v>theater</v>
      </c>
      <c r="R3843" t="str">
        <f t="shared" ref="R3843:R3906" si="365">RIGHT(N3843,LEN(N3843)-SEARCH("/",N3843))</f>
        <v>plays</v>
      </c>
      <c r="S3843" s="9">
        <f t="shared" si="362"/>
        <v>41780.785729166666</v>
      </c>
      <c r="T3843" s="9">
        <f t="shared" si="363"/>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-3903</v>
      </c>
      <c r="P3844" s="5">
        <f t="shared" si="361"/>
        <v>47.695652173913047</v>
      </c>
      <c r="Q3844" t="str">
        <f t="shared" si="364"/>
        <v>theater</v>
      </c>
      <c r="R3844" t="str">
        <f t="shared" si="365"/>
        <v>plays</v>
      </c>
      <c r="S3844" s="9">
        <f t="shared" si="362"/>
        <v>41740.493657407409</v>
      </c>
      <c r="T3844" s="9">
        <f t="shared" si="36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-3935</v>
      </c>
      <c r="P3845" s="5">
        <f t="shared" si="361"/>
        <v>56.05263157894737</v>
      </c>
      <c r="Q3845" t="str">
        <f t="shared" si="364"/>
        <v>theater</v>
      </c>
      <c r="R3845" t="str">
        <f t="shared" si="365"/>
        <v>plays</v>
      </c>
      <c r="S3845" s="9">
        <f t="shared" si="362"/>
        <v>41766.072500000002</v>
      </c>
      <c r="T3845" s="9">
        <f t="shared" si="36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-5734</v>
      </c>
      <c r="P3846" s="5">
        <f t="shared" si="361"/>
        <v>81.319999999999993</v>
      </c>
      <c r="Q3846" t="str">
        <f t="shared" si="364"/>
        <v>theater</v>
      </c>
      <c r="R3846" t="str">
        <f t="shared" si="365"/>
        <v>plays</v>
      </c>
      <c r="S3846" s="9">
        <f t="shared" si="362"/>
        <v>41766.617291666669</v>
      </c>
      <c r="T3846" s="9">
        <f t="shared" si="36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-39158</v>
      </c>
      <c r="P3847" s="5">
        <f t="shared" si="361"/>
        <v>70.166666666666671</v>
      </c>
      <c r="Q3847" t="str">
        <f t="shared" si="364"/>
        <v>theater</v>
      </c>
      <c r="R3847" t="str">
        <f t="shared" si="365"/>
        <v>plays</v>
      </c>
      <c r="S3847" s="9">
        <f t="shared" si="362"/>
        <v>42248.627013888887</v>
      </c>
      <c r="T3847" s="9">
        <f t="shared" si="36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-6811</v>
      </c>
      <c r="P3848" s="5">
        <f t="shared" si="361"/>
        <v>23.625</v>
      </c>
      <c r="Q3848" t="str">
        <f t="shared" si="364"/>
        <v>theater</v>
      </c>
      <c r="R3848" t="str">
        <f t="shared" si="365"/>
        <v>plays</v>
      </c>
      <c r="S3848" s="9">
        <f t="shared" si="362"/>
        <v>41885.221550925926</v>
      </c>
      <c r="T3848" s="9">
        <f t="shared" si="36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-8803</v>
      </c>
      <c r="P3849" s="5">
        <f t="shared" si="361"/>
        <v>188.55555555555554</v>
      </c>
      <c r="Q3849" t="str">
        <f t="shared" si="364"/>
        <v>theater</v>
      </c>
      <c r="R3849" t="str">
        <f t="shared" si="365"/>
        <v>plays</v>
      </c>
      <c r="S3849" s="9">
        <f t="shared" si="362"/>
        <v>42159.224432870367</v>
      </c>
      <c r="T3849" s="9">
        <f t="shared" si="36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-10871</v>
      </c>
      <c r="P3850" s="5">
        <f t="shared" si="361"/>
        <v>49.511627906976742</v>
      </c>
      <c r="Q3850" t="str">
        <f t="shared" si="364"/>
        <v>theater</v>
      </c>
      <c r="R3850" t="str">
        <f t="shared" si="365"/>
        <v>plays</v>
      </c>
      <c r="S3850" s="9">
        <f t="shared" si="362"/>
        <v>42265.817002314812</v>
      </c>
      <c r="T3850" s="9">
        <f t="shared" si="36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-27887</v>
      </c>
      <c r="P3851" s="5">
        <f t="shared" si="361"/>
        <v>75.464285714285708</v>
      </c>
      <c r="Q3851" t="str">
        <f t="shared" si="364"/>
        <v>theater</v>
      </c>
      <c r="R3851" t="str">
        <f t="shared" si="365"/>
        <v>plays</v>
      </c>
      <c r="S3851" s="9">
        <f t="shared" si="362"/>
        <v>42136.767175925925</v>
      </c>
      <c r="T3851" s="9">
        <f t="shared" si="36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-962</v>
      </c>
      <c r="P3852" s="5">
        <f t="shared" si="361"/>
        <v>9.5</v>
      </c>
      <c r="Q3852" t="str">
        <f t="shared" si="364"/>
        <v>theater</v>
      </c>
      <c r="R3852" t="str">
        <f t="shared" si="365"/>
        <v>plays</v>
      </c>
      <c r="S3852" s="9">
        <f t="shared" si="362"/>
        <v>41975.124340277776</v>
      </c>
      <c r="T3852" s="9">
        <f t="shared" si="36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-1648</v>
      </c>
      <c r="P3853" s="5">
        <f t="shared" si="361"/>
        <v>35.5</v>
      </c>
      <c r="Q3853" t="str">
        <f t="shared" si="364"/>
        <v>theater</v>
      </c>
      <c r="R3853" t="str">
        <f t="shared" si="365"/>
        <v>plays</v>
      </c>
      <c r="S3853" s="9">
        <f t="shared" si="362"/>
        <v>42172.439571759256</v>
      </c>
      <c r="T3853" s="9">
        <f t="shared" si="36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-9980</v>
      </c>
      <c r="P3854" s="5">
        <f t="shared" si="361"/>
        <v>10</v>
      </c>
      <c r="Q3854" t="str">
        <f t="shared" si="364"/>
        <v>theater</v>
      </c>
      <c r="R3854" t="str">
        <f t="shared" si="365"/>
        <v>plays</v>
      </c>
      <c r="S3854" s="9">
        <f t="shared" si="362"/>
        <v>42065.190694444449</v>
      </c>
      <c r="T3854" s="9">
        <f t="shared" si="36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-99974</v>
      </c>
      <c r="P3855" s="5">
        <f t="shared" si="361"/>
        <v>13</v>
      </c>
      <c r="Q3855" t="str">
        <f t="shared" si="364"/>
        <v>theater</v>
      </c>
      <c r="R3855" t="str">
        <f t="shared" si="365"/>
        <v>plays</v>
      </c>
      <c r="S3855" s="9">
        <f t="shared" si="362"/>
        <v>41848.84002314815</v>
      </c>
      <c r="T3855" s="9">
        <f t="shared" si="36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-9212</v>
      </c>
      <c r="P3856" s="5">
        <f t="shared" si="361"/>
        <v>89.4</v>
      </c>
      <c r="Q3856" t="str">
        <f t="shared" si="364"/>
        <v>theater</v>
      </c>
      <c r="R3856" t="str">
        <f t="shared" si="365"/>
        <v>plays</v>
      </c>
      <c r="S3856" s="9">
        <f t="shared" si="362"/>
        <v>42103.884930555556</v>
      </c>
      <c r="T3856" s="9">
        <f t="shared" si="36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-975</v>
      </c>
      <c r="P3857" s="5">
        <f t="shared" si="361"/>
        <v>25</v>
      </c>
      <c r="Q3857" t="str">
        <f t="shared" si="364"/>
        <v>theater</v>
      </c>
      <c r="R3857" t="str">
        <f t="shared" si="365"/>
        <v>plays</v>
      </c>
      <c r="S3857" s="9">
        <f t="shared" si="362"/>
        <v>42059.970729166671</v>
      </c>
      <c r="T3857" s="9">
        <f t="shared" si="36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-4999</v>
      </c>
      <c r="P3858" s="5">
        <f t="shared" si="361"/>
        <v>1</v>
      </c>
      <c r="Q3858" t="str">
        <f t="shared" si="364"/>
        <v>theater</v>
      </c>
      <c r="R3858" t="str">
        <f t="shared" si="365"/>
        <v>plays</v>
      </c>
      <c r="S3858" s="9">
        <f t="shared" si="362"/>
        <v>42041.743090277778</v>
      </c>
      <c r="T3858" s="9">
        <f t="shared" si="36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-4740</v>
      </c>
      <c r="P3859" s="5">
        <f t="shared" si="361"/>
        <v>65</v>
      </c>
      <c r="Q3859" t="str">
        <f t="shared" si="364"/>
        <v>theater</v>
      </c>
      <c r="R3859" t="str">
        <f t="shared" si="365"/>
        <v>plays</v>
      </c>
      <c r="S3859" s="9">
        <f t="shared" si="362"/>
        <v>41829.73715277778</v>
      </c>
      <c r="T3859" s="9">
        <f t="shared" si="36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-490</v>
      </c>
      <c r="P3860" s="5">
        <f t="shared" si="361"/>
        <v>10</v>
      </c>
      <c r="Q3860" t="str">
        <f t="shared" si="364"/>
        <v>theater</v>
      </c>
      <c r="R3860" t="str">
        <f t="shared" si="365"/>
        <v>plays</v>
      </c>
      <c r="S3860" s="9">
        <f t="shared" si="362"/>
        <v>42128.431064814817</v>
      </c>
      <c r="T3860" s="9">
        <f t="shared" si="36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-2499</v>
      </c>
      <c r="P3861" s="5">
        <f t="shared" si="361"/>
        <v>1</v>
      </c>
      <c r="Q3861" t="str">
        <f t="shared" si="364"/>
        <v>theater</v>
      </c>
      <c r="R3861" t="str">
        <f t="shared" si="365"/>
        <v>plays</v>
      </c>
      <c r="S3861" s="9">
        <f t="shared" si="362"/>
        <v>41789.893599537041</v>
      </c>
      <c r="T3861" s="9">
        <f t="shared" si="36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-4940</v>
      </c>
      <c r="P3862" s="5">
        <f t="shared" si="361"/>
        <v>81.538461538461533</v>
      </c>
      <c r="Q3862" t="str">
        <f t="shared" si="364"/>
        <v>theater</v>
      </c>
      <c r="R3862" t="str">
        <f t="shared" si="365"/>
        <v>plays</v>
      </c>
      <c r="S3862" s="9">
        <f t="shared" si="362"/>
        <v>41833.660995370366</v>
      </c>
      <c r="T3862" s="9">
        <f t="shared" si="36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-1900</v>
      </c>
      <c r="P3863" s="5">
        <f t="shared" si="361"/>
        <v>100</v>
      </c>
      <c r="Q3863" t="str">
        <f t="shared" si="364"/>
        <v>theater</v>
      </c>
      <c r="R3863" t="str">
        <f t="shared" si="365"/>
        <v>plays</v>
      </c>
      <c r="S3863" s="9">
        <f t="shared" si="362"/>
        <v>41914.590011574073</v>
      </c>
      <c r="T3863" s="9">
        <f t="shared" si="36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-7499</v>
      </c>
      <c r="P3864" s="5">
        <f t="shared" si="361"/>
        <v>1</v>
      </c>
      <c r="Q3864" t="str">
        <f t="shared" si="364"/>
        <v>theater</v>
      </c>
      <c r="R3864" t="str">
        <f t="shared" si="365"/>
        <v>plays</v>
      </c>
      <c r="S3864" s="9">
        <f t="shared" si="362"/>
        <v>42611.261064814811</v>
      </c>
      <c r="T3864" s="9">
        <f t="shared" si="36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-6000</v>
      </c>
      <c r="P3865" s="5" t="e">
        <f t="shared" si="361"/>
        <v>#DIV/0!</v>
      </c>
      <c r="Q3865" t="str">
        <f t="shared" si="364"/>
        <v>theater</v>
      </c>
      <c r="R3865" t="str">
        <f t="shared" si="365"/>
        <v>plays</v>
      </c>
      <c r="S3865" s="9">
        <f t="shared" si="362"/>
        <v>42253.633159722223</v>
      </c>
      <c r="T3865" s="9">
        <f t="shared" si="36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-4940</v>
      </c>
      <c r="P3866" s="5">
        <f t="shared" si="361"/>
        <v>20</v>
      </c>
      <c r="Q3866" t="str">
        <f t="shared" si="364"/>
        <v>theater</v>
      </c>
      <c r="R3866" t="str">
        <f t="shared" si="365"/>
        <v>plays</v>
      </c>
      <c r="S3866" s="9">
        <f t="shared" si="362"/>
        <v>42295.891828703709</v>
      </c>
      <c r="T3866" s="9">
        <f t="shared" si="36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-1763</v>
      </c>
      <c r="P3867" s="5">
        <f t="shared" si="361"/>
        <v>46.428571428571431</v>
      </c>
      <c r="Q3867" t="str">
        <f t="shared" si="364"/>
        <v>theater</v>
      </c>
      <c r="R3867" t="str">
        <f t="shared" si="365"/>
        <v>plays</v>
      </c>
      <c r="S3867" s="9">
        <f t="shared" si="362"/>
        <v>41841.651597222226</v>
      </c>
      <c r="T3867" s="9">
        <f t="shared" si="36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-1989</v>
      </c>
      <c r="P3868" s="5">
        <f t="shared" si="361"/>
        <v>5.5</v>
      </c>
      <c r="Q3868" t="str">
        <f t="shared" si="364"/>
        <v>theater</v>
      </c>
      <c r="R3868" t="str">
        <f t="shared" si="365"/>
        <v>plays</v>
      </c>
      <c r="S3868" s="9">
        <f t="shared" si="362"/>
        <v>42402.947002314817</v>
      </c>
      <c r="T3868" s="9">
        <f t="shared" si="36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-1749</v>
      </c>
      <c r="P3869" s="5">
        <f t="shared" si="361"/>
        <v>50.2</v>
      </c>
      <c r="Q3869" t="str">
        <f t="shared" si="364"/>
        <v>theater</v>
      </c>
      <c r="R3869" t="str">
        <f t="shared" si="365"/>
        <v>plays</v>
      </c>
      <c r="S3869" s="9">
        <f t="shared" si="362"/>
        <v>42509.814108796301</v>
      </c>
      <c r="T3869" s="9">
        <f t="shared" si="36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-4990</v>
      </c>
      <c r="P3870" s="5">
        <f t="shared" si="361"/>
        <v>10</v>
      </c>
      <c r="Q3870" t="str">
        <f t="shared" si="364"/>
        <v>theater</v>
      </c>
      <c r="R3870" t="str">
        <f t="shared" si="365"/>
        <v>musical</v>
      </c>
      <c r="S3870" s="9">
        <f t="shared" si="362"/>
        <v>41865.659780092588</v>
      </c>
      <c r="T3870" s="9">
        <f t="shared" si="36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-12659</v>
      </c>
      <c r="P3871" s="5">
        <f t="shared" si="361"/>
        <v>30.133333333333333</v>
      </c>
      <c r="Q3871" t="str">
        <f t="shared" si="364"/>
        <v>theater</v>
      </c>
      <c r="R3871" t="str">
        <f t="shared" si="365"/>
        <v>musical</v>
      </c>
      <c r="S3871" s="9">
        <f t="shared" si="362"/>
        <v>42047.724444444444</v>
      </c>
      <c r="T3871" s="9">
        <f t="shared" si="36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-8500</v>
      </c>
      <c r="P3872" s="5">
        <f t="shared" si="361"/>
        <v>150</v>
      </c>
      <c r="Q3872" t="str">
        <f t="shared" si="364"/>
        <v>theater</v>
      </c>
      <c r="R3872" t="str">
        <f t="shared" si="365"/>
        <v>musical</v>
      </c>
      <c r="S3872" s="9">
        <f t="shared" si="362"/>
        <v>41793.17219907407</v>
      </c>
      <c r="T3872" s="9">
        <f t="shared" si="36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-1460</v>
      </c>
      <c r="P3873" s="5">
        <f t="shared" si="361"/>
        <v>13.333333333333334</v>
      </c>
      <c r="Q3873" t="str">
        <f t="shared" si="364"/>
        <v>theater</v>
      </c>
      <c r="R3873" t="str">
        <f t="shared" si="365"/>
        <v>musical</v>
      </c>
      <c r="S3873" s="9">
        <f t="shared" si="362"/>
        <v>42763.780671296292</v>
      </c>
      <c r="T3873" s="9">
        <f t="shared" si="36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-15000</v>
      </c>
      <c r="P3874" s="5" t="e">
        <f t="shared" si="361"/>
        <v>#DIV/0!</v>
      </c>
      <c r="Q3874" t="str">
        <f t="shared" si="364"/>
        <v>theater</v>
      </c>
      <c r="R3874" t="str">
        <f t="shared" si="365"/>
        <v>musical</v>
      </c>
      <c r="S3874" s="9">
        <f t="shared" si="362"/>
        <v>42180.145787037036</v>
      </c>
      <c r="T3874" s="9">
        <f t="shared" si="36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-5500</v>
      </c>
      <c r="P3875" s="5" t="e">
        <f t="shared" si="361"/>
        <v>#DIV/0!</v>
      </c>
      <c r="Q3875" t="str">
        <f t="shared" si="364"/>
        <v>theater</v>
      </c>
      <c r="R3875" t="str">
        <f t="shared" si="365"/>
        <v>musical</v>
      </c>
      <c r="S3875" s="9">
        <f t="shared" si="362"/>
        <v>42255.696006944447</v>
      </c>
      <c r="T3875" s="9">
        <f t="shared" si="36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-620</v>
      </c>
      <c r="P3876" s="5" t="e">
        <f t="shared" si="361"/>
        <v>#DIV/0!</v>
      </c>
      <c r="Q3876" t="str">
        <f t="shared" si="364"/>
        <v>theater</v>
      </c>
      <c r="R3876" t="str">
        <f t="shared" si="365"/>
        <v>musical</v>
      </c>
      <c r="S3876" s="9">
        <f t="shared" si="362"/>
        <v>42007.016458333332</v>
      </c>
      <c r="T3876" s="9">
        <f t="shared" si="36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-30000</v>
      </c>
      <c r="P3877" s="5" t="e">
        <f t="shared" si="361"/>
        <v>#DIV/0!</v>
      </c>
      <c r="Q3877" t="str">
        <f t="shared" si="364"/>
        <v>theater</v>
      </c>
      <c r="R3877" t="str">
        <f t="shared" si="365"/>
        <v>musical</v>
      </c>
      <c r="S3877" s="9">
        <f t="shared" si="362"/>
        <v>42615.346817129626</v>
      </c>
      <c r="T3877" s="9">
        <f t="shared" si="36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-1841</v>
      </c>
      <c r="P3878" s="5">
        <f t="shared" si="361"/>
        <v>44.760869565217391</v>
      </c>
      <c r="Q3878" t="str">
        <f t="shared" si="364"/>
        <v>theater</v>
      </c>
      <c r="R3878" t="str">
        <f t="shared" si="365"/>
        <v>musical</v>
      </c>
      <c r="S3878" s="9">
        <f t="shared" si="362"/>
        <v>42372.624166666668</v>
      </c>
      <c r="T3878" s="9">
        <f t="shared" si="36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-23759</v>
      </c>
      <c r="P3879" s="5">
        <f t="shared" si="361"/>
        <v>88.642857142857139</v>
      </c>
      <c r="Q3879" t="str">
        <f t="shared" si="364"/>
        <v>theater</v>
      </c>
      <c r="R3879" t="str">
        <f t="shared" si="365"/>
        <v>musical</v>
      </c>
      <c r="S3879" s="9">
        <f t="shared" si="362"/>
        <v>42682.67768518519</v>
      </c>
      <c r="T3879" s="9">
        <f t="shared" si="36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-17990</v>
      </c>
      <c r="P3880" s="5">
        <f t="shared" si="361"/>
        <v>10</v>
      </c>
      <c r="Q3880" t="str">
        <f t="shared" si="364"/>
        <v>theater</v>
      </c>
      <c r="R3880" t="str">
        <f t="shared" si="365"/>
        <v>musical</v>
      </c>
      <c r="S3880" s="9">
        <f t="shared" si="362"/>
        <v>42154.818819444445</v>
      </c>
      <c r="T3880" s="9">
        <f t="shared" si="36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-15000</v>
      </c>
      <c r="P3881" s="5" t="e">
        <f t="shared" si="361"/>
        <v>#DIV/0!</v>
      </c>
      <c r="Q3881" t="str">
        <f t="shared" si="364"/>
        <v>theater</v>
      </c>
      <c r="R3881" t="str">
        <f t="shared" si="365"/>
        <v>musical</v>
      </c>
      <c r="S3881" s="9">
        <f t="shared" si="362"/>
        <v>41999.861064814817</v>
      </c>
      <c r="T3881" s="9">
        <f t="shared" si="36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-6520</v>
      </c>
      <c r="P3882" s="5">
        <f t="shared" si="361"/>
        <v>57.647058823529413</v>
      </c>
      <c r="Q3882" t="str">
        <f t="shared" si="364"/>
        <v>theater</v>
      </c>
      <c r="R3882" t="str">
        <f t="shared" si="365"/>
        <v>musical</v>
      </c>
      <c r="S3882" s="9">
        <f t="shared" si="362"/>
        <v>41815.815046296295</v>
      </c>
      <c r="T3882" s="9">
        <f t="shared" si="36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-475</v>
      </c>
      <c r="P3883" s="5">
        <f t="shared" si="361"/>
        <v>25</v>
      </c>
      <c r="Q3883" t="str">
        <f t="shared" si="364"/>
        <v>theater</v>
      </c>
      <c r="R3883" t="str">
        <f t="shared" si="365"/>
        <v>musical</v>
      </c>
      <c r="S3883" s="9">
        <f t="shared" si="362"/>
        <v>42756.018506944441</v>
      </c>
      <c r="T3883" s="9">
        <f t="shared" si="36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-30000</v>
      </c>
      <c r="P3884" s="5" t="e">
        <f t="shared" si="361"/>
        <v>#DIV/0!</v>
      </c>
      <c r="Q3884" t="str">
        <f t="shared" si="364"/>
        <v>theater</v>
      </c>
      <c r="R3884" t="str">
        <f t="shared" si="365"/>
        <v>musical</v>
      </c>
      <c r="S3884" s="9">
        <f t="shared" si="362"/>
        <v>42373.983449074076</v>
      </c>
      <c r="T3884" s="9">
        <f t="shared" si="36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-15000</v>
      </c>
      <c r="P3885" s="5" t="e">
        <f t="shared" si="361"/>
        <v>#DIV/0!</v>
      </c>
      <c r="Q3885" t="str">
        <f t="shared" si="364"/>
        <v>theater</v>
      </c>
      <c r="R3885" t="str">
        <f t="shared" si="365"/>
        <v>musical</v>
      </c>
      <c r="S3885" s="9">
        <f t="shared" si="362"/>
        <v>41854.602650462963</v>
      </c>
      <c r="T3885" s="9">
        <f t="shared" si="36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-10000</v>
      </c>
      <c r="P3886" s="5" t="e">
        <f t="shared" si="361"/>
        <v>#DIV/0!</v>
      </c>
      <c r="Q3886" t="str">
        <f t="shared" si="364"/>
        <v>theater</v>
      </c>
      <c r="R3886" t="str">
        <f t="shared" si="365"/>
        <v>musical</v>
      </c>
      <c r="S3886" s="9">
        <f t="shared" si="362"/>
        <v>42065.791574074072</v>
      </c>
      <c r="T3886" s="9">
        <f t="shared" si="36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-375000</v>
      </c>
      <c r="P3887" s="5" t="e">
        <f t="shared" si="361"/>
        <v>#DIV/0!</v>
      </c>
      <c r="Q3887" t="str">
        <f t="shared" si="364"/>
        <v>theater</v>
      </c>
      <c r="R3887" t="str">
        <f t="shared" si="365"/>
        <v>musical</v>
      </c>
      <c r="S3887" s="9">
        <f t="shared" si="362"/>
        <v>42469.951284722221</v>
      </c>
      <c r="T3887" s="9">
        <f t="shared" si="36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-10000</v>
      </c>
      <c r="P3888" s="5" t="e">
        <f t="shared" si="361"/>
        <v>#DIV/0!</v>
      </c>
      <c r="Q3888" t="str">
        <f t="shared" si="364"/>
        <v>theater</v>
      </c>
      <c r="R3888" t="str">
        <f t="shared" si="365"/>
        <v>musical</v>
      </c>
      <c r="S3888" s="9">
        <f t="shared" si="362"/>
        <v>41954.228032407409</v>
      </c>
      <c r="T3888" s="9">
        <f t="shared" si="36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-1965</v>
      </c>
      <c r="P3889" s="5">
        <f t="shared" si="361"/>
        <v>17.5</v>
      </c>
      <c r="Q3889" t="str">
        <f t="shared" si="364"/>
        <v>theater</v>
      </c>
      <c r="R3889" t="str">
        <f t="shared" si="365"/>
        <v>musical</v>
      </c>
      <c r="S3889" s="9">
        <f t="shared" si="362"/>
        <v>42079.857974537037</v>
      </c>
      <c r="T3889" s="9">
        <f t="shared" si="36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-1458</v>
      </c>
      <c r="P3890" s="5">
        <f t="shared" si="361"/>
        <v>38.714285714285715</v>
      </c>
      <c r="Q3890" t="str">
        <f t="shared" si="364"/>
        <v>theater</v>
      </c>
      <c r="R3890" t="str">
        <f t="shared" si="365"/>
        <v>plays</v>
      </c>
      <c r="S3890" s="9">
        <f t="shared" si="362"/>
        <v>42762.545810185184</v>
      </c>
      <c r="T3890" s="9">
        <f t="shared" si="36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-7882</v>
      </c>
      <c r="P3891" s="5">
        <f t="shared" si="361"/>
        <v>13.111111111111111</v>
      </c>
      <c r="Q3891" t="str">
        <f t="shared" si="364"/>
        <v>theater</v>
      </c>
      <c r="R3891" t="str">
        <f t="shared" si="365"/>
        <v>plays</v>
      </c>
      <c r="S3891" s="9">
        <f t="shared" si="362"/>
        <v>41977.004976851851</v>
      </c>
      <c r="T3891" s="9">
        <f t="shared" si="36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-12476</v>
      </c>
      <c r="P3892" s="5">
        <f t="shared" si="361"/>
        <v>315.5</v>
      </c>
      <c r="Q3892" t="str">
        <f t="shared" si="364"/>
        <v>theater</v>
      </c>
      <c r="R3892" t="str">
        <f t="shared" si="365"/>
        <v>plays</v>
      </c>
      <c r="S3892" s="9">
        <f t="shared" si="362"/>
        <v>42171.758611111116</v>
      </c>
      <c r="T3892" s="9">
        <f t="shared" si="36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-540</v>
      </c>
      <c r="P3893" s="5">
        <f t="shared" si="361"/>
        <v>37.142857142857146</v>
      </c>
      <c r="Q3893" t="str">
        <f t="shared" si="364"/>
        <v>theater</v>
      </c>
      <c r="R3893" t="str">
        <f t="shared" si="365"/>
        <v>plays</v>
      </c>
      <c r="S3893" s="9">
        <f t="shared" si="362"/>
        <v>42056.1324537037</v>
      </c>
      <c r="T3893" s="9">
        <f t="shared" si="36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-1000</v>
      </c>
      <c r="P3894" s="5" t="e">
        <f t="shared" si="361"/>
        <v>#DIV/0!</v>
      </c>
      <c r="Q3894" t="str">
        <f t="shared" si="364"/>
        <v>theater</v>
      </c>
      <c r="R3894" t="str">
        <f t="shared" si="365"/>
        <v>plays</v>
      </c>
      <c r="S3894" s="9">
        <f t="shared" si="362"/>
        <v>41867.652280092596</v>
      </c>
      <c r="T3894" s="9">
        <f t="shared" si="36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-39225</v>
      </c>
      <c r="P3895" s="5">
        <f t="shared" si="361"/>
        <v>128.27380952380952</v>
      </c>
      <c r="Q3895" t="str">
        <f t="shared" si="364"/>
        <v>theater</v>
      </c>
      <c r="R3895" t="str">
        <f t="shared" si="365"/>
        <v>plays</v>
      </c>
      <c r="S3895" s="9">
        <f t="shared" si="362"/>
        <v>41779.657870370371</v>
      </c>
      <c r="T3895" s="9">
        <f t="shared" si="36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-14480</v>
      </c>
      <c r="P3896" s="5">
        <f t="shared" si="361"/>
        <v>47.272727272727273</v>
      </c>
      <c r="Q3896" t="str">
        <f t="shared" si="364"/>
        <v>theater</v>
      </c>
      <c r="R3896" t="str">
        <f t="shared" si="365"/>
        <v>plays</v>
      </c>
      <c r="S3896" s="9">
        <f t="shared" si="362"/>
        <v>42679.958472222221</v>
      </c>
      <c r="T3896" s="9">
        <f t="shared" si="36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-950</v>
      </c>
      <c r="P3897" s="5">
        <f t="shared" si="361"/>
        <v>50</v>
      </c>
      <c r="Q3897" t="str">
        <f t="shared" si="364"/>
        <v>theater</v>
      </c>
      <c r="R3897" t="str">
        <f t="shared" si="365"/>
        <v>plays</v>
      </c>
      <c r="S3897" s="9">
        <f t="shared" si="362"/>
        <v>42032.250208333338</v>
      </c>
      <c r="T3897" s="9">
        <f t="shared" si="36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-1430</v>
      </c>
      <c r="P3898" s="5">
        <f t="shared" si="361"/>
        <v>42.5</v>
      </c>
      <c r="Q3898" t="str">
        <f t="shared" si="364"/>
        <v>theater</v>
      </c>
      <c r="R3898" t="str">
        <f t="shared" si="365"/>
        <v>plays</v>
      </c>
      <c r="S3898" s="9">
        <f t="shared" si="362"/>
        <v>41793.191875000004</v>
      </c>
      <c r="T3898" s="9">
        <f t="shared" si="36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-2060</v>
      </c>
      <c r="P3899" s="5">
        <f t="shared" si="361"/>
        <v>44</v>
      </c>
      <c r="Q3899" t="str">
        <f t="shared" si="364"/>
        <v>theater</v>
      </c>
      <c r="R3899" t="str">
        <f t="shared" si="365"/>
        <v>plays</v>
      </c>
      <c r="S3899" s="9">
        <f t="shared" si="362"/>
        <v>41982.87364583333</v>
      </c>
      <c r="T3899" s="9">
        <f t="shared" si="36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-1686</v>
      </c>
      <c r="P3900" s="5">
        <f t="shared" si="361"/>
        <v>50.875</v>
      </c>
      <c r="Q3900" t="str">
        <f t="shared" si="364"/>
        <v>theater</v>
      </c>
      <c r="R3900" t="str">
        <f t="shared" si="365"/>
        <v>plays</v>
      </c>
      <c r="S3900" s="9">
        <f t="shared" si="362"/>
        <v>42193.482291666667</v>
      </c>
      <c r="T3900" s="9">
        <f t="shared" si="36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-9875</v>
      </c>
      <c r="P3901" s="5">
        <f t="shared" si="361"/>
        <v>62.5</v>
      </c>
      <c r="Q3901" t="str">
        <f t="shared" si="364"/>
        <v>theater</v>
      </c>
      <c r="R3901" t="str">
        <f t="shared" si="365"/>
        <v>plays</v>
      </c>
      <c r="S3901" s="9">
        <f t="shared" si="362"/>
        <v>41843.775011574071</v>
      </c>
      <c r="T3901" s="9">
        <f t="shared" si="36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-2365</v>
      </c>
      <c r="P3902" s="5">
        <f t="shared" si="361"/>
        <v>27</v>
      </c>
      <c r="Q3902" t="str">
        <f t="shared" si="364"/>
        <v>theater</v>
      </c>
      <c r="R3902" t="str">
        <f t="shared" si="365"/>
        <v>plays</v>
      </c>
      <c r="S3902" s="9">
        <f t="shared" si="362"/>
        <v>42136.092488425929</v>
      </c>
      <c r="T3902" s="9">
        <f t="shared" si="36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-2975</v>
      </c>
      <c r="P3903" s="5">
        <f t="shared" si="361"/>
        <v>25</v>
      </c>
      <c r="Q3903" t="str">
        <f t="shared" si="364"/>
        <v>theater</v>
      </c>
      <c r="R3903" t="str">
        <f t="shared" si="365"/>
        <v>plays</v>
      </c>
      <c r="S3903" s="9">
        <f t="shared" si="362"/>
        <v>42317.826377314821</v>
      </c>
      <c r="T3903" s="9">
        <f t="shared" si="36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-1535</v>
      </c>
      <c r="P3904" s="5">
        <f t="shared" si="361"/>
        <v>47.258064516129032</v>
      </c>
      <c r="Q3904" t="str">
        <f t="shared" si="364"/>
        <v>theater</v>
      </c>
      <c r="R3904" t="str">
        <f t="shared" si="365"/>
        <v>plays</v>
      </c>
      <c r="S3904" s="9">
        <f t="shared" si="362"/>
        <v>42663.468078703707</v>
      </c>
      <c r="T3904" s="9">
        <f t="shared" si="36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-1500</v>
      </c>
      <c r="P3905" s="5" t="e">
        <f t="shared" si="361"/>
        <v>#DIV/0!</v>
      </c>
      <c r="Q3905" t="str">
        <f t="shared" si="364"/>
        <v>theater</v>
      </c>
      <c r="R3905" t="str">
        <f t="shared" si="365"/>
        <v>plays</v>
      </c>
      <c r="S3905" s="9">
        <f t="shared" si="362"/>
        <v>42186.01116898148</v>
      </c>
      <c r="T3905" s="9">
        <f t="shared" si="36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366">E3906-D3906</f>
        <v>-9997</v>
      </c>
      <c r="P3906" s="5">
        <f t="shared" ref="P3906:P3969" si="367">(E3906/L3906)</f>
        <v>1.5</v>
      </c>
      <c r="Q3906" t="str">
        <f t="shared" si="364"/>
        <v>theater</v>
      </c>
      <c r="R3906" t="str">
        <f t="shared" si="365"/>
        <v>plays</v>
      </c>
      <c r="S3906" s="9">
        <f t="shared" ref="S3906:S3969" si="368">(((J3906/60)/60)/24)+DATE(1970,1,1)</f>
        <v>42095.229166666672</v>
      </c>
      <c r="T3906" s="9">
        <f t="shared" ref="T3906:T3969" si="369">(((I3906/60)/60)/24)+DATE(1970,1,1)</f>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366"/>
        <v>-1327</v>
      </c>
      <c r="P3907" s="5">
        <f t="shared" si="367"/>
        <v>24.714285714285715</v>
      </c>
      <c r="Q3907" t="str">
        <f t="shared" ref="Q3907:Q3970" si="370">LEFT(N3907,SEARCH("/",N3907,1)-1)</f>
        <v>theater</v>
      </c>
      <c r="R3907" t="str">
        <f t="shared" ref="R3907:R3970" si="371">RIGHT(N3907,LEN(N3907)-SEARCH("/",N3907))</f>
        <v>plays</v>
      </c>
      <c r="S3907" s="9">
        <f t="shared" si="368"/>
        <v>42124.623877314814</v>
      </c>
      <c r="T3907" s="9">
        <f t="shared" si="369"/>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-490</v>
      </c>
      <c r="P3908" s="5">
        <f t="shared" si="367"/>
        <v>63.125</v>
      </c>
      <c r="Q3908" t="str">
        <f t="shared" si="370"/>
        <v>theater</v>
      </c>
      <c r="R3908" t="str">
        <f t="shared" si="371"/>
        <v>plays</v>
      </c>
      <c r="S3908" s="9">
        <f t="shared" si="368"/>
        <v>42143.917743055557</v>
      </c>
      <c r="T3908" s="9">
        <f t="shared" si="369"/>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-847</v>
      </c>
      <c r="P3909" s="5">
        <f t="shared" si="367"/>
        <v>38.25</v>
      </c>
      <c r="Q3909" t="str">
        <f t="shared" si="370"/>
        <v>theater</v>
      </c>
      <c r="R3909" t="str">
        <f t="shared" si="371"/>
        <v>plays</v>
      </c>
      <c r="S3909" s="9">
        <f t="shared" si="368"/>
        <v>41906.819513888891</v>
      </c>
      <c r="T3909" s="9">
        <f t="shared" si="369"/>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-685</v>
      </c>
      <c r="P3910" s="5">
        <f t="shared" si="367"/>
        <v>16.25</v>
      </c>
      <c r="Q3910" t="str">
        <f t="shared" si="370"/>
        <v>theater</v>
      </c>
      <c r="R3910" t="str">
        <f t="shared" si="371"/>
        <v>plays</v>
      </c>
      <c r="S3910" s="9">
        <f t="shared" si="368"/>
        <v>41834.135370370372</v>
      </c>
      <c r="T3910" s="9">
        <f t="shared" si="369"/>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-59865</v>
      </c>
      <c r="P3911" s="5">
        <f t="shared" si="367"/>
        <v>33.75</v>
      </c>
      <c r="Q3911" t="str">
        <f t="shared" si="370"/>
        <v>theater</v>
      </c>
      <c r="R3911" t="str">
        <f t="shared" si="371"/>
        <v>plays</v>
      </c>
      <c r="S3911" s="9">
        <f t="shared" si="368"/>
        <v>41863.359282407408</v>
      </c>
      <c r="T3911" s="9">
        <f t="shared" si="369"/>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-5815</v>
      </c>
      <c r="P3912" s="5">
        <f t="shared" si="367"/>
        <v>61.666666666666664</v>
      </c>
      <c r="Q3912" t="str">
        <f t="shared" si="370"/>
        <v>theater</v>
      </c>
      <c r="R3912" t="str">
        <f t="shared" si="371"/>
        <v>plays</v>
      </c>
      <c r="S3912" s="9">
        <f t="shared" si="368"/>
        <v>42224.756909722222</v>
      </c>
      <c r="T3912" s="9">
        <f t="shared" si="369"/>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-5007</v>
      </c>
      <c r="P3913" s="5">
        <f t="shared" si="367"/>
        <v>83.138888888888886</v>
      </c>
      <c r="Q3913" t="str">
        <f t="shared" si="370"/>
        <v>theater</v>
      </c>
      <c r="R3913" t="str">
        <f t="shared" si="371"/>
        <v>plays</v>
      </c>
      <c r="S3913" s="9">
        <f t="shared" si="368"/>
        <v>41939.8122337963</v>
      </c>
      <c r="T3913" s="9">
        <f t="shared" si="369"/>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-14999</v>
      </c>
      <c r="P3914" s="5">
        <f t="shared" si="367"/>
        <v>1</v>
      </c>
      <c r="Q3914" t="str">
        <f t="shared" si="370"/>
        <v>theater</v>
      </c>
      <c r="R3914" t="str">
        <f t="shared" si="371"/>
        <v>plays</v>
      </c>
      <c r="S3914" s="9">
        <f t="shared" si="368"/>
        <v>42059.270023148143</v>
      </c>
      <c r="T3914" s="9">
        <f t="shared" si="369"/>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-9000</v>
      </c>
      <c r="P3915" s="5">
        <f t="shared" si="367"/>
        <v>142.85714285714286</v>
      </c>
      <c r="Q3915" t="str">
        <f t="shared" si="370"/>
        <v>theater</v>
      </c>
      <c r="R3915" t="str">
        <f t="shared" si="371"/>
        <v>plays</v>
      </c>
      <c r="S3915" s="9">
        <f t="shared" si="368"/>
        <v>42308.211215277777</v>
      </c>
      <c r="T3915" s="9">
        <f t="shared" si="369"/>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-1591</v>
      </c>
      <c r="P3916" s="5">
        <f t="shared" si="367"/>
        <v>33.666666666666664</v>
      </c>
      <c r="Q3916" t="str">
        <f t="shared" si="370"/>
        <v>theater</v>
      </c>
      <c r="R3916" t="str">
        <f t="shared" si="371"/>
        <v>plays</v>
      </c>
      <c r="S3916" s="9">
        <f t="shared" si="368"/>
        <v>42114.818935185183</v>
      </c>
      <c r="T3916" s="9">
        <f t="shared" si="369"/>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-1495</v>
      </c>
      <c r="P3917" s="5">
        <f t="shared" si="367"/>
        <v>5</v>
      </c>
      <c r="Q3917" t="str">
        <f t="shared" si="370"/>
        <v>theater</v>
      </c>
      <c r="R3917" t="str">
        <f t="shared" si="371"/>
        <v>plays</v>
      </c>
      <c r="S3917" s="9">
        <f t="shared" si="368"/>
        <v>42492.98505787037</v>
      </c>
      <c r="T3917" s="9">
        <f t="shared" si="369"/>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-2000</v>
      </c>
      <c r="P3918" s="5" t="e">
        <f t="shared" si="367"/>
        <v>#DIV/0!</v>
      </c>
      <c r="Q3918" t="str">
        <f t="shared" si="370"/>
        <v>theater</v>
      </c>
      <c r="R3918" t="str">
        <f t="shared" si="371"/>
        <v>plays</v>
      </c>
      <c r="S3918" s="9">
        <f t="shared" si="368"/>
        <v>42494.471666666665</v>
      </c>
      <c r="T3918" s="9">
        <f t="shared" si="369"/>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-3490</v>
      </c>
      <c r="P3919" s="5">
        <f t="shared" si="367"/>
        <v>10</v>
      </c>
      <c r="Q3919" t="str">
        <f t="shared" si="370"/>
        <v>theater</v>
      </c>
      <c r="R3919" t="str">
        <f t="shared" si="371"/>
        <v>plays</v>
      </c>
      <c r="S3919" s="9">
        <f t="shared" si="368"/>
        <v>41863.527326388888</v>
      </c>
      <c r="T3919" s="9">
        <f t="shared" si="369"/>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-59880</v>
      </c>
      <c r="P3920" s="5">
        <f t="shared" si="367"/>
        <v>40</v>
      </c>
      <c r="Q3920" t="str">
        <f t="shared" si="370"/>
        <v>theater</v>
      </c>
      <c r="R3920" t="str">
        <f t="shared" si="371"/>
        <v>plays</v>
      </c>
      <c r="S3920" s="9">
        <f t="shared" si="368"/>
        <v>41843.664618055554</v>
      </c>
      <c r="T3920" s="9">
        <f t="shared" si="369"/>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-4910</v>
      </c>
      <c r="P3921" s="5">
        <f t="shared" si="367"/>
        <v>30</v>
      </c>
      <c r="Q3921" t="str">
        <f t="shared" si="370"/>
        <v>theater</v>
      </c>
      <c r="R3921" t="str">
        <f t="shared" si="371"/>
        <v>plays</v>
      </c>
      <c r="S3921" s="9">
        <f t="shared" si="368"/>
        <v>42358.684872685189</v>
      </c>
      <c r="T3921" s="9">
        <f t="shared" si="369"/>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-2365</v>
      </c>
      <c r="P3922" s="5">
        <f t="shared" si="367"/>
        <v>45</v>
      </c>
      <c r="Q3922" t="str">
        <f t="shared" si="370"/>
        <v>theater</v>
      </c>
      <c r="R3922" t="str">
        <f t="shared" si="371"/>
        <v>plays</v>
      </c>
      <c r="S3922" s="9">
        <f t="shared" si="368"/>
        <v>42657.38726851852</v>
      </c>
      <c r="T3922" s="9">
        <f t="shared" si="369"/>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-3000</v>
      </c>
      <c r="P3923" s="5" t="e">
        <f t="shared" si="367"/>
        <v>#DIV/0!</v>
      </c>
      <c r="Q3923" t="str">
        <f t="shared" si="370"/>
        <v>theater</v>
      </c>
      <c r="R3923" t="str">
        <f t="shared" si="371"/>
        <v>plays</v>
      </c>
      <c r="S3923" s="9">
        <f t="shared" si="368"/>
        <v>41926.542303240742</v>
      </c>
      <c r="T3923" s="9">
        <f t="shared" si="369"/>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-689</v>
      </c>
      <c r="P3924" s="5">
        <f t="shared" si="367"/>
        <v>10.166666666666666</v>
      </c>
      <c r="Q3924" t="str">
        <f t="shared" si="370"/>
        <v>theater</v>
      </c>
      <c r="R3924" t="str">
        <f t="shared" si="371"/>
        <v>plays</v>
      </c>
      <c r="S3924" s="9">
        <f t="shared" si="368"/>
        <v>42020.768634259264</v>
      </c>
      <c r="T3924" s="9">
        <f t="shared" si="369"/>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-10116</v>
      </c>
      <c r="P3925" s="5">
        <f t="shared" si="367"/>
        <v>81.411764705882348</v>
      </c>
      <c r="Q3925" t="str">
        <f t="shared" si="370"/>
        <v>theater</v>
      </c>
      <c r="R3925" t="str">
        <f t="shared" si="371"/>
        <v>plays</v>
      </c>
      <c r="S3925" s="9">
        <f t="shared" si="368"/>
        <v>42075.979988425926</v>
      </c>
      <c r="T3925" s="9">
        <f t="shared" si="369"/>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-12710</v>
      </c>
      <c r="P3926" s="5">
        <f t="shared" si="367"/>
        <v>57.25</v>
      </c>
      <c r="Q3926" t="str">
        <f t="shared" si="370"/>
        <v>theater</v>
      </c>
      <c r="R3926" t="str">
        <f t="shared" si="371"/>
        <v>plays</v>
      </c>
      <c r="S3926" s="9">
        <f t="shared" si="368"/>
        <v>41786.959745370368</v>
      </c>
      <c r="T3926" s="9">
        <f t="shared" si="369"/>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-135</v>
      </c>
      <c r="P3927" s="5">
        <f t="shared" si="367"/>
        <v>5</v>
      </c>
      <c r="Q3927" t="str">
        <f t="shared" si="370"/>
        <v>theater</v>
      </c>
      <c r="R3927" t="str">
        <f t="shared" si="371"/>
        <v>plays</v>
      </c>
      <c r="S3927" s="9">
        <f t="shared" si="368"/>
        <v>41820.870821759258</v>
      </c>
      <c r="T3927" s="9">
        <f t="shared" si="369"/>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-4985</v>
      </c>
      <c r="P3928" s="5">
        <f t="shared" si="367"/>
        <v>15</v>
      </c>
      <c r="Q3928" t="str">
        <f t="shared" si="370"/>
        <v>theater</v>
      </c>
      <c r="R3928" t="str">
        <f t="shared" si="371"/>
        <v>plays</v>
      </c>
      <c r="S3928" s="9">
        <f t="shared" si="368"/>
        <v>41970.085046296299</v>
      </c>
      <c r="T3928" s="9">
        <f t="shared" si="369"/>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-2475</v>
      </c>
      <c r="P3929" s="5">
        <f t="shared" si="367"/>
        <v>12.5</v>
      </c>
      <c r="Q3929" t="str">
        <f t="shared" si="370"/>
        <v>theater</v>
      </c>
      <c r="R3929" t="str">
        <f t="shared" si="371"/>
        <v>plays</v>
      </c>
      <c r="S3929" s="9">
        <f t="shared" si="368"/>
        <v>41830.267407407409</v>
      </c>
      <c r="T3929" s="9">
        <f t="shared" si="369"/>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-4349</v>
      </c>
      <c r="P3930" s="5">
        <f t="shared" si="367"/>
        <v>93</v>
      </c>
      <c r="Q3930" t="str">
        <f t="shared" si="370"/>
        <v>theater</v>
      </c>
      <c r="R3930" t="str">
        <f t="shared" si="371"/>
        <v>plays</v>
      </c>
      <c r="S3930" s="9">
        <f t="shared" si="368"/>
        <v>42265.683182870373</v>
      </c>
      <c r="T3930" s="9">
        <f t="shared" si="369"/>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-19547</v>
      </c>
      <c r="P3931" s="5">
        <f t="shared" si="367"/>
        <v>32.357142857142854</v>
      </c>
      <c r="Q3931" t="str">
        <f t="shared" si="370"/>
        <v>theater</v>
      </c>
      <c r="R3931" t="str">
        <f t="shared" si="371"/>
        <v>plays</v>
      </c>
      <c r="S3931" s="9">
        <f t="shared" si="368"/>
        <v>42601.827141203699</v>
      </c>
      <c r="T3931" s="9">
        <f t="shared" si="369"/>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-10000</v>
      </c>
      <c r="P3932" s="5" t="e">
        <f t="shared" si="367"/>
        <v>#DIV/0!</v>
      </c>
      <c r="Q3932" t="str">
        <f t="shared" si="370"/>
        <v>theater</v>
      </c>
      <c r="R3932" t="str">
        <f t="shared" si="371"/>
        <v>plays</v>
      </c>
      <c r="S3932" s="9">
        <f t="shared" si="368"/>
        <v>42433.338749999995</v>
      </c>
      <c r="T3932" s="9">
        <f t="shared" si="369"/>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-8000</v>
      </c>
      <c r="P3933" s="5" t="e">
        <f t="shared" si="367"/>
        <v>#DIV/0!</v>
      </c>
      <c r="Q3933" t="str">
        <f t="shared" si="370"/>
        <v>theater</v>
      </c>
      <c r="R3933" t="str">
        <f t="shared" si="371"/>
        <v>plays</v>
      </c>
      <c r="S3933" s="9">
        <f t="shared" si="368"/>
        <v>42228.151701388888</v>
      </c>
      <c r="T3933" s="9">
        <f t="shared" si="369"/>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-11999</v>
      </c>
      <c r="P3934" s="5">
        <f t="shared" si="367"/>
        <v>1</v>
      </c>
      <c r="Q3934" t="str">
        <f t="shared" si="370"/>
        <v>theater</v>
      </c>
      <c r="R3934" t="str">
        <f t="shared" si="371"/>
        <v>plays</v>
      </c>
      <c r="S3934" s="9">
        <f t="shared" si="368"/>
        <v>42415.168564814812</v>
      </c>
      <c r="T3934" s="9">
        <f t="shared" si="369"/>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-5898</v>
      </c>
      <c r="P3935" s="5">
        <f t="shared" si="367"/>
        <v>91.833333333333329</v>
      </c>
      <c r="Q3935" t="str">
        <f t="shared" si="370"/>
        <v>theater</v>
      </c>
      <c r="R3935" t="str">
        <f t="shared" si="371"/>
        <v>plays</v>
      </c>
      <c r="S3935" s="9">
        <f t="shared" si="368"/>
        <v>42538.968310185184</v>
      </c>
      <c r="T3935" s="9">
        <f t="shared" si="369"/>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-4450</v>
      </c>
      <c r="P3936" s="5">
        <f t="shared" si="367"/>
        <v>45.833333333333336</v>
      </c>
      <c r="Q3936" t="str">
        <f t="shared" si="370"/>
        <v>theater</v>
      </c>
      <c r="R3936" t="str">
        <f t="shared" si="371"/>
        <v>plays</v>
      </c>
      <c r="S3936" s="9">
        <f t="shared" si="368"/>
        <v>42233.671747685185</v>
      </c>
      <c r="T3936" s="9">
        <f t="shared" si="369"/>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-1685</v>
      </c>
      <c r="P3937" s="5">
        <f t="shared" si="367"/>
        <v>57.173913043478258</v>
      </c>
      <c r="Q3937" t="str">
        <f t="shared" si="370"/>
        <v>theater</v>
      </c>
      <c r="R3937" t="str">
        <f t="shared" si="371"/>
        <v>plays</v>
      </c>
      <c r="S3937" s="9">
        <f t="shared" si="368"/>
        <v>42221.656782407401</v>
      </c>
      <c r="T3937" s="9">
        <f t="shared" si="369"/>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-20000</v>
      </c>
      <c r="P3938" s="5" t="e">
        <f t="shared" si="367"/>
        <v>#DIV/0!</v>
      </c>
      <c r="Q3938" t="str">
        <f t="shared" si="370"/>
        <v>theater</v>
      </c>
      <c r="R3938" t="str">
        <f t="shared" si="371"/>
        <v>plays</v>
      </c>
      <c r="S3938" s="9">
        <f t="shared" si="368"/>
        <v>42675.262962962966</v>
      </c>
      <c r="T3938" s="9">
        <f t="shared" si="369"/>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-400</v>
      </c>
      <c r="P3939" s="5">
        <f t="shared" si="367"/>
        <v>248.5</v>
      </c>
      <c r="Q3939" t="str">
        <f t="shared" si="370"/>
        <v>theater</v>
      </c>
      <c r="R3939" t="str">
        <f t="shared" si="371"/>
        <v>plays</v>
      </c>
      <c r="S3939" s="9">
        <f t="shared" si="368"/>
        <v>42534.631481481483</v>
      </c>
      <c r="T3939" s="9">
        <f t="shared" si="369"/>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-2858</v>
      </c>
      <c r="P3940" s="5">
        <f t="shared" si="367"/>
        <v>79.400000000000006</v>
      </c>
      <c r="Q3940" t="str">
        <f t="shared" si="370"/>
        <v>theater</v>
      </c>
      <c r="R3940" t="str">
        <f t="shared" si="371"/>
        <v>plays</v>
      </c>
      <c r="S3940" s="9">
        <f t="shared" si="368"/>
        <v>42151.905717592599</v>
      </c>
      <c r="T3940" s="9">
        <f t="shared" si="369"/>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-4995</v>
      </c>
      <c r="P3941" s="5">
        <f t="shared" si="367"/>
        <v>5</v>
      </c>
      <c r="Q3941" t="str">
        <f t="shared" si="370"/>
        <v>theater</v>
      </c>
      <c r="R3941" t="str">
        <f t="shared" si="371"/>
        <v>plays</v>
      </c>
      <c r="S3941" s="9">
        <f t="shared" si="368"/>
        <v>41915.400219907409</v>
      </c>
      <c r="T3941" s="9">
        <f t="shared" si="369"/>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-4989</v>
      </c>
      <c r="P3942" s="5">
        <f t="shared" si="367"/>
        <v>5.5</v>
      </c>
      <c r="Q3942" t="str">
        <f t="shared" si="370"/>
        <v>theater</v>
      </c>
      <c r="R3942" t="str">
        <f t="shared" si="371"/>
        <v>plays</v>
      </c>
      <c r="S3942" s="9">
        <f t="shared" si="368"/>
        <v>41961.492488425924</v>
      </c>
      <c r="T3942" s="9">
        <f t="shared" si="369"/>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-5450</v>
      </c>
      <c r="P3943" s="5">
        <f t="shared" si="367"/>
        <v>25</v>
      </c>
      <c r="Q3943" t="str">
        <f t="shared" si="370"/>
        <v>theater</v>
      </c>
      <c r="R3943" t="str">
        <f t="shared" si="371"/>
        <v>plays</v>
      </c>
      <c r="S3943" s="9">
        <f t="shared" si="368"/>
        <v>41940.587233796294</v>
      </c>
      <c r="T3943" s="9">
        <f t="shared" si="369"/>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-1200</v>
      </c>
      <c r="P3944" s="5" t="e">
        <f t="shared" si="367"/>
        <v>#DIV/0!</v>
      </c>
      <c r="Q3944" t="str">
        <f t="shared" si="370"/>
        <v>theater</v>
      </c>
      <c r="R3944" t="str">
        <f t="shared" si="371"/>
        <v>plays</v>
      </c>
      <c r="S3944" s="9">
        <f t="shared" si="368"/>
        <v>42111.904097222221</v>
      </c>
      <c r="T3944" s="9">
        <f t="shared" si="369"/>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-3218</v>
      </c>
      <c r="P3945" s="5">
        <f t="shared" si="367"/>
        <v>137.07692307692307</v>
      </c>
      <c r="Q3945" t="str">
        <f t="shared" si="370"/>
        <v>theater</v>
      </c>
      <c r="R3945" t="str">
        <f t="shared" si="371"/>
        <v>plays</v>
      </c>
      <c r="S3945" s="9">
        <f t="shared" si="368"/>
        <v>42279.778564814813</v>
      </c>
      <c r="T3945" s="9">
        <f t="shared" si="369"/>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-5000</v>
      </c>
      <c r="P3946" s="5" t="e">
        <f t="shared" si="367"/>
        <v>#DIV/0!</v>
      </c>
      <c r="Q3946" t="str">
        <f t="shared" si="370"/>
        <v>theater</v>
      </c>
      <c r="R3946" t="str">
        <f t="shared" si="371"/>
        <v>plays</v>
      </c>
      <c r="S3946" s="9">
        <f t="shared" si="368"/>
        <v>42213.662905092591</v>
      </c>
      <c r="T3946" s="9">
        <f t="shared" si="369"/>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-1995</v>
      </c>
      <c r="P3947" s="5">
        <f t="shared" si="367"/>
        <v>5</v>
      </c>
      <c r="Q3947" t="str">
        <f t="shared" si="370"/>
        <v>theater</v>
      </c>
      <c r="R3947" t="str">
        <f t="shared" si="371"/>
        <v>plays</v>
      </c>
      <c r="S3947" s="9">
        <f t="shared" si="368"/>
        <v>42109.801712962959</v>
      </c>
      <c r="T3947" s="9">
        <f t="shared" si="369"/>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-5805</v>
      </c>
      <c r="P3948" s="5">
        <f t="shared" si="367"/>
        <v>39</v>
      </c>
      <c r="Q3948" t="str">
        <f t="shared" si="370"/>
        <v>theater</v>
      </c>
      <c r="R3948" t="str">
        <f t="shared" si="371"/>
        <v>plays</v>
      </c>
      <c r="S3948" s="9">
        <f t="shared" si="368"/>
        <v>42031.833587962959</v>
      </c>
      <c r="T3948" s="9">
        <f t="shared" si="369"/>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-2899</v>
      </c>
      <c r="P3949" s="5">
        <f t="shared" si="367"/>
        <v>50.5</v>
      </c>
      <c r="Q3949" t="str">
        <f t="shared" si="370"/>
        <v>theater</v>
      </c>
      <c r="R3949" t="str">
        <f t="shared" si="371"/>
        <v>plays</v>
      </c>
      <c r="S3949" s="9">
        <f t="shared" si="368"/>
        <v>42615.142870370371</v>
      </c>
      <c r="T3949" s="9">
        <f t="shared" si="369"/>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-30000</v>
      </c>
      <c r="P3950" s="5" t="e">
        <f t="shared" si="367"/>
        <v>#DIV/0!</v>
      </c>
      <c r="Q3950" t="str">
        <f t="shared" si="370"/>
        <v>theater</v>
      </c>
      <c r="R3950" t="str">
        <f t="shared" si="371"/>
        <v>plays</v>
      </c>
      <c r="S3950" s="9">
        <f t="shared" si="368"/>
        <v>41829.325497685182</v>
      </c>
      <c r="T3950" s="9">
        <f t="shared" si="369"/>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-8423</v>
      </c>
      <c r="P3951" s="5">
        <f t="shared" si="367"/>
        <v>49.28125</v>
      </c>
      <c r="Q3951" t="str">
        <f t="shared" si="370"/>
        <v>theater</v>
      </c>
      <c r="R3951" t="str">
        <f t="shared" si="371"/>
        <v>plays</v>
      </c>
      <c r="S3951" s="9">
        <f t="shared" si="368"/>
        <v>42016.120613425926</v>
      </c>
      <c r="T3951" s="9">
        <f t="shared" si="369"/>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-3975</v>
      </c>
      <c r="P3952" s="5">
        <f t="shared" si="367"/>
        <v>25</v>
      </c>
      <c r="Q3952" t="str">
        <f t="shared" si="370"/>
        <v>theater</v>
      </c>
      <c r="R3952" t="str">
        <f t="shared" si="371"/>
        <v>plays</v>
      </c>
      <c r="S3952" s="9">
        <f t="shared" si="368"/>
        <v>42439.702314814815</v>
      </c>
      <c r="T3952" s="9">
        <f t="shared" si="369"/>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-199999</v>
      </c>
      <c r="P3953" s="5">
        <f t="shared" si="367"/>
        <v>1</v>
      </c>
      <c r="Q3953" t="str">
        <f t="shared" si="370"/>
        <v>theater</v>
      </c>
      <c r="R3953" t="str">
        <f t="shared" si="371"/>
        <v>plays</v>
      </c>
      <c r="S3953" s="9">
        <f t="shared" si="368"/>
        <v>42433.825717592597</v>
      </c>
      <c r="T3953" s="9">
        <f t="shared" si="369"/>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-25975</v>
      </c>
      <c r="P3954" s="5">
        <f t="shared" si="367"/>
        <v>25</v>
      </c>
      <c r="Q3954" t="str">
        <f t="shared" si="370"/>
        <v>theater</v>
      </c>
      <c r="R3954" t="str">
        <f t="shared" si="371"/>
        <v>plays</v>
      </c>
      <c r="S3954" s="9">
        <f t="shared" si="368"/>
        <v>42243.790393518517</v>
      </c>
      <c r="T3954" s="9">
        <f t="shared" si="369"/>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-17600</v>
      </c>
      <c r="P3955" s="5" t="e">
        <f t="shared" si="367"/>
        <v>#DIV/0!</v>
      </c>
      <c r="Q3955" t="str">
        <f t="shared" si="370"/>
        <v>theater</v>
      </c>
      <c r="R3955" t="str">
        <f t="shared" si="371"/>
        <v>plays</v>
      </c>
      <c r="S3955" s="9">
        <f t="shared" si="368"/>
        <v>42550.048449074078</v>
      </c>
      <c r="T3955" s="9">
        <f t="shared" si="369"/>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-25000</v>
      </c>
      <c r="P3956" s="5" t="e">
        <f t="shared" si="367"/>
        <v>#DIV/0!</v>
      </c>
      <c r="Q3956" t="str">
        <f t="shared" si="370"/>
        <v>theater</v>
      </c>
      <c r="R3956" t="str">
        <f t="shared" si="371"/>
        <v>plays</v>
      </c>
      <c r="S3956" s="9">
        <f t="shared" si="368"/>
        <v>41774.651203703703</v>
      </c>
      <c r="T3956" s="9">
        <f t="shared" si="369"/>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-1325</v>
      </c>
      <c r="P3957" s="5">
        <f t="shared" si="367"/>
        <v>53.125</v>
      </c>
      <c r="Q3957" t="str">
        <f t="shared" si="370"/>
        <v>theater</v>
      </c>
      <c r="R3957" t="str">
        <f t="shared" si="371"/>
        <v>plays</v>
      </c>
      <c r="S3957" s="9">
        <f t="shared" si="368"/>
        <v>42306.848854166667</v>
      </c>
      <c r="T3957" s="9">
        <f t="shared" si="369"/>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-5500</v>
      </c>
      <c r="P3958" s="5" t="e">
        <f t="shared" si="367"/>
        <v>#DIV/0!</v>
      </c>
      <c r="Q3958" t="str">
        <f t="shared" si="370"/>
        <v>theater</v>
      </c>
      <c r="R3958" t="str">
        <f t="shared" si="371"/>
        <v>plays</v>
      </c>
      <c r="S3958" s="9">
        <f t="shared" si="368"/>
        <v>42457.932025462964</v>
      </c>
      <c r="T3958" s="9">
        <f t="shared" si="369"/>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-27993</v>
      </c>
      <c r="P3959" s="5">
        <f t="shared" si="367"/>
        <v>7</v>
      </c>
      <c r="Q3959" t="str">
        <f t="shared" si="370"/>
        <v>theater</v>
      </c>
      <c r="R3959" t="str">
        <f t="shared" si="371"/>
        <v>plays</v>
      </c>
      <c r="S3959" s="9">
        <f t="shared" si="368"/>
        <v>42513.976319444439</v>
      </c>
      <c r="T3959" s="9">
        <f t="shared" si="369"/>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-1359</v>
      </c>
      <c r="P3960" s="5">
        <f t="shared" si="367"/>
        <v>40.0625</v>
      </c>
      <c r="Q3960" t="str">
        <f t="shared" si="370"/>
        <v>theater</v>
      </c>
      <c r="R3960" t="str">
        <f t="shared" si="371"/>
        <v>plays</v>
      </c>
      <c r="S3960" s="9">
        <f t="shared" si="368"/>
        <v>41816.950370370374</v>
      </c>
      <c r="T3960" s="9">
        <f t="shared" si="369"/>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-908</v>
      </c>
      <c r="P3961" s="5">
        <f t="shared" si="367"/>
        <v>24.333333333333332</v>
      </c>
      <c r="Q3961" t="str">
        <f t="shared" si="370"/>
        <v>theater</v>
      </c>
      <c r="R3961" t="str">
        <f t="shared" si="371"/>
        <v>plays</v>
      </c>
      <c r="S3961" s="9">
        <f t="shared" si="368"/>
        <v>41880.788842592592</v>
      </c>
      <c r="T3961" s="9">
        <f t="shared" si="369"/>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-2955</v>
      </c>
      <c r="P3962" s="5">
        <f t="shared" si="367"/>
        <v>11.25</v>
      </c>
      <c r="Q3962" t="str">
        <f t="shared" si="370"/>
        <v>theater</v>
      </c>
      <c r="R3962" t="str">
        <f t="shared" si="371"/>
        <v>plays</v>
      </c>
      <c r="S3962" s="9">
        <f t="shared" si="368"/>
        <v>42342.845555555556</v>
      </c>
      <c r="T3962" s="9">
        <f t="shared" si="369"/>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-4979</v>
      </c>
      <c r="P3963" s="5">
        <f t="shared" si="367"/>
        <v>10.5</v>
      </c>
      <c r="Q3963" t="str">
        <f t="shared" si="370"/>
        <v>theater</v>
      </c>
      <c r="R3963" t="str">
        <f t="shared" si="371"/>
        <v>plays</v>
      </c>
      <c r="S3963" s="9">
        <f t="shared" si="368"/>
        <v>41745.891319444447</v>
      </c>
      <c r="T3963" s="9">
        <f t="shared" si="369"/>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-1355</v>
      </c>
      <c r="P3964" s="5">
        <f t="shared" si="367"/>
        <v>15</v>
      </c>
      <c r="Q3964" t="str">
        <f t="shared" si="370"/>
        <v>theater</v>
      </c>
      <c r="R3964" t="str">
        <f t="shared" si="371"/>
        <v>plays</v>
      </c>
      <c r="S3964" s="9">
        <f t="shared" si="368"/>
        <v>42311.621458333335</v>
      </c>
      <c r="T3964" s="9">
        <f t="shared" si="369"/>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-10000</v>
      </c>
      <c r="P3965" s="5" t="e">
        <f t="shared" si="367"/>
        <v>#DIV/0!</v>
      </c>
      <c r="Q3965" t="str">
        <f t="shared" si="370"/>
        <v>theater</v>
      </c>
      <c r="R3965" t="str">
        <f t="shared" si="371"/>
        <v>plays</v>
      </c>
      <c r="S3965" s="9">
        <f t="shared" si="368"/>
        <v>42296.154131944444</v>
      </c>
      <c r="T3965" s="9">
        <f t="shared" si="369"/>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-1874</v>
      </c>
      <c r="P3966" s="5">
        <f t="shared" si="367"/>
        <v>42</v>
      </c>
      <c r="Q3966" t="str">
        <f t="shared" si="370"/>
        <v>theater</v>
      </c>
      <c r="R3966" t="str">
        <f t="shared" si="371"/>
        <v>plays</v>
      </c>
      <c r="S3966" s="9">
        <f t="shared" si="368"/>
        <v>42053.722060185188</v>
      </c>
      <c r="T3966" s="9">
        <f t="shared" si="369"/>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-1715</v>
      </c>
      <c r="P3967" s="5">
        <f t="shared" si="367"/>
        <v>71.25</v>
      </c>
      <c r="Q3967" t="str">
        <f t="shared" si="370"/>
        <v>theater</v>
      </c>
      <c r="R3967" t="str">
        <f t="shared" si="371"/>
        <v>plays</v>
      </c>
      <c r="S3967" s="9">
        <f t="shared" si="368"/>
        <v>42414.235879629632</v>
      </c>
      <c r="T3967" s="9">
        <f t="shared" si="369"/>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-7455</v>
      </c>
      <c r="P3968" s="5">
        <f t="shared" si="367"/>
        <v>22.5</v>
      </c>
      <c r="Q3968" t="str">
        <f t="shared" si="370"/>
        <v>theater</v>
      </c>
      <c r="R3968" t="str">
        <f t="shared" si="371"/>
        <v>plays</v>
      </c>
      <c r="S3968" s="9">
        <f t="shared" si="368"/>
        <v>41801.711550925924</v>
      </c>
      <c r="T3968" s="9">
        <f t="shared" si="369"/>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-1290</v>
      </c>
      <c r="P3969" s="5">
        <f t="shared" si="367"/>
        <v>41</v>
      </c>
      <c r="Q3969" t="str">
        <f t="shared" si="370"/>
        <v>theater</v>
      </c>
      <c r="R3969" t="str">
        <f t="shared" si="371"/>
        <v>plays</v>
      </c>
      <c r="S3969" s="9">
        <f t="shared" si="368"/>
        <v>42770.290590277778</v>
      </c>
      <c r="T3969" s="9">
        <f t="shared" si="369"/>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372">E3970-D3970</f>
        <v>-4473</v>
      </c>
      <c r="P3970" s="5">
        <f t="shared" ref="P3970:P4033" si="373">(E3970/L3970)</f>
        <v>47.909090909090907</v>
      </c>
      <c r="Q3970" t="str">
        <f t="shared" si="370"/>
        <v>theater</v>
      </c>
      <c r="R3970" t="str">
        <f t="shared" si="371"/>
        <v>plays</v>
      </c>
      <c r="S3970" s="9">
        <f t="shared" ref="S3970:S4033" si="374">(((J3970/60)/60)/24)+DATE(1970,1,1)</f>
        <v>42452.815659722226</v>
      </c>
      <c r="T3970" s="9">
        <f t="shared" ref="T3970:T4033" si="375">(((I3970/60)/60)/24)+DATE(1970,1,1)</f>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372"/>
        <v>-2614</v>
      </c>
      <c r="P3971" s="5">
        <f t="shared" si="373"/>
        <v>35.166666666666664</v>
      </c>
      <c r="Q3971" t="str">
        <f t="shared" ref="Q3971:Q4034" si="376">LEFT(N3971,SEARCH("/",N3971,1)-1)</f>
        <v>theater</v>
      </c>
      <c r="R3971" t="str">
        <f t="shared" ref="R3971:R4034" si="377">RIGHT(N3971,LEN(N3971)-SEARCH("/",N3971))</f>
        <v>plays</v>
      </c>
      <c r="S3971" s="9">
        <f t="shared" si="374"/>
        <v>42601.854699074072</v>
      </c>
      <c r="T3971" s="9">
        <f t="shared" si="375"/>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-14989</v>
      </c>
      <c r="P3972" s="5">
        <f t="shared" si="373"/>
        <v>5.5</v>
      </c>
      <c r="Q3972" t="str">
        <f t="shared" si="376"/>
        <v>theater</v>
      </c>
      <c r="R3972" t="str">
        <f t="shared" si="377"/>
        <v>plays</v>
      </c>
      <c r="S3972" s="9">
        <f t="shared" si="374"/>
        <v>42447.863553240735</v>
      </c>
      <c r="T3972" s="9">
        <f t="shared" si="375"/>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-13864</v>
      </c>
      <c r="P3973" s="5">
        <f t="shared" si="373"/>
        <v>22.666666666666668</v>
      </c>
      <c r="Q3973" t="str">
        <f t="shared" si="376"/>
        <v>theater</v>
      </c>
      <c r="R3973" t="str">
        <f t="shared" si="377"/>
        <v>plays</v>
      </c>
      <c r="S3973" s="9">
        <f t="shared" si="374"/>
        <v>41811.536180555559</v>
      </c>
      <c r="T3973" s="9">
        <f t="shared" si="375"/>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-789</v>
      </c>
      <c r="P3974" s="5">
        <f t="shared" si="373"/>
        <v>26.375</v>
      </c>
      <c r="Q3974" t="str">
        <f t="shared" si="376"/>
        <v>theater</v>
      </c>
      <c r="R3974" t="str">
        <f t="shared" si="377"/>
        <v>plays</v>
      </c>
      <c r="S3974" s="9">
        <f t="shared" si="374"/>
        <v>41981.067523148144</v>
      </c>
      <c r="T3974" s="9">
        <f t="shared" si="375"/>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-1095</v>
      </c>
      <c r="P3975" s="5">
        <f t="shared" si="373"/>
        <v>105.54054054054055</v>
      </c>
      <c r="Q3975" t="str">
        <f t="shared" si="376"/>
        <v>theater</v>
      </c>
      <c r="R3975" t="str">
        <f t="shared" si="377"/>
        <v>plays</v>
      </c>
      <c r="S3975" s="9">
        <f t="shared" si="374"/>
        <v>42469.68414351852</v>
      </c>
      <c r="T3975" s="9">
        <f t="shared" si="375"/>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-680</v>
      </c>
      <c r="P3976" s="5">
        <f t="shared" si="373"/>
        <v>29.09090909090909</v>
      </c>
      <c r="Q3976" t="str">
        <f t="shared" si="376"/>
        <v>theater</v>
      </c>
      <c r="R3976" t="str">
        <f t="shared" si="377"/>
        <v>plays</v>
      </c>
      <c r="S3976" s="9">
        <f t="shared" si="374"/>
        <v>42493.546851851846</v>
      </c>
      <c r="T3976" s="9">
        <f t="shared" si="375"/>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-678</v>
      </c>
      <c r="P3977" s="5" t="e">
        <f t="shared" si="373"/>
        <v>#DIV/0!</v>
      </c>
      <c r="Q3977" t="str">
        <f t="shared" si="376"/>
        <v>theater</v>
      </c>
      <c r="R3977" t="str">
        <f t="shared" si="377"/>
        <v>plays</v>
      </c>
      <c r="S3977" s="9">
        <f t="shared" si="374"/>
        <v>42534.866875</v>
      </c>
      <c r="T3977" s="9">
        <f t="shared" si="375"/>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-680</v>
      </c>
      <c r="P3978" s="5">
        <f t="shared" si="373"/>
        <v>62</v>
      </c>
      <c r="Q3978" t="str">
        <f t="shared" si="376"/>
        <v>theater</v>
      </c>
      <c r="R3978" t="str">
        <f t="shared" si="377"/>
        <v>plays</v>
      </c>
      <c r="S3978" s="9">
        <f t="shared" si="374"/>
        <v>41830.858344907407</v>
      </c>
      <c r="T3978" s="9">
        <f t="shared" si="375"/>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-88695</v>
      </c>
      <c r="P3979" s="5">
        <f t="shared" si="373"/>
        <v>217.5</v>
      </c>
      <c r="Q3979" t="str">
        <f t="shared" si="376"/>
        <v>theater</v>
      </c>
      <c r="R3979" t="str">
        <f t="shared" si="377"/>
        <v>plays</v>
      </c>
      <c r="S3979" s="9">
        <f t="shared" si="374"/>
        <v>42543.788564814815</v>
      </c>
      <c r="T3979" s="9">
        <f t="shared" si="375"/>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-1786</v>
      </c>
      <c r="P3980" s="5">
        <f t="shared" si="373"/>
        <v>26.75</v>
      </c>
      <c r="Q3980" t="str">
        <f t="shared" si="376"/>
        <v>theater</v>
      </c>
      <c r="R3980" t="str">
        <f t="shared" si="377"/>
        <v>plays</v>
      </c>
      <c r="S3980" s="9">
        <f t="shared" si="374"/>
        <v>41975.642974537041</v>
      </c>
      <c r="T3980" s="9">
        <f t="shared" si="375"/>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-5890</v>
      </c>
      <c r="P3981" s="5">
        <f t="shared" si="373"/>
        <v>18.333333333333332</v>
      </c>
      <c r="Q3981" t="str">
        <f t="shared" si="376"/>
        <v>theater</v>
      </c>
      <c r="R3981" t="str">
        <f t="shared" si="377"/>
        <v>plays</v>
      </c>
      <c r="S3981" s="9">
        <f t="shared" si="374"/>
        <v>42069.903437500005</v>
      </c>
      <c r="T3981" s="9">
        <f t="shared" si="375"/>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-2050</v>
      </c>
      <c r="P3982" s="5">
        <f t="shared" si="373"/>
        <v>64.285714285714292</v>
      </c>
      <c r="Q3982" t="str">
        <f t="shared" si="376"/>
        <v>theater</v>
      </c>
      <c r="R3982" t="str">
        <f t="shared" si="377"/>
        <v>plays</v>
      </c>
      <c r="S3982" s="9">
        <f t="shared" si="374"/>
        <v>41795.598923611113</v>
      </c>
      <c r="T3982" s="9">
        <f t="shared" si="375"/>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-28775</v>
      </c>
      <c r="P3983" s="5">
        <f t="shared" si="373"/>
        <v>175</v>
      </c>
      <c r="Q3983" t="str">
        <f t="shared" si="376"/>
        <v>theater</v>
      </c>
      <c r="R3983" t="str">
        <f t="shared" si="377"/>
        <v>plays</v>
      </c>
      <c r="S3983" s="9">
        <f t="shared" si="374"/>
        <v>42508.179965277777</v>
      </c>
      <c r="T3983" s="9">
        <f t="shared" si="375"/>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-680</v>
      </c>
      <c r="P3984" s="5">
        <f t="shared" si="373"/>
        <v>34</v>
      </c>
      <c r="Q3984" t="str">
        <f t="shared" si="376"/>
        <v>theater</v>
      </c>
      <c r="R3984" t="str">
        <f t="shared" si="377"/>
        <v>plays</v>
      </c>
      <c r="S3984" s="9">
        <f t="shared" si="374"/>
        <v>42132.809953703705</v>
      </c>
      <c r="T3984" s="9">
        <f t="shared" si="375"/>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-7263</v>
      </c>
      <c r="P3985" s="5">
        <f t="shared" si="373"/>
        <v>84.282608695652172</v>
      </c>
      <c r="Q3985" t="str">
        <f t="shared" si="376"/>
        <v>theater</v>
      </c>
      <c r="R3985" t="str">
        <f t="shared" si="377"/>
        <v>plays</v>
      </c>
      <c r="S3985" s="9">
        <f t="shared" si="374"/>
        <v>41747.86986111111</v>
      </c>
      <c r="T3985" s="9">
        <f t="shared" si="375"/>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-1405</v>
      </c>
      <c r="P3986" s="5">
        <f t="shared" si="373"/>
        <v>9.5</v>
      </c>
      <c r="Q3986" t="str">
        <f t="shared" si="376"/>
        <v>theater</v>
      </c>
      <c r="R3986" t="str">
        <f t="shared" si="377"/>
        <v>plays</v>
      </c>
      <c r="S3986" s="9">
        <f t="shared" si="374"/>
        <v>41920.963472222218</v>
      </c>
      <c r="T3986" s="9">
        <f t="shared" si="375"/>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-1359</v>
      </c>
      <c r="P3987" s="5">
        <f t="shared" si="373"/>
        <v>33.736842105263158</v>
      </c>
      <c r="Q3987" t="str">
        <f t="shared" si="376"/>
        <v>theater</v>
      </c>
      <c r="R3987" t="str">
        <f t="shared" si="377"/>
        <v>plays</v>
      </c>
      <c r="S3987" s="9">
        <f t="shared" si="374"/>
        <v>42399.707407407404</v>
      </c>
      <c r="T3987" s="9">
        <f t="shared" si="375"/>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-4512</v>
      </c>
      <c r="P3988" s="5">
        <f t="shared" si="373"/>
        <v>37.53846153846154</v>
      </c>
      <c r="Q3988" t="str">
        <f t="shared" si="376"/>
        <v>theater</v>
      </c>
      <c r="R3988" t="str">
        <f t="shared" si="377"/>
        <v>plays</v>
      </c>
      <c r="S3988" s="9">
        <f t="shared" si="374"/>
        <v>42467.548541666663</v>
      </c>
      <c r="T3988" s="9">
        <f t="shared" si="375"/>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-249</v>
      </c>
      <c r="P3989" s="5">
        <f t="shared" si="373"/>
        <v>11.615384615384615</v>
      </c>
      <c r="Q3989" t="str">
        <f t="shared" si="376"/>
        <v>theater</v>
      </c>
      <c r="R3989" t="str">
        <f t="shared" si="377"/>
        <v>plays</v>
      </c>
      <c r="S3989" s="9">
        <f t="shared" si="374"/>
        <v>41765.92465277778</v>
      </c>
      <c r="T3989" s="9">
        <f t="shared" si="375"/>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-1468</v>
      </c>
      <c r="P3990" s="5">
        <f t="shared" si="373"/>
        <v>8</v>
      </c>
      <c r="Q3990" t="str">
        <f t="shared" si="376"/>
        <v>theater</v>
      </c>
      <c r="R3990" t="str">
        <f t="shared" si="377"/>
        <v>plays</v>
      </c>
      <c r="S3990" s="9">
        <f t="shared" si="374"/>
        <v>42230.08116898148</v>
      </c>
      <c r="T3990" s="9">
        <f t="shared" si="375"/>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-3000</v>
      </c>
      <c r="P3991" s="5" t="e">
        <f t="shared" si="373"/>
        <v>#DIV/0!</v>
      </c>
      <c r="Q3991" t="str">
        <f t="shared" si="376"/>
        <v>theater</v>
      </c>
      <c r="R3991" t="str">
        <f t="shared" si="377"/>
        <v>plays</v>
      </c>
      <c r="S3991" s="9">
        <f t="shared" si="374"/>
        <v>42286.749780092592</v>
      </c>
      <c r="T3991" s="9">
        <f t="shared" si="375"/>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-1581</v>
      </c>
      <c r="P3992" s="5">
        <f t="shared" si="373"/>
        <v>23</v>
      </c>
      <c r="Q3992" t="str">
        <f t="shared" si="376"/>
        <v>theater</v>
      </c>
      <c r="R3992" t="str">
        <f t="shared" si="377"/>
        <v>plays</v>
      </c>
      <c r="S3992" s="9">
        <f t="shared" si="374"/>
        <v>42401.672372685185</v>
      </c>
      <c r="T3992" s="9">
        <f t="shared" si="375"/>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-400</v>
      </c>
      <c r="P3993" s="5">
        <f t="shared" si="373"/>
        <v>100</v>
      </c>
      <c r="Q3993" t="str">
        <f t="shared" si="376"/>
        <v>theater</v>
      </c>
      <c r="R3993" t="str">
        <f t="shared" si="377"/>
        <v>plays</v>
      </c>
      <c r="S3993" s="9">
        <f t="shared" si="374"/>
        <v>42125.644467592589</v>
      </c>
      <c r="T3993" s="9">
        <f t="shared" si="375"/>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-9459</v>
      </c>
      <c r="P3994" s="5">
        <f t="shared" si="373"/>
        <v>60.111111111111114</v>
      </c>
      <c r="Q3994" t="str">
        <f t="shared" si="376"/>
        <v>theater</v>
      </c>
      <c r="R3994" t="str">
        <f t="shared" si="377"/>
        <v>plays</v>
      </c>
      <c r="S3994" s="9">
        <f t="shared" si="374"/>
        <v>42289.94049768518</v>
      </c>
      <c r="T3994" s="9">
        <f t="shared" si="375"/>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-49997</v>
      </c>
      <c r="P3995" s="5">
        <f t="shared" si="373"/>
        <v>3</v>
      </c>
      <c r="Q3995" t="str">
        <f t="shared" si="376"/>
        <v>theater</v>
      </c>
      <c r="R3995" t="str">
        <f t="shared" si="377"/>
        <v>plays</v>
      </c>
      <c r="S3995" s="9">
        <f t="shared" si="374"/>
        <v>42107.864722222221</v>
      </c>
      <c r="T3995" s="9">
        <f t="shared" si="375"/>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-1995</v>
      </c>
      <c r="P3996" s="5">
        <f t="shared" si="373"/>
        <v>5</v>
      </c>
      <c r="Q3996" t="str">
        <f t="shared" si="376"/>
        <v>theater</v>
      </c>
      <c r="R3996" t="str">
        <f t="shared" si="377"/>
        <v>plays</v>
      </c>
      <c r="S3996" s="9">
        <f t="shared" si="374"/>
        <v>41809.389930555553</v>
      </c>
      <c r="T3996" s="9">
        <f t="shared" si="375"/>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-130</v>
      </c>
      <c r="P3997" s="5">
        <f t="shared" si="373"/>
        <v>17.5</v>
      </c>
      <c r="Q3997" t="str">
        <f t="shared" si="376"/>
        <v>theater</v>
      </c>
      <c r="R3997" t="str">
        <f t="shared" si="377"/>
        <v>plays</v>
      </c>
      <c r="S3997" s="9">
        <f t="shared" si="374"/>
        <v>42019.683761574073</v>
      </c>
      <c r="T3997" s="9">
        <f t="shared" si="375"/>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-2503</v>
      </c>
      <c r="P3998" s="5">
        <f t="shared" si="373"/>
        <v>29.235294117647058</v>
      </c>
      <c r="Q3998" t="str">
        <f t="shared" si="376"/>
        <v>theater</v>
      </c>
      <c r="R3998" t="str">
        <f t="shared" si="377"/>
        <v>plays</v>
      </c>
      <c r="S3998" s="9">
        <f t="shared" si="374"/>
        <v>41950.26694444444</v>
      </c>
      <c r="T3998" s="9">
        <f t="shared" si="375"/>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-3000</v>
      </c>
      <c r="P3999" s="5" t="e">
        <f t="shared" si="373"/>
        <v>#DIV/0!</v>
      </c>
      <c r="Q3999" t="str">
        <f t="shared" si="376"/>
        <v>theater</v>
      </c>
      <c r="R3999" t="str">
        <f t="shared" si="377"/>
        <v>plays</v>
      </c>
      <c r="S3999" s="9">
        <f t="shared" si="374"/>
        <v>42069.391446759255</v>
      </c>
      <c r="T3999" s="9">
        <f t="shared" si="375"/>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-535</v>
      </c>
      <c r="P4000" s="5">
        <f t="shared" si="373"/>
        <v>59.583333333333336</v>
      </c>
      <c r="Q4000" t="str">
        <f t="shared" si="376"/>
        <v>theater</v>
      </c>
      <c r="R4000" t="str">
        <f t="shared" si="377"/>
        <v>plays</v>
      </c>
      <c r="S4000" s="9">
        <f t="shared" si="374"/>
        <v>42061.963263888887</v>
      </c>
      <c r="T4000" s="9">
        <f t="shared" si="375"/>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-5844</v>
      </c>
      <c r="P4001" s="5">
        <f t="shared" si="373"/>
        <v>82.571428571428569</v>
      </c>
      <c r="Q4001" t="str">
        <f t="shared" si="376"/>
        <v>theater</v>
      </c>
      <c r="R4001" t="str">
        <f t="shared" si="377"/>
        <v>plays</v>
      </c>
      <c r="S4001" s="9">
        <f t="shared" si="374"/>
        <v>41842.828680555554</v>
      </c>
      <c r="T4001" s="9">
        <f t="shared" si="375"/>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-7990</v>
      </c>
      <c r="P4002" s="5">
        <f t="shared" si="373"/>
        <v>10</v>
      </c>
      <c r="Q4002" t="str">
        <f t="shared" si="376"/>
        <v>theater</v>
      </c>
      <c r="R4002" t="str">
        <f t="shared" si="377"/>
        <v>plays</v>
      </c>
      <c r="S4002" s="9">
        <f t="shared" si="374"/>
        <v>42437.64534722222</v>
      </c>
      <c r="T4002" s="9">
        <f t="shared" si="375"/>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-747</v>
      </c>
      <c r="P4003" s="5">
        <f t="shared" si="373"/>
        <v>32.357142857142854</v>
      </c>
      <c r="Q4003" t="str">
        <f t="shared" si="376"/>
        <v>theater</v>
      </c>
      <c r="R4003" t="str">
        <f t="shared" si="377"/>
        <v>plays</v>
      </c>
      <c r="S4003" s="9">
        <f t="shared" si="374"/>
        <v>42775.964212962965</v>
      </c>
      <c r="T4003" s="9">
        <f t="shared" si="375"/>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-1227</v>
      </c>
      <c r="P4004" s="5">
        <f t="shared" si="373"/>
        <v>5.75</v>
      </c>
      <c r="Q4004" t="str">
        <f t="shared" si="376"/>
        <v>theater</v>
      </c>
      <c r="R4004" t="str">
        <f t="shared" si="377"/>
        <v>plays</v>
      </c>
      <c r="S4004" s="9">
        <f t="shared" si="374"/>
        <v>41879.043530092589</v>
      </c>
      <c r="T4004" s="9">
        <f t="shared" si="375"/>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-1799</v>
      </c>
      <c r="P4005" s="5">
        <f t="shared" si="373"/>
        <v>100.5</v>
      </c>
      <c r="Q4005" t="str">
        <f t="shared" si="376"/>
        <v>theater</v>
      </c>
      <c r="R4005" t="str">
        <f t="shared" si="377"/>
        <v>plays</v>
      </c>
      <c r="S4005" s="9">
        <f t="shared" si="374"/>
        <v>42020.587349537032</v>
      </c>
      <c r="T4005" s="9">
        <f t="shared" si="375"/>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-499</v>
      </c>
      <c r="P4006" s="5">
        <f t="shared" si="373"/>
        <v>1</v>
      </c>
      <c r="Q4006" t="str">
        <f t="shared" si="376"/>
        <v>theater</v>
      </c>
      <c r="R4006" t="str">
        <f t="shared" si="377"/>
        <v>plays</v>
      </c>
      <c r="S4006" s="9">
        <f t="shared" si="374"/>
        <v>41890.16269675926</v>
      </c>
      <c r="T4006" s="9">
        <f t="shared" si="375"/>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-2960</v>
      </c>
      <c r="P4007" s="5">
        <f t="shared" si="373"/>
        <v>20</v>
      </c>
      <c r="Q4007" t="str">
        <f t="shared" si="376"/>
        <v>theater</v>
      </c>
      <c r="R4007" t="str">
        <f t="shared" si="377"/>
        <v>plays</v>
      </c>
      <c r="S4007" s="9">
        <f t="shared" si="374"/>
        <v>41872.807696759257</v>
      </c>
      <c r="T4007" s="9">
        <f t="shared" si="375"/>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-29998</v>
      </c>
      <c r="P4008" s="5">
        <f t="shared" si="373"/>
        <v>2</v>
      </c>
      <c r="Q4008" t="str">
        <f t="shared" si="376"/>
        <v>theater</v>
      </c>
      <c r="R4008" t="str">
        <f t="shared" si="377"/>
        <v>plays</v>
      </c>
      <c r="S4008" s="9">
        <f t="shared" si="374"/>
        <v>42391.772997685184</v>
      </c>
      <c r="T4008" s="9">
        <f t="shared" si="375"/>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-1995</v>
      </c>
      <c r="P4009" s="5">
        <f t="shared" si="373"/>
        <v>5</v>
      </c>
      <c r="Q4009" t="str">
        <f t="shared" si="376"/>
        <v>theater</v>
      </c>
      <c r="R4009" t="str">
        <f t="shared" si="377"/>
        <v>plays</v>
      </c>
      <c r="S4009" s="9">
        <f t="shared" si="374"/>
        <v>41848.772928240738</v>
      </c>
      <c r="T4009" s="9">
        <f t="shared" si="375"/>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-940</v>
      </c>
      <c r="P4010" s="5">
        <f t="shared" si="373"/>
        <v>15</v>
      </c>
      <c r="Q4010" t="str">
        <f t="shared" si="376"/>
        <v>theater</v>
      </c>
      <c r="R4010" t="str">
        <f t="shared" si="377"/>
        <v>plays</v>
      </c>
      <c r="S4010" s="9">
        <f t="shared" si="374"/>
        <v>42177.964201388888</v>
      </c>
      <c r="T4010" s="9">
        <f t="shared" si="375"/>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-1855</v>
      </c>
      <c r="P4011" s="5">
        <f t="shared" si="373"/>
        <v>25</v>
      </c>
      <c r="Q4011" t="str">
        <f t="shared" si="376"/>
        <v>theater</v>
      </c>
      <c r="R4011" t="str">
        <f t="shared" si="377"/>
        <v>plays</v>
      </c>
      <c r="S4011" s="9">
        <f t="shared" si="374"/>
        <v>41851.700925925928</v>
      </c>
      <c r="T4011" s="9">
        <f t="shared" si="375"/>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-5458</v>
      </c>
      <c r="P4012" s="5">
        <f t="shared" si="373"/>
        <v>45.842105263157897</v>
      </c>
      <c r="Q4012" t="str">
        <f t="shared" si="376"/>
        <v>theater</v>
      </c>
      <c r="R4012" t="str">
        <f t="shared" si="377"/>
        <v>plays</v>
      </c>
      <c r="S4012" s="9">
        <f t="shared" si="374"/>
        <v>41921.770439814813</v>
      </c>
      <c r="T4012" s="9">
        <f t="shared" si="375"/>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-231</v>
      </c>
      <c r="P4013" s="5">
        <f t="shared" si="373"/>
        <v>4.75</v>
      </c>
      <c r="Q4013" t="str">
        <f t="shared" si="376"/>
        <v>theater</v>
      </c>
      <c r="R4013" t="str">
        <f t="shared" si="377"/>
        <v>plays</v>
      </c>
      <c r="S4013" s="9">
        <f t="shared" si="374"/>
        <v>42002.54488425926</v>
      </c>
      <c r="T4013" s="9">
        <f t="shared" si="375"/>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-575</v>
      </c>
      <c r="P4014" s="5" t="e">
        <f t="shared" si="373"/>
        <v>#DIV/0!</v>
      </c>
      <c r="Q4014" t="str">
        <f t="shared" si="376"/>
        <v>theater</v>
      </c>
      <c r="R4014" t="str">
        <f t="shared" si="377"/>
        <v>plays</v>
      </c>
      <c r="S4014" s="9">
        <f t="shared" si="374"/>
        <v>42096.544548611113</v>
      </c>
      <c r="T4014" s="9">
        <f t="shared" si="375"/>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-1974</v>
      </c>
      <c r="P4015" s="5">
        <f t="shared" si="373"/>
        <v>13</v>
      </c>
      <c r="Q4015" t="str">
        <f t="shared" si="376"/>
        <v>theater</v>
      </c>
      <c r="R4015" t="str">
        <f t="shared" si="377"/>
        <v>plays</v>
      </c>
      <c r="S4015" s="9">
        <f t="shared" si="374"/>
        <v>42021.301192129627</v>
      </c>
      <c r="T4015" s="9">
        <f t="shared" si="375"/>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-9000</v>
      </c>
      <c r="P4016" s="5" t="e">
        <f t="shared" si="373"/>
        <v>#DIV/0!</v>
      </c>
      <c r="Q4016" t="str">
        <f t="shared" si="376"/>
        <v>theater</v>
      </c>
      <c r="R4016" t="str">
        <f t="shared" si="377"/>
        <v>plays</v>
      </c>
      <c r="S4016" s="9">
        <f t="shared" si="374"/>
        <v>42419.246168981481</v>
      </c>
      <c r="T4016" s="9">
        <f t="shared" si="375"/>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-6999</v>
      </c>
      <c r="P4017" s="5">
        <f t="shared" si="373"/>
        <v>1</v>
      </c>
      <c r="Q4017" t="str">
        <f t="shared" si="376"/>
        <v>theater</v>
      </c>
      <c r="R4017" t="str">
        <f t="shared" si="377"/>
        <v>plays</v>
      </c>
      <c r="S4017" s="9">
        <f t="shared" si="374"/>
        <v>42174.780821759254</v>
      </c>
      <c r="T4017" s="9">
        <f t="shared" si="375"/>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-430</v>
      </c>
      <c r="P4018" s="5">
        <f t="shared" si="373"/>
        <v>10</v>
      </c>
      <c r="Q4018" t="str">
        <f t="shared" si="376"/>
        <v>theater</v>
      </c>
      <c r="R4018" t="str">
        <f t="shared" si="377"/>
        <v>plays</v>
      </c>
      <c r="S4018" s="9">
        <f t="shared" si="374"/>
        <v>41869.872685185182</v>
      </c>
      <c r="T4018" s="9">
        <f t="shared" si="375"/>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-9895</v>
      </c>
      <c r="P4019" s="5">
        <f t="shared" si="373"/>
        <v>52.5</v>
      </c>
      <c r="Q4019" t="str">
        <f t="shared" si="376"/>
        <v>theater</v>
      </c>
      <c r="R4019" t="str">
        <f t="shared" si="377"/>
        <v>plays</v>
      </c>
      <c r="S4019" s="9">
        <f t="shared" si="374"/>
        <v>41856.672152777777</v>
      </c>
      <c r="T4019" s="9">
        <f t="shared" si="375"/>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-1370</v>
      </c>
      <c r="P4020" s="5">
        <f t="shared" si="373"/>
        <v>32.5</v>
      </c>
      <c r="Q4020" t="str">
        <f t="shared" si="376"/>
        <v>theater</v>
      </c>
      <c r="R4020" t="str">
        <f t="shared" si="377"/>
        <v>plays</v>
      </c>
      <c r="S4020" s="9">
        <f t="shared" si="374"/>
        <v>42620.91097222222</v>
      </c>
      <c r="T4020" s="9">
        <f t="shared" si="375"/>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-3471</v>
      </c>
      <c r="P4021" s="5">
        <f t="shared" si="373"/>
        <v>7.25</v>
      </c>
      <c r="Q4021" t="str">
        <f t="shared" si="376"/>
        <v>theater</v>
      </c>
      <c r="R4021" t="str">
        <f t="shared" si="377"/>
        <v>plays</v>
      </c>
      <c r="S4021" s="9">
        <f t="shared" si="374"/>
        <v>42417.675879629634</v>
      </c>
      <c r="T4021" s="9">
        <f t="shared" si="375"/>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-500</v>
      </c>
      <c r="P4022" s="5">
        <f t="shared" si="373"/>
        <v>33.333333333333336</v>
      </c>
      <c r="Q4022" t="str">
        <f t="shared" si="376"/>
        <v>theater</v>
      </c>
      <c r="R4022" t="str">
        <f t="shared" si="377"/>
        <v>plays</v>
      </c>
      <c r="S4022" s="9">
        <f t="shared" si="374"/>
        <v>42057.190960648149</v>
      </c>
      <c r="T4022" s="9">
        <f t="shared" si="375"/>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-14875</v>
      </c>
      <c r="P4023" s="5">
        <f t="shared" si="373"/>
        <v>62.5</v>
      </c>
      <c r="Q4023" t="str">
        <f t="shared" si="376"/>
        <v>theater</v>
      </c>
      <c r="R4023" t="str">
        <f t="shared" si="377"/>
        <v>plays</v>
      </c>
      <c r="S4023" s="9">
        <f t="shared" si="374"/>
        <v>41878.911550925928</v>
      </c>
      <c r="T4023" s="9">
        <f t="shared" si="375"/>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-5479</v>
      </c>
      <c r="P4024" s="5">
        <f t="shared" si="373"/>
        <v>63.558375634517766</v>
      </c>
      <c r="Q4024" t="str">
        <f t="shared" si="376"/>
        <v>theater</v>
      </c>
      <c r="R4024" t="str">
        <f t="shared" si="377"/>
        <v>plays</v>
      </c>
      <c r="S4024" s="9">
        <f t="shared" si="374"/>
        <v>41990.584108796291</v>
      </c>
      <c r="T4024" s="9">
        <f t="shared" si="375"/>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-7000</v>
      </c>
      <c r="P4025" s="5" t="e">
        <f t="shared" si="373"/>
        <v>#DIV/0!</v>
      </c>
      <c r="Q4025" t="str">
        <f t="shared" si="376"/>
        <v>theater</v>
      </c>
      <c r="R4025" t="str">
        <f t="shared" si="377"/>
        <v>plays</v>
      </c>
      <c r="S4025" s="9">
        <f t="shared" si="374"/>
        <v>42408.999571759254</v>
      </c>
      <c r="T4025" s="9">
        <f t="shared" si="375"/>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-790</v>
      </c>
      <c r="P4026" s="5">
        <f t="shared" si="373"/>
        <v>10</v>
      </c>
      <c r="Q4026" t="str">
        <f t="shared" si="376"/>
        <v>theater</v>
      </c>
      <c r="R4026" t="str">
        <f t="shared" si="377"/>
        <v>plays</v>
      </c>
      <c r="S4026" s="9">
        <f t="shared" si="374"/>
        <v>42217.670104166667</v>
      </c>
      <c r="T4026" s="9">
        <f t="shared" si="375"/>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-4750</v>
      </c>
      <c r="P4027" s="5">
        <f t="shared" si="373"/>
        <v>62.5</v>
      </c>
      <c r="Q4027" t="str">
        <f t="shared" si="376"/>
        <v>theater</v>
      </c>
      <c r="R4027" t="str">
        <f t="shared" si="377"/>
        <v>plays</v>
      </c>
      <c r="S4027" s="9">
        <f t="shared" si="374"/>
        <v>42151.237685185188</v>
      </c>
      <c r="T4027" s="9">
        <f t="shared" si="375"/>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-4000</v>
      </c>
      <c r="P4028" s="5" t="e">
        <f t="shared" si="373"/>
        <v>#DIV/0!</v>
      </c>
      <c r="Q4028" t="str">
        <f t="shared" si="376"/>
        <v>theater</v>
      </c>
      <c r="R4028" t="str">
        <f t="shared" si="377"/>
        <v>plays</v>
      </c>
      <c r="S4028" s="9">
        <f t="shared" si="374"/>
        <v>42282.655543981484</v>
      </c>
      <c r="T4028" s="9">
        <f t="shared" si="375"/>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-2785</v>
      </c>
      <c r="P4029" s="5">
        <f t="shared" si="373"/>
        <v>30.714285714285715</v>
      </c>
      <c r="Q4029" t="str">
        <f t="shared" si="376"/>
        <v>theater</v>
      </c>
      <c r="R4029" t="str">
        <f t="shared" si="377"/>
        <v>plays</v>
      </c>
      <c r="S4029" s="9">
        <f t="shared" si="374"/>
        <v>42768.97084490741</v>
      </c>
      <c r="T4029" s="9">
        <f t="shared" si="375"/>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-1439</v>
      </c>
      <c r="P4030" s="5">
        <f t="shared" si="373"/>
        <v>51</v>
      </c>
      <c r="Q4030" t="str">
        <f t="shared" si="376"/>
        <v>theater</v>
      </c>
      <c r="R4030" t="str">
        <f t="shared" si="377"/>
        <v>plays</v>
      </c>
      <c r="S4030" s="9">
        <f t="shared" si="374"/>
        <v>41765.938657407409</v>
      </c>
      <c r="T4030" s="9">
        <f t="shared" si="375"/>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-20000</v>
      </c>
      <c r="P4031" s="5" t="e">
        <f t="shared" si="373"/>
        <v>#DIV/0!</v>
      </c>
      <c r="Q4031" t="str">
        <f t="shared" si="376"/>
        <v>theater</v>
      </c>
      <c r="R4031" t="str">
        <f t="shared" si="377"/>
        <v>plays</v>
      </c>
      <c r="S4031" s="9">
        <f t="shared" si="374"/>
        <v>42322.025115740747</v>
      </c>
      <c r="T4031" s="9">
        <f t="shared" si="375"/>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-2100</v>
      </c>
      <c r="P4032" s="5">
        <f t="shared" si="373"/>
        <v>66.666666666666671</v>
      </c>
      <c r="Q4032" t="str">
        <f t="shared" si="376"/>
        <v>theater</v>
      </c>
      <c r="R4032" t="str">
        <f t="shared" si="377"/>
        <v>plays</v>
      </c>
      <c r="S4032" s="9">
        <f t="shared" si="374"/>
        <v>42374.655081018514</v>
      </c>
      <c r="T4032" s="9">
        <f t="shared" si="375"/>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-5000</v>
      </c>
      <c r="P4033" s="5" t="e">
        <f t="shared" si="373"/>
        <v>#DIV/0!</v>
      </c>
      <c r="Q4033" t="str">
        <f t="shared" si="376"/>
        <v>theater</v>
      </c>
      <c r="R4033" t="str">
        <f t="shared" si="377"/>
        <v>plays</v>
      </c>
      <c r="S4033" s="9">
        <f t="shared" si="374"/>
        <v>41941.585231481484</v>
      </c>
      <c r="T4033" s="9">
        <f t="shared" si="375"/>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378">E4034-D4034</f>
        <v>-5635</v>
      </c>
      <c r="P4034" s="5">
        <f t="shared" ref="P4034:P4097" si="379">(E4034/L4034)</f>
        <v>59</v>
      </c>
      <c r="Q4034" t="str">
        <f t="shared" si="376"/>
        <v>theater</v>
      </c>
      <c r="R4034" t="str">
        <f t="shared" si="377"/>
        <v>plays</v>
      </c>
      <c r="S4034" s="9">
        <f t="shared" ref="S4034:S4097" si="380">(((J4034/60)/60)/24)+DATE(1970,1,1)</f>
        <v>42293.809212962966</v>
      </c>
      <c r="T4034" s="9">
        <f t="shared" ref="T4034:T4097" si="381">(((I4034/60)/60)/24)+DATE(1970,1,1)</f>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378"/>
        <v>-17758.010000000002</v>
      </c>
      <c r="P4035" s="5">
        <f t="shared" si="379"/>
        <v>65.340319148936175</v>
      </c>
      <c r="Q4035" t="str">
        <f t="shared" ref="Q4035:Q4098" si="382">LEFT(N4035,SEARCH("/",N4035,1)-1)</f>
        <v>theater</v>
      </c>
      <c r="R4035" t="str">
        <f t="shared" ref="R4035:R4098" si="383">RIGHT(N4035,LEN(N4035)-SEARCH("/",N4035))</f>
        <v>plays</v>
      </c>
      <c r="S4035" s="9">
        <f t="shared" si="380"/>
        <v>42614.268796296295</v>
      </c>
      <c r="T4035" s="9">
        <f t="shared" si="381"/>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-13300</v>
      </c>
      <c r="P4036" s="5">
        <f t="shared" si="379"/>
        <v>100</v>
      </c>
      <c r="Q4036" t="str">
        <f t="shared" si="382"/>
        <v>theater</v>
      </c>
      <c r="R4036" t="str">
        <f t="shared" si="383"/>
        <v>plays</v>
      </c>
      <c r="S4036" s="9">
        <f t="shared" si="380"/>
        <v>42067.947337962964</v>
      </c>
      <c r="T4036" s="9">
        <f t="shared" si="381"/>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-6315</v>
      </c>
      <c r="P4037" s="5">
        <f t="shared" si="379"/>
        <v>147.4</v>
      </c>
      <c r="Q4037" t="str">
        <f t="shared" si="382"/>
        <v>theater</v>
      </c>
      <c r="R4037" t="str">
        <f t="shared" si="383"/>
        <v>plays</v>
      </c>
      <c r="S4037" s="9">
        <f t="shared" si="380"/>
        <v>41903.882951388885</v>
      </c>
      <c r="T4037" s="9">
        <f t="shared" si="381"/>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-3177</v>
      </c>
      <c r="P4038" s="5">
        <f t="shared" si="379"/>
        <v>166.05882352941177</v>
      </c>
      <c r="Q4038" t="str">
        <f t="shared" si="382"/>
        <v>theater</v>
      </c>
      <c r="R4038" t="str">
        <f t="shared" si="383"/>
        <v>plays</v>
      </c>
      <c r="S4038" s="9">
        <f t="shared" si="380"/>
        <v>41804.937083333331</v>
      </c>
      <c r="T4038" s="9">
        <f t="shared" si="381"/>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-620</v>
      </c>
      <c r="P4039" s="5">
        <f t="shared" si="379"/>
        <v>40</v>
      </c>
      <c r="Q4039" t="str">
        <f t="shared" si="382"/>
        <v>theater</v>
      </c>
      <c r="R4039" t="str">
        <f t="shared" si="383"/>
        <v>plays</v>
      </c>
      <c r="S4039" s="9">
        <f t="shared" si="380"/>
        <v>42497.070775462969</v>
      </c>
      <c r="T4039" s="9">
        <f t="shared" si="381"/>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-2199</v>
      </c>
      <c r="P4040" s="5">
        <f t="shared" si="379"/>
        <v>75.25</v>
      </c>
      <c r="Q4040" t="str">
        <f t="shared" si="382"/>
        <v>theater</v>
      </c>
      <c r="R4040" t="str">
        <f t="shared" si="383"/>
        <v>plays</v>
      </c>
      <c r="S4040" s="9">
        <f t="shared" si="380"/>
        <v>41869.798726851855</v>
      </c>
      <c r="T4040" s="9">
        <f t="shared" si="381"/>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-200</v>
      </c>
      <c r="P4041" s="5">
        <f t="shared" si="379"/>
        <v>60</v>
      </c>
      <c r="Q4041" t="str">
        <f t="shared" si="382"/>
        <v>theater</v>
      </c>
      <c r="R4041" t="str">
        <f t="shared" si="383"/>
        <v>plays</v>
      </c>
      <c r="S4041" s="9">
        <f t="shared" si="380"/>
        <v>42305.670914351853</v>
      </c>
      <c r="T4041" s="9">
        <f t="shared" si="381"/>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-5500</v>
      </c>
      <c r="P4042" s="5">
        <f t="shared" si="379"/>
        <v>1250</v>
      </c>
      <c r="Q4042" t="str">
        <f t="shared" si="382"/>
        <v>theater</v>
      </c>
      <c r="R4042" t="str">
        <f t="shared" si="383"/>
        <v>plays</v>
      </c>
      <c r="S4042" s="9">
        <f t="shared" si="380"/>
        <v>42144.231527777782</v>
      </c>
      <c r="T4042" s="9">
        <f t="shared" si="381"/>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-4979</v>
      </c>
      <c r="P4043" s="5">
        <f t="shared" si="379"/>
        <v>10.5</v>
      </c>
      <c r="Q4043" t="str">
        <f t="shared" si="382"/>
        <v>theater</v>
      </c>
      <c r="R4043" t="str">
        <f t="shared" si="383"/>
        <v>plays</v>
      </c>
      <c r="S4043" s="9">
        <f t="shared" si="380"/>
        <v>42559.474004629628</v>
      </c>
      <c r="T4043" s="9">
        <f t="shared" si="381"/>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-9979</v>
      </c>
      <c r="P4044" s="5">
        <f t="shared" si="379"/>
        <v>7</v>
      </c>
      <c r="Q4044" t="str">
        <f t="shared" si="382"/>
        <v>theater</v>
      </c>
      <c r="R4044" t="str">
        <f t="shared" si="383"/>
        <v>plays</v>
      </c>
      <c r="S4044" s="9">
        <f t="shared" si="380"/>
        <v>41995.084074074075</v>
      </c>
      <c r="T4044" s="9">
        <f t="shared" si="381"/>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-300</v>
      </c>
      <c r="P4045" s="5" t="e">
        <f t="shared" si="379"/>
        <v>#DIV/0!</v>
      </c>
      <c r="Q4045" t="str">
        <f t="shared" si="382"/>
        <v>theater</v>
      </c>
      <c r="R4045" t="str">
        <f t="shared" si="383"/>
        <v>plays</v>
      </c>
      <c r="S4045" s="9">
        <f t="shared" si="380"/>
        <v>41948.957465277781</v>
      </c>
      <c r="T4045" s="9">
        <f t="shared" si="381"/>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-375</v>
      </c>
      <c r="P4046" s="5">
        <f t="shared" si="379"/>
        <v>56.25</v>
      </c>
      <c r="Q4046" t="str">
        <f t="shared" si="382"/>
        <v>theater</v>
      </c>
      <c r="R4046" t="str">
        <f t="shared" si="383"/>
        <v>plays</v>
      </c>
      <c r="S4046" s="9">
        <f t="shared" si="380"/>
        <v>42074.219699074078</v>
      </c>
      <c r="T4046" s="9">
        <f t="shared" si="381"/>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-4999</v>
      </c>
      <c r="P4047" s="5">
        <f t="shared" si="379"/>
        <v>1</v>
      </c>
      <c r="Q4047" t="str">
        <f t="shared" si="382"/>
        <v>theater</v>
      </c>
      <c r="R4047" t="str">
        <f t="shared" si="383"/>
        <v>plays</v>
      </c>
      <c r="S4047" s="9">
        <f t="shared" si="380"/>
        <v>41842.201261574075</v>
      </c>
      <c r="T4047" s="9">
        <f t="shared" si="381"/>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-5140</v>
      </c>
      <c r="P4048" s="5">
        <f t="shared" si="379"/>
        <v>38.333333333333336</v>
      </c>
      <c r="Q4048" t="str">
        <f t="shared" si="382"/>
        <v>theater</v>
      </c>
      <c r="R4048" t="str">
        <f t="shared" si="383"/>
        <v>plays</v>
      </c>
      <c r="S4048" s="9">
        <f t="shared" si="380"/>
        <v>41904.650578703702</v>
      </c>
      <c r="T4048" s="9">
        <f t="shared" si="381"/>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-4890</v>
      </c>
      <c r="P4049" s="5">
        <f t="shared" si="379"/>
        <v>27.5</v>
      </c>
      <c r="Q4049" t="str">
        <f t="shared" si="382"/>
        <v>theater</v>
      </c>
      <c r="R4049" t="str">
        <f t="shared" si="383"/>
        <v>plays</v>
      </c>
      <c r="S4049" s="9">
        <f t="shared" si="380"/>
        <v>41991.022488425922</v>
      </c>
      <c r="T4049" s="9">
        <f t="shared" si="381"/>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-13999</v>
      </c>
      <c r="P4050" s="5">
        <f t="shared" si="379"/>
        <v>32.978021978021978</v>
      </c>
      <c r="Q4050" t="str">
        <f t="shared" si="382"/>
        <v>theater</v>
      </c>
      <c r="R4050" t="str">
        <f t="shared" si="383"/>
        <v>plays</v>
      </c>
      <c r="S4050" s="9">
        <f t="shared" si="380"/>
        <v>42436.509108796294</v>
      </c>
      <c r="T4050" s="9">
        <f t="shared" si="381"/>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-19984</v>
      </c>
      <c r="P4051" s="5">
        <f t="shared" si="379"/>
        <v>16</v>
      </c>
      <c r="Q4051" t="str">
        <f t="shared" si="382"/>
        <v>theater</v>
      </c>
      <c r="R4051" t="str">
        <f t="shared" si="383"/>
        <v>plays</v>
      </c>
      <c r="S4051" s="9">
        <f t="shared" si="380"/>
        <v>42169.958506944444</v>
      </c>
      <c r="T4051" s="9">
        <f t="shared" si="381"/>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-1499</v>
      </c>
      <c r="P4052" s="5">
        <f t="shared" si="379"/>
        <v>1</v>
      </c>
      <c r="Q4052" t="str">
        <f t="shared" si="382"/>
        <v>theater</v>
      </c>
      <c r="R4052" t="str">
        <f t="shared" si="383"/>
        <v>plays</v>
      </c>
      <c r="S4052" s="9">
        <f t="shared" si="380"/>
        <v>41905.636469907404</v>
      </c>
      <c r="T4052" s="9">
        <f t="shared" si="381"/>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-500</v>
      </c>
      <c r="P4053" s="5" t="e">
        <f t="shared" si="379"/>
        <v>#DIV/0!</v>
      </c>
      <c r="Q4053" t="str">
        <f t="shared" si="382"/>
        <v>theater</v>
      </c>
      <c r="R4053" t="str">
        <f t="shared" si="383"/>
        <v>plays</v>
      </c>
      <c r="S4053" s="9">
        <f t="shared" si="380"/>
        <v>41761.810150462967</v>
      </c>
      <c r="T4053" s="9">
        <f t="shared" si="381"/>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-1874</v>
      </c>
      <c r="P4054" s="5">
        <f t="shared" si="379"/>
        <v>86.615384615384613</v>
      </c>
      <c r="Q4054" t="str">
        <f t="shared" si="382"/>
        <v>theater</v>
      </c>
      <c r="R4054" t="str">
        <f t="shared" si="383"/>
        <v>plays</v>
      </c>
      <c r="S4054" s="9">
        <f t="shared" si="380"/>
        <v>41865.878657407404</v>
      </c>
      <c r="T4054" s="9">
        <f t="shared" si="381"/>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-390</v>
      </c>
      <c r="P4055" s="5">
        <f t="shared" si="379"/>
        <v>55</v>
      </c>
      <c r="Q4055" t="str">
        <f t="shared" si="382"/>
        <v>theater</v>
      </c>
      <c r="R4055" t="str">
        <f t="shared" si="383"/>
        <v>plays</v>
      </c>
      <c r="S4055" s="9">
        <f t="shared" si="380"/>
        <v>41928.690138888887</v>
      </c>
      <c r="T4055" s="9">
        <f t="shared" si="381"/>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-8880</v>
      </c>
      <c r="P4056" s="5" t="e">
        <f t="shared" si="379"/>
        <v>#DIV/0!</v>
      </c>
      <c r="Q4056" t="str">
        <f t="shared" si="382"/>
        <v>theater</v>
      </c>
      <c r="R4056" t="str">
        <f t="shared" si="383"/>
        <v>plays</v>
      </c>
      <c r="S4056" s="9">
        <f t="shared" si="380"/>
        <v>42613.841261574074</v>
      </c>
      <c r="T4056" s="9">
        <f t="shared" si="381"/>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-4119</v>
      </c>
      <c r="P4057" s="5">
        <f t="shared" si="379"/>
        <v>41.952380952380949</v>
      </c>
      <c r="Q4057" t="str">
        <f t="shared" si="382"/>
        <v>theater</v>
      </c>
      <c r="R4057" t="str">
        <f t="shared" si="383"/>
        <v>plays</v>
      </c>
      <c r="S4057" s="9">
        <f t="shared" si="380"/>
        <v>41779.648506944446</v>
      </c>
      <c r="T4057" s="9">
        <f t="shared" si="381"/>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-705</v>
      </c>
      <c r="P4058" s="5">
        <f t="shared" si="379"/>
        <v>88.333333333333329</v>
      </c>
      <c r="Q4058" t="str">
        <f t="shared" si="382"/>
        <v>theater</v>
      </c>
      <c r="R4058" t="str">
        <f t="shared" si="383"/>
        <v>plays</v>
      </c>
      <c r="S4058" s="9">
        <f t="shared" si="380"/>
        <v>42534.933321759265</v>
      </c>
      <c r="T4058" s="9">
        <f t="shared" si="381"/>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-2725</v>
      </c>
      <c r="P4059" s="5">
        <f t="shared" si="379"/>
        <v>129.16666666666666</v>
      </c>
      <c r="Q4059" t="str">
        <f t="shared" si="382"/>
        <v>theater</v>
      </c>
      <c r="R4059" t="str">
        <f t="shared" si="383"/>
        <v>plays</v>
      </c>
      <c r="S4059" s="9">
        <f t="shared" si="380"/>
        <v>42310.968518518523</v>
      </c>
      <c r="T4059" s="9">
        <f t="shared" si="381"/>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-3655</v>
      </c>
      <c r="P4060" s="5">
        <f t="shared" si="379"/>
        <v>23.75</v>
      </c>
      <c r="Q4060" t="str">
        <f t="shared" si="382"/>
        <v>theater</v>
      </c>
      <c r="R4060" t="str">
        <f t="shared" si="383"/>
        <v>plays</v>
      </c>
      <c r="S4060" s="9">
        <f t="shared" si="380"/>
        <v>42446.060694444444</v>
      </c>
      <c r="T4060" s="9">
        <f t="shared" si="381"/>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-9750</v>
      </c>
      <c r="P4061" s="5">
        <f t="shared" si="379"/>
        <v>35.714285714285715</v>
      </c>
      <c r="Q4061" t="str">
        <f t="shared" si="382"/>
        <v>theater</v>
      </c>
      <c r="R4061" t="str">
        <f t="shared" si="383"/>
        <v>plays</v>
      </c>
      <c r="S4061" s="9">
        <f t="shared" si="380"/>
        <v>41866.640648148146</v>
      </c>
      <c r="T4061" s="9">
        <f t="shared" si="381"/>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-9715</v>
      </c>
      <c r="P4062" s="5">
        <f t="shared" si="379"/>
        <v>57</v>
      </c>
      <c r="Q4062" t="str">
        <f t="shared" si="382"/>
        <v>theater</v>
      </c>
      <c r="R4062" t="str">
        <f t="shared" si="383"/>
        <v>plays</v>
      </c>
      <c r="S4062" s="9">
        <f t="shared" si="380"/>
        <v>41779.695092592592</v>
      </c>
      <c r="T4062" s="9">
        <f t="shared" si="381"/>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-525</v>
      </c>
      <c r="P4063" s="5" t="e">
        <f t="shared" si="379"/>
        <v>#DIV/0!</v>
      </c>
      <c r="Q4063" t="str">
        <f t="shared" si="382"/>
        <v>theater</v>
      </c>
      <c r="R4063" t="str">
        <f t="shared" si="383"/>
        <v>plays</v>
      </c>
      <c r="S4063" s="9">
        <f t="shared" si="380"/>
        <v>42421.141469907408</v>
      </c>
      <c r="T4063" s="9">
        <f t="shared" si="381"/>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-19510</v>
      </c>
      <c r="P4064" s="5">
        <f t="shared" si="379"/>
        <v>163.33333333333334</v>
      </c>
      <c r="Q4064" t="str">
        <f t="shared" si="382"/>
        <v>theater</v>
      </c>
      <c r="R4064" t="str">
        <f t="shared" si="383"/>
        <v>plays</v>
      </c>
      <c r="S4064" s="9">
        <f t="shared" si="380"/>
        <v>42523.739212962959</v>
      </c>
      <c r="T4064" s="9">
        <f t="shared" si="381"/>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-9365</v>
      </c>
      <c r="P4065" s="5">
        <f t="shared" si="379"/>
        <v>15</v>
      </c>
      <c r="Q4065" t="str">
        <f t="shared" si="382"/>
        <v>theater</v>
      </c>
      <c r="R4065" t="str">
        <f t="shared" si="383"/>
        <v>plays</v>
      </c>
      <c r="S4065" s="9">
        <f t="shared" si="380"/>
        <v>41787.681527777779</v>
      </c>
      <c r="T4065" s="9">
        <f t="shared" si="381"/>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-1615</v>
      </c>
      <c r="P4066" s="5">
        <f t="shared" si="379"/>
        <v>64.166666666666671</v>
      </c>
      <c r="Q4066" t="str">
        <f t="shared" si="382"/>
        <v>theater</v>
      </c>
      <c r="R4066" t="str">
        <f t="shared" si="383"/>
        <v>plays</v>
      </c>
      <c r="S4066" s="9">
        <f t="shared" si="380"/>
        <v>42093.588263888887</v>
      </c>
      <c r="T4066" s="9">
        <f t="shared" si="381"/>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-3973</v>
      </c>
      <c r="P4067" s="5">
        <f t="shared" si="379"/>
        <v>6.75</v>
      </c>
      <c r="Q4067" t="str">
        <f t="shared" si="382"/>
        <v>theater</v>
      </c>
      <c r="R4067" t="str">
        <f t="shared" si="383"/>
        <v>plays</v>
      </c>
      <c r="S4067" s="9">
        <f t="shared" si="380"/>
        <v>41833.951516203706</v>
      </c>
      <c r="T4067" s="9">
        <f t="shared" si="381"/>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-14975</v>
      </c>
      <c r="P4068" s="5">
        <f t="shared" si="379"/>
        <v>25</v>
      </c>
      <c r="Q4068" t="str">
        <f t="shared" si="382"/>
        <v>theater</v>
      </c>
      <c r="R4068" t="str">
        <f t="shared" si="383"/>
        <v>plays</v>
      </c>
      <c r="S4068" s="9">
        <f t="shared" si="380"/>
        <v>42479.039212962962</v>
      </c>
      <c r="T4068" s="9">
        <f t="shared" si="381"/>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-1955</v>
      </c>
      <c r="P4069" s="5">
        <f t="shared" si="379"/>
        <v>179.11764705882354</v>
      </c>
      <c r="Q4069" t="str">
        <f t="shared" si="382"/>
        <v>theater</v>
      </c>
      <c r="R4069" t="str">
        <f t="shared" si="383"/>
        <v>plays</v>
      </c>
      <c r="S4069" s="9">
        <f t="shared" si="380"/>
        <v>42235.117476851854</v>
      </c>
      <c r="T4069" s="9">
        <f t="shared" si="381"/>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-3460.05</v>
      </c>
      <c r="P4070" s="5">
        <f t="shared" si="379"/>
        <v>34.950000000000003</v>
      </c>
      <c r="Q4070" t="str">
        <f t="shared" si="382"/>
        <v>theater</v>
      </c>
      <c r="R4070" t="str">
        <f t="shared" si="383"/>
        <v>plays</v>
      </c>
      <c r="S4070" s="9">
        <f t="shared" si="380"/>
        <v>42718.963599537034</v>
      </c>
      <c r="T4070" s="9">
        <f t="shared" si="381"/>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-820</v>
      </c>
      <c r="P4071" s="5">
        <f t="shared" si="379"/>
        <v>33.07692307692308</v>
      </c>
      <c r="Q4071" t="str">
        <f t="shared" si="382"/>
        <v>theater</v>
      </c>
      <c r="R4071" t="str">
        <f t="shared" si="383"/>
        <v>plays</v>
      </c>
      <c r="S4071" s="9">
        <f t="shared" si="380"/>
        <v>42022.661527777775</v>
      </c>
      <c r="T4071" s="9">
        <f t="shared" si="381"/>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-835</v>
      </c>
      <c r="P4072" s="5">
        <f t="shared" si="379"/>
        <v>27.5</v>
      </c>
      <c r="Q4072" t="str">
        <f t="shared" si="382"/>
        <v>theater</v>
      </c>
      <c r="R4072" t="str">
        <f t="shared" si="383"/>
        <v>plays</v>
      </c>
      <c r="S4072" s="9">
        <f t="shared" si="380"/>
        <v>42031.666898148149</v>
      </c>
      <c r="T4072" s="9">
        <f t="shared" si="381"/>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-20000</v>
      </c>
      <c r="P4073" s="5" t="e">
        <f t="shared" si="379"/>
        <v>#DIV/0!</v>
      </c>
      <c r="Q4073" t="str">
        <f t="shared" si="382"/>
        <v>theater</v>
      </c>
      <c r="R4073" t="str">
        <f t="shared" si="383"/>
        <v>plays</v>
      </c>
      <c r="S4073" s="9">
        <f t="shared" si="380"/>
        <v>42700.804756944446</v>
      </c>
      <c r="T4073" s="9">
        <f t="shared" si="381"/>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-996</v>
      </c>
      <c r="P4074" s="5">
        <f t="shared" si="379"/>
        <v>2</v>
      </c>
      <c r="Q4074" t="str">
        <f t="shared" si="382"/>
        <v>theater</v>
      </c>
      <c r="R4074" t="str">
        <f t="shared" si="383"/>
        <v>plays</v>
      </c>
      <c r="S4074" s="9">
        <f t="shared" si="380"/>
        <v>41812.77443287037</v>
      </c>
      <c r="T4074" s="9">
        <f t="shared" si="381"/>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-3463</v>
      </c>
      <c r="P4075" s="5">
        <f t="shared" si="379"/>
        <v>18.5</v>
      </c>
      <c r="Q4075" t="str">
        <f t="shared" si="382"/>
        <v>theater</v>
      </c>
      <c r="R4075" t="str">
        <f t="shared" si="383"/>
        <v>plays</v>
      </c>
      <c r="S4075" s="9">
        <f t="shared" si="380"/>
        <v>42078.34520833334</v>
      </c>
      <c r="T4075" s="9">
        <f t="shared" si="381"/>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-2015</v>
      </c>
      <c r="P4076" s="5">
        <f t="shared" si="379"/>
        <v>35</v>
      </c>
      <c r="Q4076" t="str">
        <f t="shared" si="382"/>
        <v>theater</v>
      </c>
      <c r="R4076" t="str">
        <f t="shared" si="383"/>
        <v>plays</v>
      </c>
      <c r="S4076" s="9">
        <f t="shared" si="380"/>
        <v>42283.552951388891</v>
      </c>
      <c r="T4076" s="9">
        <f t="shared" si="381"/>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-1424</v>
      </c>
      <c r="P4077" s="5">
        <f t="shared" si="379"/>
        <v>44.307692307692307</v>
      </c>
      <c r="Q4077" t="str">
        <f t="shared" si="382"/>
        <v>theater</v>
      </c>
      <c r="R4077" t="str">
        <f t="shared" si="383"/>
        <v>plays</v>
      </c>
      <c r="S4077" s="9">
        <f t="shared" si="380"/>
        <v>41779.045937499999</v>
      </c>
      <c r="T4077" s="9">
        <f t="shared" si="381"/>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-700</v>
      </c>
      <c r="P4078" s="5" t="e">
        <f t="shared" si="379"/>
        <v>#DIV/0!</v>
      </c>
      <c r="Q4078" t="str">
        <f t="shared" si="382"/>
        <v>theater</v>
      </c>
      <c r="R4078" t="str">
        <f t="shared" si="383"/>
        <v>plays</v>
      </c>
      <c r="S4078" s="9">
        <f t="shared" si="380"/>
        <v>41905.795706018522</v>
      </c>
      <c r="T4078" s="9">
        <f t="shared" si="381"/>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-13665</v>
      </c>
      <c r="P4079" s="5">
        <f t="shared" si="379"/>
        <v>222.5</v>
      </c>
      <c r="Q4079" t="str">
        <f t="shared" si="382"/>
        <v>theater</v>
      </c>
      <c r="R4079" t="str">
        <f t="shared" si="383"/>
        <v>plays</v>
      </c>
      <c r="S4079" s="9">
        <f t="shared" si="380"/>
        <v>42695.7105787037</v>
      </c>
      <c r="T4079" s="9">
        <f t="shared" si="381"/>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-250</v>
      </c>
      <c r="P4080" s="5" t="e">
        <f t="shared" si="379"/>
        <v>#DIV/0!</v>
      </c>
      <c r="Q4080" t="str">
        <f t="shared" si="382"/>
        <v>theater</v>
      </c>
      <c r="R4080" t="str">
        <f t="shared" si="383"/>
        <v>plays</v>
      </c>
      <c r="S4080" s="9">
        <f t="shared" si="380"/>
        <v>42732.787523148145</v>
      </c>
      <c r="T4080" s="9">
        <f t="shared" si="381"/>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-2995</v>
      </c>
      <c r="P4081" s="5">
        <f t="shared" si="379"/>
        <v>5</v>
      </c>
      <c r="Q4081" t="str">
        <f t="shared" si="382"/>
        <v>theater</v>
      </c>
      <c r="R4081" t="str">
        <f t="shared" si="383"/>
        <v>plays</v>
      </c>
      <c r="S4081" s="9">
        <f t="shared" si="380"/>
        <v>42510.938900462963</v>
      </c>
      <c r="T4081" s="9">
        <f t="shared" si="381"/>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-3000</v>
      </c>
      <c r="P4082" s="5" t="e">
        <f t="shared" si="379"/>
        <v>#DIV/0!</v>
      </c>
      <c r="Q4082" t="str">
        <f t="shared" si="382"/>
        <v>theater</v>
      </c>
      <c r="R4082" t="str">
        <f t="shared" si="383"/>
        <v>plays</v>
      </c>
      <c r="S4082" s="9">
        <f t="shared" si="380"/>
        <v>42511.698101851856</v>
      </c>
      <c r="T4082" s="9">
        <f t="shared" si="381"/>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-1874</v>
      </c>
      <c r="P4083" s="5">
        <f t="shared" si="379"/>
        <v>29.166666666666668</v>
      </c>
      <c r="Q4083" t="str">
        <f t="shared" si="382"/>
        <v>theater</v>
      </c>
      <c r="R4083" t="str">
        <f t="shared" si="383"/>
        <v>plays</v>
      </c>
      <c r="S4083" s="9">
        <f t="shared" si="380"/>
        <v>42041.581307870365</v>
      </c>
      <c r="T4083" s="9">
        <f t="shared" si="381"/>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-147</v>
      </c>
      <c r="P4084" s="5">
        <f t="shared" si="379"/>
        <v>1.5</v>
      </c>
      <c r="Q4084" t="str">
        <f t="shared" si="382"/>
        <v>theater</v>
      </c>
      <c r="R4084" t="str">
        <f t="shared" si="383"/>
        <v>plays</v>
      </c>
      <c r="S4084" s="9">
        <f t="shared" si="380"/>
        <v>42307.189270833333</v>
      </c>
      <c r="T4084" s="9">
        <f t="shared" si="381"/>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-2741</v>
      </c>
      <c r="P4085" s="5">
        <f t="shared" si="379"/>
        <v>126.5</v>
      </c>
      <c r="Q4085" t="str">
        <f t="shared" si="382"/>
        <v>theater</v>
      </c>
      <c r="R4085" t="str">
        <f t="shared" si="383"/>
        <v>plays</v>
      </c>
      <c r="S4085" s="9">
        <f t="shared" si="380"/>
        <v>42353.761759259258</v>
      </c>
      <c r="T4085" s="9">
        <f t="shared" si="381"/>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-2990</v>
      </c>
      <c r="P4086" s="5">
        <f t="shared" si="379"/>
        <v>10</v>
      </c>
      <c r="Q4086" t="str">
        <f t="shared" si="382"/>
        <v>theater</v>
      </c>
      <c r="R4086" t="str">
        <f t="shared" si="383"/>
        <v>plays</v>
      </c>
      <c r="S4086" s="9">
        <f t="shared" si="380"/>
        <v>42622.436412037037</v>
      </c>
      <c r="T4086" s="9">
        <f t="shared" si="381"/>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-3490</v>
      </c>
      <c r="P4087" s="5">
        <f t="shared" si="379"/>
        <v>10</v>
      </c>
      <c r="Q4087" t="str">
        <f t="shared" si="382"/>
        <v>theater</v>
      </c>
      <c r="R4087" t="str">
        <f t="shared" si="383"/>
        <v>plays</v>
      </c>
      <c r="S4087" s="9">
        <f t="shared" si="380"/>
        <v>42058.603877314818</v>
      </c>
      <c r="T4087" s="9">
        <f t="shared" si="381"/>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-953</v>
      </c>
      <c r="P4088" s="5">
        <f t="shared" si="379"/>
        <v>9.4</v>
      </c>
      <c r="Q4088" t="str">
        <f t="shared" si="382"/>
        <v>theater</v>
      </c>
      <c r="R4088" t="str">
        <f t="shared" si="383"/>
        <v>plays</v>
      </c>
      <c r="S4088" s="9">
        <f t="shared" si="380"/>
        <v>42304.940960648149</v>
      </c>
      <c r="T4088" s="9">
        <f t="shared" si="381"/>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-9600</v>
      </c>
      <c r="P4089" s="5" t="e">
        <f t="shared" si="379"/>
        <v>#DIV/0!</v>
      </c>
      <c r="Q4089" t="str">
        <f t="shared" si="382"/>
        <v>theater</v>
      </c>
      <c r="R4089" t="str">
        <f t="shared" si="383"/>
        <v>plays</v>
      </c>
      <c r="S4089" s="9">
        <f t="shared" si="380"/>
        <v>42538.742893518516</v>
      </c>
      <c r="T4089" s="9">
        <f t="shared" si="381"/>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-1784</v>
      </c>
      <c r="P4090" s="5">
        <f t="shared" si="379"/>
        <v>72</v>
      </c>
      <c r="Q4090" t="str">
        <f t="shared" si="382"/>
        <v>theater</v>
      </c>
      <c r="R4090" t="str">
        <f t="shared" si="383"/>
        <v>plays</v>
      </c>
      <c r="S4090" s="9">
        <f t="shared" si="380"/>
        <v>41990.612546296295</v>
      </c>
      <c r="T4090" s="9">
        <f t="shared" si="381"/>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-4760</v>
      </c>
      <c r="P4091" s="5">
        <f t="shared" si="379"/>
        <v>30</v>
      </c>
      <c r="Q4091" t="str">
        <f t="shared" si="382"/>
        <v>theater</v>
      </c>
      <c r="R4091" t="str">
        <f t="shared" si="383"/>
        <v>plays</v>
      </c>
      <c r="S4091" s="9">
        <f t="shared" si="380"/>
        <v>42122.732499999998</v>
      </c>
      <c r="T4091" s="9">
        <f t="shared" si="381"/>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-968</v>
      </c>
      <c r="P4092" s="5">
        <f t="shared" si="379"/>
        <v>10.666666666666666</v>
      </c>
      <c r="Q4092" t="str">
        <f t="shared" si="382"/>
        <v>theater</v>
      </c>
      <c r="R4092" t="str">
        <f t="shared" si="383"/>
        <v>plays</v>
      </c>
      <c r="S4092" s="9">
        <f t="shared" si="380"/>
        <v>42209.67288194444</v>
      </c>
      <c r="T4092" s="9">
        <f t="shared" si="381"/>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-1396</v>
      </c>
      <c r="P4093" s="5">
        <f t="shared" si="379"/>
        <v>25.5</v>
      </c>
      <c r="Q4093" t="str">
        <f t="shared" si="382"/>
        <v>theater</v>
      </c>
      <c r="R4093" t="str">
        <f t="shared" si="383"/>
        <v>plays</v>
      </c>
      <c r="S4093" s="9">
        <f t="shared" si="380"/>
        <v>41990.506377314814</v>
      </c>
      <c r="T4093" s="9">
        <f t="shared" si="381"/>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-109980</v>
      </c>
      <c r="P4094" s="5">
        <f t="shared" si="379"/>
        <v>20</v>
      </c>
      <c r="Q4094" t="str">
        <f t="shared" si="382"/>
        <v>theater</v>
      </c>
      <c r="R4094" t="str">
        <f t="shared" si="383"/>
        <v>plays</v>
      </c>
      <c r="S4094" s="9">
        <f t="shared" si="380"/>
        <v>42039.194988425923</v>
      </c>
      <c r="T4094" s="9">
        <f t="shared" si="381"/>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-2440</v>
      </c>
      <c r="P4095" s="5">
        <f t="shared" si="379"/>
        <v>15</v>
      </c>
      <c r="Q4095" t="str">
        <f t="shared" si="382"/>
        <v>theater</v>
      </c>
      <c r="R4095" t="str">
        <f t="shared" si="383"/>
        <v>plays</v>
      </c>
      <c r="S4095" s="9">
        <f t="shared" si="380"/>
        <v>42178.815891203703</v>
      </c>
      <c r="T4095" s="9">
        <f t="shared" si="381"/>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-1270</v>
      </c>
      <c r="P4096" s="5">
        <f t="shared" si="379"/>
        <v>91.25</v>
      </c>
      <c r="Q4096" t="str">
        <f t="shared" si="382"/>
        <v>theater</v>
      </c>
      <c r="R4096" t="str">
        <f t="shared" si="383"/>
        <v>plays</v>
      </c>
      <c r="S4096" s="9">
        <f t="shared" si="380"/>
        <v>41890.086805555555</v>
      </c>
      <c r="T4096" s="9">
        <f t="shared" si="381"/>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-29200</v>
      </c>
      <c r="P4097" s="5">
        <f t="shared" si="379"/>
        <v>800</v>
      </c>
      <c r="Q4097" t="str">
        <f t="shared" si="382"/>
        <v>theater</v>
      </c>
      <c r="R4097" t="str">
        <f t="shared" si="383"/>
        <v>plays</v>
      </c>
      <c r="S4097" s="9">
        <f t="shared" si="380"/>
        <v>42693.031828703708</v>
      </c>
      <c r="T4097" s="9">
        <f t="shared" si="381"/>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384">E4098-D4098</f>
        <v>-3100</v>
      </c>
      <c r="P4098" s="5">
        <f t="shared" ref="P4098:P4115" si="385">(E4098/L4098)</f>
        <v>80</v>
      </c>
      <c r="Q4098" t="str">
        <f t="shared" si="382"/>
        <v>theater</v>
      </c>
      <c r="R4098" t="str">
        <f t="shared" si="383"/>
        <v>plays</v>
      </c>
      <c r="S4098" s="9">
        <f t="shared" ref="S4098:S4115" si="386">(((J4098/60)/60)/24)+DATE(1970,1,1)</f>
        <v>42750.530312499999</v>
      </c>
      <c r="T4098" s="9">
        <f t="shared" ref="T4098:T4115" si="387">(((I4098/60)/60)/24)+DATE(1970,1,1)</f>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384"/>
        <v>-10000</v>
      </c>
      <c r="P4099" s="5" t="e">
        <f t="shared" si="385"/>
        <v>#DIV/0!</v>
      </c>
      <c r="Q4099" t="str">
        <f t="shared" ref="Q4099:Q4115" si="388">LEFT(N4099,SEARCH("/",N4099,1)-1)</f>
        <v>theater</v>
      </c>
      <c r="R4099" t="str">
        <f t="shared" ref="R4099:R4115" si="389">RIGHT(N4099,LEN(N4099)-SEARCH("/",N4099))</f>
        <v>plays</v>
      </c>
      <c r="S4099" s="9">
        <f t="shared" si="386"/>
        <v>42344.824502314819</v>
      </c>
      <c r="T4099" s="9">
        <f t="shared" si="387"/>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-75000</v>
      </c>
      <c r="P4100" s="5" t="e">
        <f t="shared" si="385"/>
        <v>#DIV/0!</v>
      </c>
      <c r="Q4100" t="str">
        <f t="shared" si="388"/>
        <v>theater</v>
      </c>
      <c r="R4100" t="str">
        <f t="shared" si="389"/>
        <v>plays</v>
      </c>
      <c r="S4100" s="9">
        <f t="shared" si="386"/>
        <v>42495.722187499996</v>
      </c>
      <c r="T4100" s="9">
        <f t="shared" si="387"/>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-4450</v>
      </c>
      <c r="P4101" s="5">
        <f t="shared" si="385"/>
        <v>50</v>
      </c>
      <c r="Q4101" t="str">
        <f t="shared" si="388"/>
        <v>theater</v>
      </c>
      <c r="R4101" t="str">
        <f t="shared" si="389"/>
        <v>plays</v>
      </c>
      <c r="S4101" s="9">
        <f t="shared" si="386"/>
        <v>42570.850381944445</v>
      </c>
      <c r="T4101" s="9">
        <f t="shared" si="387"/>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-270</v>
      </c>
      <c r="P4102" s="5" t="e">
        <f t="shared" si="385"/>
        <v>#DIV/0!</v>
      </c>
      <c r="Q4102" t="str">
        <f t="shared" si="388"/>
        <v>theater</v>
      </c>
      <c r="R4102" t="str">
        <f t="shared" si="389"/>
        <v>plays</v>
      </c>
      <c r="S4102" s="9">
        <f t="shared" si="386"/>
        <v>41927.124884259261</v>
      </c>
      <c r="T4102" s="9">
        <f t="shared" si="387"/>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-600</v>
      </c>
      <c r="P4103" s="5" t="e">
        <f t="shared" si="385"/>
        <v>#DIV/0!</v>
      </c>
      <c r="Q4103" t="str">
        <f t="shared" si="388"/>
        <v>theater</v>
      </c>
      <c r="R4103" t="str">
        <f t="shared" si="389"/>
        <v>plays</v>
      </c>
      <c r="S4103" s="9">
        <f t="shared" si="386"/>
        <v>42730.903726851851</v>
      </c>
      <c r="T4103" s="9">
        <f t="shared" si="387"/>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-363</v>
      </c>
      <c r="P4104" s="5">
        <f t="shared" si="385"/>
        <v>22.833333333333332</v>
      </c>
      <c r="Q4104" t="str">
        <f t="shared" si="388"/>
        <v>theater</v>
      </c>
      <c r="R4104" t="str">
        <f t="shared" si="389"/>
        <v>plays</v>
      </c>
      <c r="S4104" s="9">
        <f t="shared" si="386"/>
        <v>42475.848067129627</v>
      </c>
      <c r="T4104" s="9">
        <f t="shared" si="387"/>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-900</v>
      </c>
      <c r="P4105" s="5">
        <f t="shared" si="385"/>
        <v>16.666666666666668</v>
      </c>
      <c r="Q4105" t="str">
        <f t="shared" si="388"/>
        <v>theater</v>
      </c>
      <c r="R4105" t="str">
        <f t="shared" si="389"/>
        <v>plays</v>
      </c>
      <c r="S4105" s="9">
        <f t="shared" si="386"/>
        <v>42188.83293981482</v>
      </c>
      <c r="T4105" s="9">
        <f t="shared" si="387"/>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-2359</v>
      </c>
      <c r="P4106" s="5">
        <f t="shared" si="385"/>
        <v>45.785714285714285</v>
      </c>
      <c r="Q4106" t="str">
        <f t="shared" si="388"/>
        <v>theater</v>
      </c>
      <c r="R4106" t="str">
        <f t="shared" si="389"/>
        <v>plays</v>
      </c>
      <c r="S4106" s="9">
        <f t="shared" si="386"/>
        <v>42640.278171296297</v>
      </c>
      <c r="T4106" s="9">
        <f t="shared" si="387"/>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-30700</v>
      </c>
      <c r="P4107" s="5">
        <f t="shared" si="385"/>
        <v>383.33333333333331</v>
      </c>
      <c r="Q4107" t="str">
        <f t="shared" si="388"/>
        <v>theater</v>
      </c>
      <c r="R4107" t="str">
        <f t="shared" si="389"/>
        <v>plays</v>
      </c>
      <c r="S4107" s="9">
        <f t="shared" si="386"/>
        <v>42697.010520833333</v>
      </c>
      <c r="T4107" s="9">
        <f t="shared" si="387"/>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-1470</v>
      </c>
      <c r="P4108" s="5">
        <f t="shared" si="385"/>
        <v>106.96969696969697</v>
      </c>
      <c r="Q4108" t="str">
        <f t="shared" si="388"/>
        <v>theater</v>
      </c>
      <c r="R4108" t="str">
        <f t="shared" si="389"/>
        <v>plays</v>
      </c>
      <c r="S4108" s="9">
        <f t="shared" si="386"/>
        <v>42053.049375000002</v>
      </c>
      <c r="T4108" s="9">
        <f t="shared" si="387"/>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-1959</v>
      </c>
      <c r="P4109" s="5">
        <f t="shared" si="385"/>
        <v>10.25</v>
      </c>
      <c r="Q4109" t="str">
        <f t="shared" si="388"/>
        <v>theater</v>
      </c>
      <c r="R4109" t="str">
        <f t="shared" si="389"/>
        <v>plays</v>
      </c>
      <c r="S4109" s="9">
        <f t="shared" si="386"/>
        <v>41883.916678240741</v>
      </c>
      <c r="T4109" s="9">
        <f t="shared" si="387"/>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-2941</v>
      </c>
      <c r="P4110" s="5">
        <f t="shared" si="385"/>
        <v>59</v>
      </c>
      <c r="Q4110" t="str">
        <f t="shared" si="388"/>
        <v>theater</v>
      </c>
      <c r="R4110" t="str">
        <f t="shared" si="389"/>
        <v>plays</v>
      </c>
      <c r="S4110" s="9">
        <f t="shared" si="386"/>
        <v>42767.031678240746</v>
      </c>
      <c r="T4110" s="9">
        <f t="shared" si="387"/>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-500</v>
      </c>
      <c r="P4111" s="5" t="e">
        <f t="shared" si="385"/>
        <v>#DIV/0!</v>
      </c>
      <c r="Q4111" t="str">
        <f t="shared" si="388"/>
        <v>theater</v>
      </c>
      <c r="R4111" t="str">
        <f t="shared" si="389"/>
        <v>plays</v>
      </c>
      <c r="S4111" s="9">
        <f t="shared" si="386"/>
        <v>42307.539398148147</v>
      </c>
      <c r="T4111" s="9">
        <f t="shared" si="387"/>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-214</v>
      </c>
      <c r="P4112" s="5">
        <f t="shared" si="385"/>
        <v>14.333333333333334</v>
      </c>
      <c r="Q4112" t="str">
        <f t="shared" si="388"/>
        <v>theater</v>
      </c>
      <c r="R4112" t="str">
        <f t="shared" si="389"/>
        <v>plays</v>
      </c>
      <c r="S4112" s="9">
        <f t="shared" si="386"/>
        <v>42512.626747685179</v>
      </c>
      <c r="T4112" s="9">
        <f t="shared" si="387"/>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-2906</v>
      </c>
      <c r="P4113" s="5">
        <f t="shared" si="385"/>
        <v>15.666666666666666</v>
      </c>
      <c r="Q4113" t="str">
        <f t="shared" si="388"/>
        <v>theater</v>
      </c>
      <c r="R4113" t="str">
        <f t="shared" si="389"/>
        <v>plays</v>
      </c>
      <c r="S4113" s="9">
        <f t="shared" si="386"/>
        <v>42029.135879629626</v>
      </c>
      <c r="T4113" s="9">
        <f t="shared" si="387"/>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-2499</v>
      </c>
      <c r="P4114" s="5">
        <f t="shared" si="385"/>
        <v>1</v>
      </c>
      <c r="Q4114" t="str">
        <f t="shared" si="388"/>
        <v>theater</v>
      </c>
      <c r="R4114" t="str">
        <f t="shared" si="389"/>
        <v>plays</v>
      </c>
      <c r="S4114" s="9">
        <f t="shared" si="386"/>
        <v>42400.946597222224</v>
      </c>
      <c r="T4114" s="9">
        <f t="shared" si="387"/>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-1497</v>
      </c>
      <c r="P4115" s="5">
        <f t="shared" si="385"/>
        <v>1</v>
      </c>
      <c r="Q4115" t="str">
        <f t="shared" si="388"/>
        <v>theater</v>
      </c>
      <c r="R4115" t="str">
        <f t="shared" si="389"/>
        <v>plays</v>
      </c>
      <c r="S4115" s="9">
        <f t="shared" si="386"/>
        <v>42358.573182870372</v>
      </c>
      <c r="T4115" s="9">
        <f t="shared" si="387"/>
        <v>42377.273611111115</v>
      </c>
    </row>
  </sheetData>
  <autoFilter ref="A1:T4115" xr:uid="{F046A875-9767-4B42-8A17-E7B97FAE3E78}"/>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1:O1048576 P1:T1">
    <cfRule type="colorScale" priority="1">
      <colorScale>
        <cfvo type="num" val="0"/>
        <cfvo type="num" val="100"/>
        <cfvo type="num" val="200"/>
        <color rgb="FFC00000"/>
        <color theme="9"/>
        <color theme="8" tint="-0.249977111117893"/>
      </colorScale>
    </cfRule>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EAC34-13CF-42A0-BA71-A595F2FA4FBF}">
  <sheetPr codeName="Sheet3"/>
  <dimension ref="A1:F14"/>
  <sheetViews>
    <sheetView workbookViewId="0">
      <selection activeCell="D8" sqref="D8"/>
    </sheetView>
  </sheetViews>
  <sheetFormatPr defaultRowHeight="15" x14ac:dyDescent="0.25"/>
  <cols>
    <col min="1" max="1" width="12.42578125" bestFit="1" customWidth="1"/>
    <col min="2" max="2" width="15.28515625" bestFit="1" customWidth="1"/>
    <col min="3" max="3" width="5.42578125" bestFit="1" customWidth="1"/>
    <col min="4" max="4" width="8.140625" bestFit="1" customWidth="1"/>
    <col min="5" max="5" width="3.5703125" bestFit="1" customWidth="1"/>
    <col min="6" max="6" width="10.7109375" bestFit="1" customWidth="1"/>
  </cols>
  <sheetData>
    <row r="1" spans="1:6" x14ac:dyDescent="0.25">
      <c r="A1" s="6" t="s">
        <v>8223</v>
      </c>
      <c r="B1" t="s">
        <v>8360</v>
      </c>
    </row>
    <row r="3" spans="1:6" x14ac:dyDescent="0.25">
      <c r="A3" s="6" t="s">
        <v>8364</v>
      </c>
      <c r="B3" s="6" t="s">
        <v>8363</v>
      </c>
    </row>
    <row r="4" spans="1:6" x14ac:dyDescent="0.25">
      <c r="A4" s="6" t="s">
        <v>8361</v>
      </c>
      <c r="B4" t="s">
        <v>8219</v>
      </c>
      <c r="C4" t="s">
        <v>8221</v>
      </c>
      <c r="D4" t="s">
        <v>8220</v>
      </c>
      <c r="E4" t="s">
        <v>8222</v>
      </c>
      <c r="F4" t="s">
        <v>8362</v>
      </c>
    </row>
    <row r="5" spans="1:6" x14ac:dyDescent="0.25">
      <c r="A5" s="7" t="s">
        <v>8310</v>
      </c>
      <c r="B5" s="8">
        <v>300</v>
      </c>
      <c r="C5" s="8">
        <v>180</v>
      </c>
      <c r="D5" s="8">
        <v>40</v>
      </c>
      <c r="E5" s="8"/>
      <c r="F5" s="8">
        <v>520</v>
      </c>
    </row>
    <row r="6" spans="1:6" x14ac:dyDescent="0.25">
      <c r="A6" s="7" t="s">
        <v>8336</v>
      </c>
      <c r="B6" s="8">
        <v>34</v>
      </c>
      <c r="C6" s="8">
        <v>140</v>
      </c>
      <c r="D6" s="8">
        <v>20</v>
      </c>
      <c r="E6" s="8">
        <v>6</v>
      </c>
      <c r="F6" s="8">
        <v>200</v>
      </c>
    </row>
    <row r="7" spans="1:6" x14ac:dyDescent="0.25">
      <c r="A7" s="7" t="s">
        <v>8333</v>
      </c>
      <c r="B7" s="8">
        <v>80</v>
      </c>
      <c r="C7" s="8">
        <v>140</v>
      </c>
      <c r="D7" s="8"/>
      <c r="E7" s="8"/>
      <c r="F7" s="8">
        <v>220</v>
      </c>
    </row>
    <row r="8" spans="1:6" x14ac:dyDescent="0.25">
      <c r="A8" s="7" t="s">
        <v>8331</v>
      </c>
      <c r="B8" s="8"/>
      <c r="C8" s="8"/>
      <c r="D8" s="8">
        <v>24</v>
      </c>
      <c r="E8" s="8"/>
      <c r="F8" s="8">
        <v>24</v>
      </c>
    </row>
    <row r="9" spans="1:6" x14ac:dyDescent="0.25">
      <c r="A9" s="7" t="s">
        <v>8325</v>
      </c>
      <c r="B9" s="8">
        <v>540</v>
      </c>
      <c r="C9" s="8">
        <v>120</v>
      </c>
      <c r="D9" s="8">
        <v>20</v>
      </c>
      <c r="E9" s="8">
        <v>20</v>
      </c>
      <c r="F9" s="8">
        <v>700</v>
      </c>
    </row>
    <row r="10" spans="1:6" x14ac:dyDescent="0.25">
      <c r="A10" s="7" t="s">
        <v>8338</v>
      </c>
      <c r="B10" s="8">
        <v>103</v>
      </c>
      <c r="C10" s="8">
        <v>117</v>
      </c>
      <c r="D10" s="8"/>
      <c r="E10" s="8"/>
      <c r="F10" s="8">
        <v>220</v>
      </c>
    </row>
    <row r="11" spans="1:6" x14ac:dyDescent="0.25">
      <c r="A11" s="7" t="s">
        <v>8322</v>
      </c>
      <c r="B11" s="8">
        <v>80</v>
      </c>
      <c r="C11" s="8">
        <v>127</v>
      </c>
      <c r="D11" s="8">
        <v>30</v>
      </c>
      <c r="E11" s="8"/>
      <c r="F11" s="8">
        <v>237</v>
      </c>
    </row>
    <row r="12" spans="1:6" x14ac:dyDescent="0.25">
      <c r="A12" s="7" t="s">
        <v>8319</v>
      </c>
      <c r="B12" s="8">
        <v>209</v>
      </c>
      <c r="C12" s="8">
        <v>213</v>
      </c>
      <c r="D12" s="8">
        <v>178</v>
      </c>
      <c r="E12" s="8"/>
      <c r="F12" s="8">
        <v>600</v>
      </c>
    </row>
    <row r="13" spans="1:6" x14ac:dyDescent="0.25">
      <c r="A13" s="7" t="s">
        <v>8317</v>
      </c>
      <c r="B13" s="8">
        <v>839</v>
      </c>
      <c r="C13" s="8">
        <v>493</v>
      </c>
      <c r="D13" s="8">
        <v>37</v>
      </c>
      <c r="E13" s="8">
        <v>24</v>
      </c>
      <c r="F13" s="8">
        <v>1393</v>
      </c>
    </row>
    <row r="14" spans="1:6" x14ac:dyDescent="0.25">
      <c r="A14" s="7" t="s">
        <v>8362</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8ABCC-0CA0-4E5E-84A5-DBA0F4E69E61}">
  <sheetPr codeName="Sheet4"/>
  <dimension ref="A1:F47"/>
  <sheetViews>
    <sheetView workbookViewId="0">
      <selection activeCell="C60" sqref="C60"/>
    </sheetView>
  </sheetViews>
  <sheetFormatPr defaultRowHeight="15" x14ac:dyDescent="0.25"/>
  <cols>
    <col min="1" max="1" width="15.5703125" bestFit="1" customWidth="1"/>
    <col min="2" max="2" width="15.28515625" bestFit="1" customWidth="1"/>
    <col min="3" max="3" width="5.42578125" bestFit="1" customWidth="1"/>
    <col min="4" max="4" width="8.140625" bestFit="1" customWidth="1"/>
    <col min="5" max="5" width="3.5703125" bestFit="1" customWidth="1"/>
    <col min="6" max="6" width="10.7109375" bestFit="1" customWidth="1"/>
  </cols>
  <sheetData>
    <row r="1" spans="1:6" x14ac:dyDescent="0.25">
      <c r="A1" s="6" t="s">
        <v>8223</v>
      </c>
      <c r="B1" t="s">
        <v>8360</v>
      </c>
    </row>
    <row r="2" spans="1:6" x14ac:dyDescent="0.25">
      <c r="A2" s="6" t="s">
        <v>8308</v>
      </c>
      <c r="B2" t="s">
        <v>8360</v>
      </c>
    </row>
    <row r="4" spans="1:6" x14ac:dyDescent="0.25">
      <c r="A4" s="6" t="s">
        <v>8364</v>
      </c>
      <c r="B4" s="6" t="s">
        <v>8363</v>
      </c>
    </row>
    <row r="5" spans="1:6" x14ac:dyDescent="0.25">
      <c r="A5" s="6" t="s">
        <v>8361</v>
      </c>
      <c r="B5" t="s">
        <v>8219</v>
      </c>
      <c r="C5" t="s">
        <v>8221</v>
      </c>
      <c r="D5" t="s">
        <v>8220</v>
      </c>
      <c r="E5" t="s">
        <v>8222</v>
      </c>
      <c r="F5" t="s">
        <v>8362</v>
      </c>
    </row>
    <row r="6" spans="1:6" x14ac:dyDescent="0.25">
      <c r="A6" s="7" t="s">
        <v>8316</v>
      </c>
      <c r="B6" s="8"/>
      <c r="C6" s="8">
        <v>100</v>
      </c>
      <c r="D6" s="8"/>
      <c r="E6" s="8"/>
      <c r="F6" s="8">
        <v>100</v>
      </c>
    </row>
    <row r="7" spans="1:6" x14ac:dyDescent="0.25">
      <c r="A7" s="7" t="s">
        <v>8344</v>
      </c>
      <c r="B7" s="8"/>
      <c r="C7" s="8"/>
      <c r="D7" s="8">
        <v>20</v>
      </c>
      <c r="E7" s="8"/>
      <c r="F7" s="8">
        <v>20</v>
      </c>
    </row>
    <row r="8" spans="1:6" x14ac:dyDescent="0.25">
      <c r="A8" s="7" t="s">
        <v>8332</v>
      </c>
      <c r="B8" s="8"/>
      <c r="C8" s="8"/>
      <c r="D8" s="8">
        <v>24</v>
      </c>
      <c r="E8" s="8"/>
      <c r="F8" s="8">
        <v>24</v>
      </c>
    </row>
    <row r="9" spans="1:6" x14ac:dyDescent="0.25">
      <c r="A9" s="7" t="s">
        <v>8358</v>
      </c>
      <c r="B9" s="8"/>
      <c r="C9" s="8">
        <v>40</v>
      </c>
      <c r="D9" s="8"/>
      <c r="E9" s="8"/>
      <c r="F9" s="8">
        <v>40</v>
      </c>
    </row>
    <row r="10" spans="1:6" x14ac:dyDescent="0.25">
      <c r="A10" s="7" t="s">
        <v>8354</v>
      </c>
      <c r="B10" s="8">
        <v>40</v>
      </c>
      <c r="C10" s="8"/>
      <c r="D10" s="8"/>
      <c r="E10" s="8"/>
      <c r="F10" s="8">
        <v>40</v>
      </c>
    </row>
    <row r="11" spans="1:6" x14ac:dyDescent="0.25">
      <c r="A11" s="7" t="s">
        <v>8315</v>
      </c>
      <c r="B11" s="8">
        <v>180</v>
      </c>
      <c r="C11" s="8"/>
      <c r="D11" s="8"/>
      <c r="E11" s="8"/>
      <c r="F11" s="8">
        <v>180</v>
      </c>
    </row>
    <row r="12" spans="1:6" x14ac:dyDescent="0.25">
      <c r="A12" s="7" t="s">
        <v>8314</v>
      </c>
      <c r="B12" s="8"/>
      <c r="C12" s="8">
        <v>80</v>
      </c>
      <c r="D12" s="8"/>
      <c r="E12" s="8"/>
      <c r="F12" s="8">
        <v>80</v>
      </c>
    </row>
    <row r="13" spans="1:6" x14ac:dyDescent="0.25">
      <c r="A13" s="7" t="s">
        <v>8330</v>
      </c>
      <c r="B13" s="8">
        <v>40</v>
      </c>
      <c r="C13" s="8"/>
      <c r="D13" s="8"/>
      <c r="E13" s="8"/>
      <c r="F13" s="8">
        <v>40</v>
      </c>
    </row>
    <row r="14" spans="1:6" x14ac:dyDescent="0.25">
      <c r="A14" s="7" t="s">
        <v>8347</v>
      </c>
      <c r="B14" s="8"/>
      <c r="C14" s="8">
        <v>40</v>
      </c>
      <c r="D14" s="8"/>
      <c r="E14" s="8">
        <v>20</v>
      </c>
      <c r="F14" s="8">
        <v>60</v>
      </c>
    </row>
    <row r="15" spans="1:6" x14ac:dyDescent="0.25">
      <c r="A15" s="7" t="s">
        <v>8324</v>
      </c>
      <c r="B15" s="8"/>
      <c r="C15" s="8">
        <v>40</v>
      </c>
      <c r="D15" s="8"/>
      <c r="E15" s="8"/>
      <c r="F15" s="8">
        <v>40</v>
      </c>
    </row>
    <row r="16" spans="1:6" x14ac:dyDescent="0.25">
      <c r="A16" s="7" t="s">
        <v>8337</v>
      </c>
      <c r="B16" s="8"/>
      <c r="C16" s="8">
        <v>120</v>
      </c>
      <c r="D16" s="8">
        <v>20</v>
      </c>
      <c r="E16" s="8"/>
      <c r="F16" s="8">
        <v>140</v>
      </c>
    </row>
    <row r="17" spans="1:6" x14ac:dyDescent="0.25">
      <c r="A17" s="7" t="s">
        <v>8348</v>
      </c>
      <c r="B17" s="8"/>
      <c r="C17" s="8">
        <v>20</v>
      </c>
      <c r="D17" s="8"/>
      <c r="E17" s="8"/>
      <c r="F17" s="8">
        <v>20</v>
      </c>
    </row>
    <row r="18" spans="1:6" x14ac:dyDescent="0.25">
      <c r="A18" s="7" t="s">
        <v>8349</v>
      </c>
      <c r="B18" s="8">
        <v>140</v>
      </c>
      <c r="C18" s="8"/>
      <c r="D18" s="8"/>
      <c r="E18" s="8"/>
      <c r="F18" s="8">
        <v>140</v>
      </c>
    </row>
    <row r="19" spans="1:6" x14ac:dyDescent="0.25">
      <c r="A19" s="7" t="s">
        <v>8329</v>
      </c>
      <c r="B19" s="8">
        <v>140</v>
      </c>
      <c r="C19" s="8">
        <v>20</v>
      </c>
      <c r="D19" s="8"/>
      <c r="E19" s="8"/>
      <c r="F19" s="8">
        <v>160</v>
      </c>
    </row>
    <row r="20" spans="1:6" x14ac:dyDescent="0.25">
      <c r="A20" s="7" t="s">
        <v>8328</v>
      </c>
      <c r="B20" s="8"/>
      <c r="C20" s="8">
        <v>60</v>
      </c>
      <c r="D20" s="8"/>
      <c r="E20" s="8"/>
      <c r="F20" s="8">
        <v>60</v>
      </c>
    </row>
    <row r="21" spans="1:6" x14ac:dyDescent="0.25">
      <c r="A21" s="7" t="s">
        <v>8356</v>
      </c>
      <c r="B21" s="8">
        <v>9</v>
      </c>
      <c r="C21" s="8">
        <v>11</v>
      </c>
      <c r="D21" s="8"/>
      <c r="E21" s="8"/>
      <c r="F21" s="8">
        <v>20</v>
      </c>
    </row>
    <row r="22" spans="1:6" x14ac:dyDescent="0.25">
      <c r="A22" s="7" t="s">
        <v>8327</v>
      </c>
      <c r="B22" s="8">
        <v>20</v>
      </c>
      <c r="C22" s="8"/>
      <c r="D22" s="8"/>
      <c r="E22" s="8"/>
      <c r="F22" s="8">
        <v>20</v>
      </c>
    </row>
    <row r="23" spans="1:6" x14ac:dyDescent="0.25">
      <c r="A23" s="7" t="s">
        <v>8335</v>
      </c>
      <c r="B23" s="8"/>
      <c r="C23" s="8">
        <v>40</v>
      </c>
      <c r="D23" s="8"/>
      <c r="E23" s="8"/>
      <c r="F23" s="8">
        <v>40</v>
      </c>
    </row>
    <row r="24" spans="1:6" x14ac:dyDescent="0.25">
      <c r="A24" s="7" t="s">
        <v>8359</v>
      </c>
      <c r="B24" s="8">
        <v>60</v>
      </c>
      <c r="C24" s="8">
        <v>60</v>
      </c>
      <c r="D24" s="8">
        <v>20</v>
      </c>
      <c r="E24" s="8"/>
      <c r="F24" s="8">
        <v>140</v>
      </c>
    </row>
    <row r="25" spans="1:6" x14ac:dyDescent="0.25">
      <c r="A25" s="7" t="s">
        <v>8343</v>
      </c>
      <c r="B25" s="8"/>
      <c r="C25" s="8">
        <v>20</v>
      </c>
      <c r="D25" s="8"/>
      <c r="E25" s="8"/>
      <c r="F25" s="8">
        <v>20</v>
      </c>
    </row>
    <row r="26" spans="1:6" x14ac:dyDescent="0.25">
      <c r="A26" s="7" t="s">
        <v>8323</v>
      </c>
      <c r="B26" s="8">
        <v>60</v>
      </c>
      <c r="C26" s="8"/>
      <c r="D26" s="8"/>
      <c r="E26" s="8"/>
      <c r="F26" s="8">
        <v>60</v>
      </c>
    </row>
    <row r="27" spans="1:6" x14ac:dyDescent="0.25">
      <c r="A27" s="7" t="s">
        <v>8350</v>
      </c>
      <c r="B27" s="8"/>
      <c r="C27" s="8">
        <v>20</v>
      </c>
      <c r="D27" s="8"/>
      <c r="E27" s="8"/>
      <c r="F27" s="8">
        <v>20</v>
      </c>
    </row>
    <row r="28" spans="1:6" x14ac:dyDescent="0.25">
      <c r="A28" s="7" t="s">
        <v>8339</v>
      </c>
      <c r="B28" s="8">
        <v>103</v>
      </c>
      <c r="C28" s="8">
        <v>57</v>
      </c>
      <c r="D28" s="8"/>
      <c r="E28" s="8"/>
      <c r="F28" s="8">
        <v>160</v>
      </c>
    </row>
    <row r="29" spans="1:6" x14ac:dyDescent="0.25">
      <c r="A29" s="7" t="s">
        <v>8345</v>
      </c>
      <c r="B29" s="8"/>
      <c r="C29" s="8">
        <v>20</v>
      </c>
      <c r="D29" s="8"/>
      <c r="E29" s="8"/>
      <c r="F29" s="8">
        <v>20</v>
      </c>
    </row>
    <row r="30" spans="1:6" x14ac:dyDescent="0.25">
      <c r="A30" s="7" t="s">
        <v>8318</v>
      </c>
      <c r="B30" s="8">
        <v>694</v>
      </c>
      <c r="C30" s="8">
        <v>353</v>
      </c>
      <c r="D30" s="8"/>
      <c r="E30" s="8">
        <v>19</v>
      </c>
      <c r="F30" s="8">
        <v>1066</v>
      </c>
    </row>
    <row r="31" spans="1:6" x14ac:dyDescent="0.25">
      <c r="A31" s="7" t="s">
        <v>8346</v>
      </c>
      <c r="B31" s="8">
        <v>40</v>
      </c>
      <c r="C31" s="8"/>
      <c r="D31" s="8"/>
      <c r="E31" s="8"/>
      <c r="F31" s="8">
        <v>40</v>
      </c>
    </row>
    <row r="32" spans="1:6" x14ac:dyDescent="0.25">
      <c r="A32" s="7" t="s">
        <v>8342</v>
      </c>
      <c r="B32" s="8">
        <v>20</v>
      </c>
      <c r="C32" s="8"/>
      <c r="D32" s="8"/>
      <c r="E32" s="8"/>
      <c r="F32" s="8">
        <v>20</v>
      </c>
    </row>
    <row r="33" spans="1:6" x14ac:dyDescent="0.25">
      <c r="A33" s="7" t="s">
        <v>8353</v>
      </c>
      <c r="B33" s="8"/>
      <c r="C33" s="8">
        <v>20</v>
      </c>
      <c r="D33" s="8"/>
      <c r="E33" s="8"/>
      <c r="F33" s="8">
        <v>20</v>
      </c>
    </row>
    <row r="34" spans="1:6" x14ac:dyDescent="0.25">
      <c r="A34" s="7" t="s">
        <v>8326</v>
      </c>
      <c r="B34" s="8">
        <v>260</v>
      </c>
      <c r="C34" s="8"/>
      <c r="D34" s="8"/>
      <c r="E34" s="8"/>
      <c r="F34" s="8">
        <v>260</v>
      </c>
    </row>
    <row r="35" spans="1:6" x14ac:dyDescent="0.25">
      <c r="A35" s="7" t="s">
        <v>8313</v>
      </c>
      <c r="B35" s="8"/>
      <c r="C35" s="8"/>
      <c r="D35" s="8">
        <v>40</v>
      </c>
      <c r="E35" s="8"/>
      <c r="F35" s="8">
        <v>40</v>
      </c>
    </row>
    <row r="36" spans="1:6" x14ac:dyDescent="0.25">
      <c r="A36" s="7" t="s">
        <v>8312</v>
      </c>
      <c r="B36" s="8">
        <v>60</v>
      </c>
      <c r="C36" s="8"/>
      <c r="D36" s="8"/>
      <c r="E36" s="8"/>
      <c r="F36" s="8">
        <v>60</v>
      </c>
    </row>
    <row r="37" spans="1:6" x14ac:dyDescent="0.25">
      <c r="A37" s="7" t="s">
        <v>8352</v>
      </c>
      <c r="B37" s="8">
        <v>34</v>
      </c>
      <c r="C37" s="8"/>
      <c r="D37" s="8"/>
      <c r="E37" s="8">
        <v>6</v>
      </c>
      <c r="F37" s="8">
        <v>40</v>
      </c>
    </row>
    <row r="38" spans="1:6" x14ac:dyDescent="0.25">
      <c r="A38" s="7" t="s">
        <v>8355</v>
      </c>
      <c r="B38" s="8">
        <v>40</v>
      </c>
      <c r="C38" s="8">
        <v>2</v>
      </c>
      <c r="D38" s="8">
        <v>18</v>
      </c>
      <c r="E38" s="8"/>
      <c r="F38" s="8">
        <v>60</v>
      </c>
    </row>
    <row r="39" spans="1:6" x14ac:dyDescent="0.25">
      <c r="A39" s="7" t="s">
        <v>8357</v>
      </c>
      <c r="B39" s="8">
        <v>85</v>
      </c>
      <c r="C39" s="8">
        <v>80</v>
      </c>
      <c r="D39" s="8">
        <v>17</v>
      </c>
      <c r="E39" s="8">
        <v>5</v>
      </c>
      <c r="F39" s="8">
        <v>187</v>
      </c>
    </row>
    <row r="40" spans="1:6" x14ac:dyDescent="0.25">
      <c r="A40" s="7" t="s">
        <v>8351</v>
      </c>
      <c r="B40" s="8">
        <v>80</v>
      </c>
      <c r="C40" s="8"/>
      <c r="D40" s="8"/>
      <c r="E40" s="8"/>
      <c r="F40" s="8">
        <v>80</v>
      </c>
    </row>
    <row r="41" spans="1:6" x14ac:dyDescent="0.25">
      <c r="A41" s="7" t="s">
        <v>8311</v>
      </c>
      <c r="B41" s="8">
        <v>60</v>
      </c>
      <c r="C41" s="8"/>
      <c r="D41" s="8"/>
      <c r="E41" s="8"/>
      <c r="F41" s="8">
        <v>60</v>
      </c>
    </row>
    <row r="42" spans="1:6" x14ac:dyDescent="0.25">
      <c r="A42" s="7" t="s">
        <v>8341</v>
      </c>
      <c r="B42" s="8"/>
      <c r="C42" s="8">
        <v>47</v>
      </c>
      <c r="D42" s="8">
        <v>10</v>
      </c>
      <c r="E42" s="8"/>
      <c r="F42" s="8">
        <v>57</v>
      </c>
    </row>
    <row r="43" spans="1:6" x14ac:dyDescent="0.25">
      <c r="A43" s="7" t="s">
        <v>8334</v>
      </c>
      <c r="B43" s="8"/>
      <c r="C43" s="8">
        <v>100</v>
      </c>
      <c r="D43" s="8"/>
      <c r="E43" s="8"/>
      <c r="F43" s="8">
        <v>100</v>
      </c>
    </row>
    <row r="44" spans="1:6" x14ac:dyDescent="0.25">
      <c r="A44" s="7" t="s">
        <v>8321</v>
      </c>
      <c r="B44" s="8">
        <v>20</v>
      </c>
      <c r="C44" s="8">
        <v>120</v>
      </c>
      <c r="D44" s="8">
        <v>60</v>
      </c>
      <c r="E44" s="8"/>
      <c r="F44" s="8">
        <v>200</v>
      </c>
    </row>
    <row r="45" spans="1:6" x14ac:dyDescent="0.25">
      <c r="A45" s="7" t="s">
        <v>8320</v>
      </c>
      <c r="B45" s="8"/>
      <c r="C45" s="8">
        <v>60</v>
      </c>
      <c r="D45" s="8">
        <v>100</v>
      </c>
      <c r="E45" s="8"/>
      <c r="F45" s="8">
        <v>160</v>
      </c>
    </row>
    <row r="46" spans="1:6" x14ac:dyDescent="0.25">
      <c r="A46" s="7" t="s">
        <v>8340</v>
      </c>
      <c r="B46" s="8"/>
      <c r="C46" s="8"/>
      <c r="D46" s="8">
        <v>20</v>
      </c>
      <c r="E46" s="8"/>
      <c r="F46" s="8">
        <v>20</v>
      </c>
    </row>
    <row r="47" spans="1:6" x14ac:dyDescent="0.25">
      <c r="A47" s="7" t="s">
        <v>8362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8585B-FE0C-4FA1-91BC-51780809E7C1}">
  <sheetPr codeName="Sheet1"/>
  <dimension ref="A1:F18"/>
  <sheetViews>
    <sheetView workbookViewId="0">
      <selection activeCell="H2" sqref="H2"/>
    </sheetView>
  </sheetViews>
  <sheetFormatPr defaultRowHeight="15" x14ac:dyDescent="0.25"/>
  <cols>
    <col min="1" max="1" width="12.85546875" bestFit="1" customWidth="1"/>
    <col min="2" max="2" width="15.5703125" bestFit="1" customWidth="1"/>
    <col min="3" max="3" width="5.85546875" bestFit="1" customWidth="1"/>
    <col min="4" max="4" width="4.140625" bestFit="1" customWidth="1"/>
    <col min="5" max="5" width="9.5703125" bestFit="1" customWidth="1"/>
    <col min="6" max="6" width="10.7109375" bestFit="1" customWidth="1"/>
  </cols>
  <sheetData>
    <row r="1" spans="1:6" x14ac:dyDescent="0.25">
      <c r="A1" s="6" t="s">
        <v>8308</v>
      </c>
      <c r="B1" t="s">
        <v>8360</v>
      </c>
    </row>
    <row r="2" spans="1:6" x14ac:dyDescent="0.25">
      <c r="A2" s="6" t="s">
        <v>8379</v>
      </c>
      <c r="B2" t="s">
        <v>8360</v>
      </c>
    </row>
    <row r="4" spans="1:6" x14ac:dyDescent="0.25">
      <c r="A4" s="6" t="s">
        <v>8380</v>
      </c>
      <c r="B4" s="6" t="s">
        <v>8363</v>
      </c>
    </row>
    <row r="5" spans="1:6" x14ac:dyDescent="0.25">
      <c r="A5" s="6" t="s">
        <v>8361</v>
      </c>
      <c r="B5" t="s">
        <v>8220</v>
      </c>
      <c r="C5" t="s">
        <v>8221</v>
      </c>
      <c r="D5" t="s">
        <v>8222</v>
      </c>
      <c r="E5" t="s">
        <v>8219</v>
      </c>
      <c r="F5" t="s">
        <v>8362</v>
      </c>
    </row>
    <row r="6" spans="1:6" x14ac:dyDescent="0.25">
      <c r="A6" s="10" t="s">
        <v>8373</v>
      </c>
      <c r="B6" s="8">
        <v>34</v>
      </c>
      <c r="C6" s="8">
        <v>149</v>
      </c>
      <c r="D6" s="8">
        <v>2</v>
      </c>
      <c r="E6" s="8">
        <v>182</v>
      </c>
      <c r="F6" s="8">
        <v>367</v>
      </c>
    </row>
    <row r="7" spans="1:6" x14ac:dyDescent="0.25">
      <c r="A7" s="10" t="s">
        <v>8374</v>
      </c>
      <c r="B7" s="8">
        <v>27</v>
      </c>
      <c r="C7" s="8">
        <v>106</v>
      </c>
      <c r="D7" s="8">
        <v>18</v>
      </c>
      <c r="E7" s="8">
        <v>202</v>
      </c>
      <c r="F7" s="8">
        <v>353</v>
      </c>
    </row>
    <row r="8" spans="1:6" x14ac:dyDescent="0.25">
      <c r="A8" s="10" t="s">
        <v>8375</v>
      </c>
      <c r="B8" s="8">
        <v>28</v>
      </c>
      <c r="C8" s="8">
        <v>108</v>
      </c>
      <c r="D8" s="8">
        <v>30</v>
      </c>
      <c r="E8" s="8">
        <v>180</v>
      </c>
      <c r="F8" s="8">
        <v>346</v>
      </c>
    </row>
    <row r="9" spans="1:6" x14ac:dyDescent="0.25">
      <c r="A9" s="10" t="s">
        <v>8376</v>
      </c>
      <c r="B9" s="8">
        <v>27</v>
      </c>
      <c r="C9" s="8">
        <v>102</v>
      </c>
      <c r="D9" s="8"/>
      <c r="E9" s="8">
        <v>192</v>
      </c>
      <c r="F9" s="8">
        <v>321</v>
      </c>
    </row>
    <row r="10" spans="1:6" x14ac:dyDescent="0.25">
      <c r="A10" s="10" t="s">
        <v>8367</v>
      </c>
      <c r="B10" s="8">
        <v>26</v>
      </c>
      <c r="C10" s="8">
        <v>126</v>
      </c>
      <c r="D10" s="8"/>
      <c r="E10" s="8">
        <v>234</v>
      </c>
      <c r="F10" s="8">
        <v>386</v>
      </c>
    </row>
    <row r="11" spans="1:6" x14ac:dyDescent="0.25">
      <c r="A11" s="10" t="s">
        <v>8377</v>
      </c>
      <c r="B11" s="8">
        <v>27</v>
      </c>
      <c r="C11" s="8">
        <v>147</v>
      </c>
      <c r="D11" s="8"/>
      <c r="E11" s="8">
        <v>211</v>
      </c>
      <c r="F11" s="8">
        <v>385</v>
      </c>
    </row>
    <row r="12" spans="1:6" x14ac:dyDescent="0.25">
      <c r="A12" s="10" t="s">
        <v>8368</v>
      </c>
      <c r="B12" s="8">
        <v>43</v>
      </c>
      <c r="C12" s="8">
        <v>150</v>
      </c>
      <c r="D12" s="8"/>
      <c r="E12" s="8">
        <v>194</v>
      </c>
      <c r="F12" s="8">
        <v>387</v>
      </c>
    </row>
    <row r="13" spans="1:6" x14ac:dyDescent="0.25">
      <c r="A13" s="10" t="s">
        <v>8369</v>
      </c>
      <c r="B13" s="8">
        <v>33</v>
      </c>
      <c r="C13" s="8">
        <v>134</v>
      </c>
      <c r="D13" s="8"/>
      <c r="E13" s="8">
        <v>166</v>
      </c>
      <c r="F13" s="8">
        <v>333</v>
      </c>
    </row>
    <row r="14" spans="1:6" x14ac:dyDescent="0.25">
      <c r="A14" s="10" t="s">
        <v>8370</v>
      </c>
      <c r="B14" s="8">
        <v>24</v>
      </c>
      <c r="C14" s="8">
        <v>127</v>
      </c>
      <c r="D14" s="8"/>
      <c r="E14" s="8">
        <v>147</v>
      </c>
      <c r="F14" s="8">
        <v>298</v>
      </c>
    </row>
    <row r="15" spans="1:6" x14ac:dyDescent="0.25">
      <c r="A15" s="10" t="s">
        <v>8371</v>
      </c>
      <c r="B15" s="8">
        <v>20</v>
      </c>
      <c r="C15" s="8">
        <v>149</v>
      </c>
      <c r="D15" s="8"/>
      <c r="E15" s="8">
        <v>183</v>
      </c>
      <c r="F15" s="8">
        <v>352</v>
      </c>
    </row>
    <row r="16" spans="1:6" x14ac:dyDescent="0.25">
      <c r="A16" s="10" t="s">
        <v>8372</v>
      </c>
      <c r="B16" s="8">
        <v>37</v>
      </c>
      <c r="C16" s="8">
        <v>114</v>
      </c>
      <c r="D16" s="8"/>
      <c r="E16" s="8">
        <v>183</v>
      </c>
      <c r="F16" s="8">
        <v>334</v>
      </c>
    </row>
    <row r="17" spans="1:6" x14ac:dyDescent="0.25">
      <c r="A17" s="10" t="s">
        <v>8378</v>
      </c>
      <c r="B17" s="8">
        <v>23</v>
      </c>
      <c r="C17" s="8">
        <v>118</v>
      </c>
      <c r="D17" s="8"/>
      <c r="E17" s="8">
        <v>111</v>
      </c>
      <c r="F17" s="8">
        <v>252</v>
      </c>
    </row>
    <row r="18" spans="1:6" x14ac:dyDescent="0.25">
      <c r="A18" s="10" t="s">
        <v>8362</v>
      </c>
      <c r="B18" s="8">
        <v>349</v>
      </c>
      <c r="C18" s="8">
        <v>1530</v>
      </c>
      <c r="D18" s="8">
        <v>50</v>
      </c>
      <c r="E18" s="8">
        <v>2185</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BAA1-D32C-4321-B7E7-B06AB2DB2071}">
  <dimension ref="A1:H13"/>
  <sheetViews>
    <sheetView workbookViewId="0">
      <selection activeCell="J11" sqref="J11"/>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COUNTIFS(Sheet1!$D$2:$D$4115,"&lt;1000",Sheet1!$F$2:$F$4115,"successful")</f>
        <v>322</v>
      </c>
      <c r="C2">
        <f>COUNTIFS(Sheet1!$D$2:$D$4115,"&lt;1000",Sheet1!$F$2:$F$4115,"failed")</f>
        <v>113</v>
      </c>
      <c r="D2">
        <f>COUNTIFS(Sheet1!$D$2:$D$4115,"&lt;1000",Sheet1!$F$2:$F$4115,"canceled")</f>
        <v>18</v>
      </c>
      <c r="E2">
        <f>SUM(B2:D2)</f>
        <v>453</v>
      </c>
      <c r="F2" s="11">
        <f>(B2/E2)</f>
        <v>0.71081677704194257</v>
      </c>
      <c r="G2" s="11">
        <f>C2/E2</f>
        <v>0.24944812362030905</v>
      </c>
      <c r="H2" s="11">
        <f>D2/E2</f>
        <v>3.9735099337748346E-2</v>
      </c>
    </row>
    <row r="3" spans="1:8" x14ac:dyDescent="0.25">
      <c r="A3" t="s">
        <v>8390</v>
      </c>
      <c r="B3">
        <f>COUNTIFS(Sheet1!$D$2:$D$4115,"&gt;=1000",Sheet1!$D$2:$D$4115,"&lt;=4999",Sheet1!$F$2:$F$4115,"successful")</f>
        <v>932</v>
      </c>
      <c r="C3">
        <f>COUNTIFS(Sheet1!$D$2:$D$4115,"&gt;=1000",Sheet1!$D$2:$D$4115,"&lt;=4999",Sheet1!$F$2:$F$4115,"failed")</f>
        <v>420</v>
      </c>
      <c r="D3">
        <f>COUNTIFS(Sheet1!$D$2:$D$4115,"&gt;=1000",Sheet1!$D$2:$D$4115,"&lt;=4999",Sheet1!$F$2:$F$4115,"canceled")</f>
        <v>60</v>
      </c>
      <c r="E3">
        <f t="shared" ref="E3:E13" si="0">SUM(B3:D3)</f>
        <v>1412</v>
      </c>
      <c r="F3" s="11">
        <f t="shared" ref="F3:F13" si="1">(B3/E3)</f>
        <v>0.66005665722379603</v>
      </c>
      <c r="G3" s="11">
        <f t="shared" ref="G3:G13" si="2">C3/E3</f>
        <v>0.29745042492917845</v>
      </c>
      <c r="H3" s="11">
        <f t="shared" ref="H3:H13" si="3">D3/E3</f>
        <v>4.2492917847025496E-2</v>
      </c>
    </row>
    <row r="4" spans="1:8" x14ac:dyDescent="0.25">
      <c r="A4" t="s">
        <v>8391</v>
      </c>
      <c r="B4">
        <f>COUNTIFS(Sheet1!$D$2:$D$4115,"&gt;=5000",Sheet1!$D$2:$D$4115,"&lt;=9999",Sheet1!$F$2:$F$4115,"successful")</f>
        <v>381</v>
      </c>
      <c r="C4">
        <f>COUNTIFS(Sheet1!$D$2:$D$4115,"&gt;=5000",Sheet1!$D$2:$D$4115,"&lt;=9999",Sheet1!$F$2:$F$4115,"failed")</f>
        <v>283</v>
      </c>
      <c r="D4">
        <f>COUNTIFS(Sheet1!$D$2:$D$4115,"&gt;=5000",Sheet1!$D$2:$D$4115,"&lt;=9999",Sheet1!$F$2:$F$4115,"canceled")</f>
        <v>52</v>
      </c>
      <c r="E4">
        <f t="shared" si="0"/>
        <v>716</v>
      </c>
      <c r="F4" s="11">
        <f t="shared" si="1"/>
        <v>0.53212290502793291</v>
      </c>
      <c r="G4" s="11">
        <f t="shared" si="2"/>
        <v>0.39525139664804471</v>
      </c>
      <c r="H4" s="11">
        <f t="shared" si="3"/>
        <v>7.2625698324022353E-2</v>
      </c>
    </row>
    <row r="5" spans="1:8" x14ac:dyDescent="0.25">
      <c r="A5" t="s">
        <v>8392</v>
      </c>
      <c r="B5">
        <f>COUNTIFS(Sheet1!$D$2:$D$4115,"&gt;=10000",Sheet1!$D$2:$D$4115,"&lt;=14999",Sheet1!$F$2:$F$4115,"successful")</f>
        <v>168</v>
      </c>
      <c r="C5">
        <f>COUNTIFS(Sheet1!$D$2:$D$4115,"&gt;=10000",Sheet1!$D$2:$D$4115,"&lt;=14999",Sheet1!$F$2:$F$4115,"failed")</f>
        <v>144</v>
      </c>
      <c r="D5">
        <f>COUNTIFS(Sheet1!$D$2:$D$4115,"&gt;=10000",Sheet1!$D$2:$D$4115,"&lt;=14999",Sheet1!$F$2:$F$4115,"canceled")</f>
        <v>40</v>
      </c>
      <c r="E5">
        <f t="shared" si="0"/>
        <v>352</v>
      </c>
      <c r="F5" s="11">
        <f t="shared" si="1"/>
        <v>0.47727272727272729</v>
      </c>
      <c r="G5" s="11">
        <f t="shared" si="2"/>
        <v>0.40909090909090912</v>
      </c>
      <c r="H5" s="11">
        <f t="shared" si="3"/>
        <v>0.11363636363636363</v>
      </c>
    </row>
    <row r="6" spans="1:8" x14ac:dyDescent="0.25">
      <c r="A6" t="s">
        <v>8393</v>
      </c>
      <c r="B6">
        <f>COUNTIFS(Sheet1!$D$2:$D$4115,"&gt;=15000",Sheet1!$D$2:$D$4115,"&lt;=19999",Sheet1!$F$2:$F$4115,"successful")</f>
        <v>94</v>
      </c>
      <c r="C6">
        <f>COUNTIFS(Sheet1!$D$2:$D$4115,"&gt;=15000",Sheet1!$D$2:$D$4115,"&lt;=19999",Sheet1!$F$2:$F$4115,"failed")</f>
        <v>90</v>
      </c>
      <c r="D6">
        <f>COUNTIFS(Sheet1!$D$2:$D$4115,"&gt;=15000",Sheet1!$D$2:$D$4115,"&lt;=19999",Sheet1!$F$2:$F$4115,"canceled")</f>
        <v>17</v>
      </c>
      <c r="E6">
        <f t="shared" si="0"/>
        <v>201</v>
      </c>
      <c r="F6" s="11">
        <f t="shared" si="1"/>
        <v>0.46766169154228854</v>
      </c>
      <c r="G6" s="11">
        <f t="shared" si="2"/>
        <v>0.44776119402985076</v>
      </c>
      <c r="H6" s="11">
        <f t="shared" si="3"/>
        <v>8.45771144278607E-2</v>
      </c>
    </row>
    <row r="7" spans="1:8" x14ac:dyDescent="0.25">
      <c r="A7" t="s">
        <v>8394</v>
      </c>
      <c r="B7">
        <f>COUNTIFS(Sheet1!$D$2:$D$4115,"&gt;=20000",Sheet1!$D$2:$D$4115,"&lt;=24999",Sheet1!$F$2:$F$4115,"successful")</f>
        <v>62</v>
      </c>
      <c r="C7">
        <f>COUNTIFS(Sheet1!$D$2:$D$4115,"&gt;=20000",Sheet1!$D$2:$D$4115,"&lt;=24999",Sheet1!$F$2:$F$4115,"failed")</f>
        <v>72</v>
      </c>
      <c r="D7">
        <f>COUNTIFS(Sheet1!$D$2:$D$4115,"&gt;=20000",Sheet1!$D$2:$D$4115,"&lt;=24999",Sheet1!$F$2:$F$4115,"canceled")</f>
        <v>14</v>
      </c>
      <c r="E7">
        <f t="shared" si="0"/>
        <v>148</v>
      </c>
      <c r="F7" s="11">
        <f t="shared" si="1"/>
        <v>0.41891891891891891</v>
      </c>
      <c r="G7" s="11">
        <f t="shared" si="2"/>
        <v>0.48648648648648651</v>
      </c>
      <c r="H7" s="11">
        <f t="shared" si="3"/>
        <v>9.45945945945946E-2</v>
      </c>
    </row>
    <row r="8" spans="1:8" x14ac:dyDescent="0.25">
      <c r="A8" t="s">
        <v>8395</v>
      </c>
      <c r="B8">
        <f>COUNTIFS(Sheet1!$D$2:$D$4115,"&gt;=25000",Sheet1!$D$2:$D$4115,"&lt;=29999",Sheet1!$F$2:$F$4115,"successful")</f>
        <v>55</v>
      </c>
      <c r="C8">
        <f>COUNTIFS(Sheet1!$D$2:$D$4115,"&gt;=25000",Sheet1!$D$2:$D$4115,"&lt;=29999",Sheet1!$F$2:$F$4115,"failed")</f>
        <v>64</v>
      </c>
      <c r="D8">
        <f>COUNTIFS(Sheet1!$D$2:$D$4115,"&gt;=25000",Sheet1!$D$2:$D$4115,"&lt;=29999",Sheet1!$F$2:$F$4115,"canceled")</f>
        <v>18</v>
      </c>
      <c r="E8">
        <f t="shared" si="0"/>
        <v>137</v>
      </c>
      <c r="F8" s="11">
        <f t="shared" si="1"/>
        <v>0.40145985401459855</v>
      </c>
      <c r="G8" s="11">
        <f t="shared" si="2"/>
        <v>0.46715328467153283</v>
      </c>
      <c r="H8" s="11">
        <f t="shared" si="3"/>
        <v>0.13138686131386862</v>
      </c>
    </row>
    <row r="9" spans="1:8" x14ac:dyDescent="0.25">
      <c r="A9" t="s">
        <v>8396</v>
      </c>
      <c r="B9">
        <f>COUNTIFS(Sheet1!$D$2:$D$4115,"&gt;=30000",Sheet1!$D$2:$D$4115,"&lt;=34999",Sheet1!$F$2:$F$4115,"successful")</f>
        <v>32</v>
      </c>
      <c r="C9">
        <f>COUNTIFS(Sheet1!$D$2:$D$4115,"&gt;=30000",Sheet1!$D$2:$D$4115,"&lt;=34999",Sheet1!$F$2:$F$4115,"failed")</f>
        <v>37</v>
      </c>
      <c r="D9">
        <f>COUNTIFS(Sheet1!$D$2:$D$4115,"&gt;=30000",Sheet1!$D$2:$D$4115,"&lt;=34999",Sheet1!$F$2:$F$4115,"canceled")</f>
        <v>13</v>
      </c>
      <c r="E9">
        <f t="shared" si="0"/>
        <v>82</v>
      </c>
      <c r="F9" s="11">
        <f t="shared" si="1"/>
        <v>0.3902439024390244</v>
      </c>
      <c r="G9" s="11">
        <f t="shared" si="2"/>
        <v>0.45121951219512196</v>
      </c>
      <c r="H9" s="11">
        <f t="shared" si="3"/>
        <v>0.15853658536585366</v>
      </c>
    </row>
    <row r="10" spans="1:8" x14ac:dyDescent="0.25">
      <c r="A10" t="s">
        <v>8397</v>
      </c>
      <c r="B10">
        <f>COUNTIFS(Sheet1!$D$2:$D$4115,"&gt;=35000",Sheet1!$D$2:$D$4115,"&lt;=39999",Sheet1!$F$2:$F$4115,"successful")</f>
        <v>26</v>
      </c>
      <c r="C10">
        <f>COUNTIFS(Sheet1!$D$2:$D$4115,"&gt;=35000",Sheet1!$D$2:$D$4115,"&lt;=39999",Sheet1!$F$2:$F$4115,"failed")</f>
        <v>22</v>
      </c>
      <c r="D10">
        <f>COUNTIFS(Sheet1!$D$2:$D$4115,"&gt;=35000",Sheet1!$D$2:$D$4115,"&lt;=39999",Sheet1!$F$2:$F$4115,"canceled")</f>
        <v>7</v>
      </c>
      <c r="E10">
        <f t="shared" si="0"/>
        <v>55</v>
      </c>
      <c r="F10" s="11">
        <f t="shared" si="1"/>
        <v>0.47272727272727272</v>
      </c>
      <c r="G10" s="11">
        <f t="shared" si="2"/>
        <v>0.4</v>
      </c>
      <c r="H10" s="11">
        <f t="shared" si="3"/>
        <v>0.12727272727272726</v>
      </c>
    </row>
    <row r="11" spans="1:8" x14ac:dyDescent="0.25">
      <c r="A11" t="s">
        <v>8398</v>
      </c>
      <c r="B11">
        <f>COUNTIFS(Sheet1!$D$2:$D$4115,"&gt;=40000",Sheet1!$D$2:$D$4115,"&lt;=44999",Sheet1!$F$2:$F$4115,"successful")</f>
        <v>21</v>
      </c>
      <c r="C11">
        <f>COUNTIFS(Sheet1!$D$2:$D$4115,"&gt;=40000",Sheet1!$D$2:$D$4115,"&lt;=44999",Sheet1!$F$2:$F$4115,"failed")</f>
        <v>16</v>
      </c>
      <c r="D11">
        <f>COUNTIFS(Sheet1!$D$2:$D$4115,"&gt;=40000",Sheet1!$D$2:$D$4115,"&lt;=44999",Sheet1!$F$2:$F$4115,"canceled")</f>
        <v>6</v>
      </c>
      <c r="E11">
        <f t="shared" si="0"/>
        <v>43</v>
      </c>
      <c r="F11" s="11">
        <f t="shared" si="1"/>
        <v>0.48837209302325579</v>
      </c>
      <c r="G11" s="11">
        <f t="shared" si="2"/>
        <v>0.37209302325581395</v>
      </c>
      <c r="H11" s="11">
        <f t="shared" si="3"/>
        <v>0.13953488372093023</v>
      </c>
    </row>
    <row r="12" spans="1:8" x14ac:dyDescent="0.25">
      <c r="A12" t="s">
        <v>8399</v>
      </c>
      <c r="B12">
        <f>COUNTIFS(Sheet1!$D$2:$D$4115,"&gt;=45000",Sheet1!$D$2:$D$4115,"&lt;=49999",Sheet1!$F$2:$F$4115,"successful")</f>
        <v>6</v>
      </c>
      <c r="C12">
        <f>COUNTIFS(Sheet1!$D$2:$D$4115,"&gt;=45000",Sheet1!$D$2:$D$4115,"&lt;=49999",Sheet1!$F$2:$F$4115,"failed")</f>
        <v>11</v>
      </c>
      <c r="D12">
        <f>COUNTIFS(Sheet1!$D$2:$D$4115,"&gt;=45000",Sheet1!$D$2:$D$4115,"&lt;=49999",Sheet1!$F$2:$F$4115,"canceled")</f>
        <v>4</v>
      </c>
      <c r="E12">
        <f t="shared" si="0"/>
        <v>21</v>
      </c>
      <c r="F12" s="11">
        <f t="shared" si="1"/>
        <v>0.2857142857142857</v>
      </c>
      <c r="G12" s="11">
        <f t="shared" si="2"/>
        <v>0.52380952380952384</v>
      </c>
      <c r="H12" s="11">
        <f t="shared" si="3"/>
        <v>0.19047619047619047</v>
      </c>
    </row>
    <row r="13" spans="1:8" x14ac:dyDescent="0.25">
      <c r="A13" t="s">
        <v>8400</v>
      </c>
      <c r="B13">
        <f>COUNTIFS(Sheet1!$D$2:$D$4115,"&gt;=50000",Sheet1!$F$2:$F$4115,"successful")</f>
        <v>86</v>
      </c>
      <c r="C13">
        <f>COUNTIFS(Sheet1!$D$2:$D$4115,"&gt;=50000",Sheet1!$F$2:$F$4115,"failed")</f>
        <v>258</v>
      </c>
      <c r="D13">
        <f>COUNTIFS(Sheet1!$D$2:$D$4115,"&gt;=50000",Sheet1!$F$2:$F$4115,"canceled")</f>
        <v>100</v>
      </c>
      <c r="E13">
        <f t="shared" si="0"/>
        <v>444</v>
      </c>
      <c r="F13" s="11">
        <f t="shared" si="1"/>
        <v>0.19369369369369369</v>
      </c>
      <c r="G13" s="11">
        <f t="shared" si="2"/>
        <v>0.58108108108108103</v>
      </c>
      <c r="H13" s="11">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28346-088C-461B-8396-4572AA4D8455}">
  <dimension ref="A1:H2186"/>
  <sheetViews>
    <sheetView tabSelected="1" topLeftCell="B1" zoomScaleNormal="100" workbookViewId="0">
      <selection activeCell="G22" sqref="G22"/>
    </sheetView>
  </sheetViews>
  <sheetFormatPr defaultRowHeight="15" x14ac:dyDescent="0.25"/>
  <cols>
    <col min="1" max="1" width="10" bestFit="1" customWidth="1"/>
    <col min="2" max="2" width="13.85546875" bestFit="1" customWidth="1"/>
    <col min="4" max="4" width="8.85546875" bestFit="1" customWidth="1"/>
    <col min="5" max="5" width="13.85546875" bestFit="1" customWidth="1"/>
    <col min="7" max="7" width="61.140625" bestFit="1" customWidth="1"/>
  </cols>
  <sheetData>
    <row r="1" spans="1:8" x14ac:dyDescent="0.25">
      <c r="A1" s="13" t="s">
        <v>8401</v>
      </c>
      <c r="B1" s="13" t="s">
        <v>8262</v>
      </c>
      <c r="D1" s="13" t="s">
        <v>8401</v>
      </c>
      <c r="E1" s="13" t="s">
        <v>8262</v>
      </c>
    </row>
    <row r="2" spans="1:8" x14ac:dyDescent="0.25">
      <c r="A2" s="12" t="s">
        <v>8219</v>
      </c>
      <c r="B2">
        <f>IF(Sheet1!F2="successful",Sheet1!L2)</f>
        <v>182</v>
      </c>
      <c r="D2" s="14" t="s">
        <v>8221</v>
      </c>
      <c r="E2">
        <v>0</v>
      </c>
      <c r="G2" t="s">
        <v>8402</v>
      </c>
      <c r="H2">
        <f>AVERAGE(B2:B2186)</f>
        <v>194.42517162471395</v>
      </c>
    </row>
    <row r="3" spans="1:8" x14ac:dyDescent="0.25">
      <c r="A3" s="12" t="s">
        <v>8219</v>
      </c>
      <c r="B3">
        <f>IF(Sheet1!F3="successful",Sheet1!L3)</f>
        <v>79</v>
      </c>
      <c r="D3" s="14" t="s">
        <v>8221</v>
      </c>
      <c r="E3">
        <v>1</v>
      </c>
      <c r="G3" t="s">
        <v>8403</v>
      </c>
      <c r="H3">
        <f>AVERAGE(E2:E1531)</f>
        <v>17.709803921568628</v>
      </c>
    </row>
    <row r="4" spans="1:8" x14ac:dyDescent="0.25">
      <c r="A4" s="12" t="s">
        <v>8219</v>
      </c>
      <c r="B4">
        <f>IF(Sheet1!F4="successful",Sheet1!L4)</f>
        <v>35</v>
      </c>
      <c r="D4" s="14" t="s">
        <v>8221</v>
      </c>
      <c r="E4">
        <v>10</v>
      </c>
    </row>
    <row r="5" spans="1:8" x14ac:dyDescent="0.25">
      <c r="A5" s="12" t="s">
        <v>8219</v>
      </c>
      <c r="B5">
        <f>IF(Sheet1!F5="successful",Sheet1!L5)</f>
        <v>150</v>
      </c>
      <c r="D5" s="14" t="s">
        <v>8221</v>
      </c>
      <c r="E5">
        <v>0</v>
      </c>
      <c r="G5" t="s">
        <v>8404</v>
      </c>
      <c r="H5">
        <f>MEDIAN(B2:B2186)</f>
        <v>62</v>
      </c>
    </row>
    <row r="6" spans="1:8" x14ac:dyDescent="0.25">
      <c r="A6" s="12" t="s">
        <v>8219</v>
      </c>
      <c r="B6">
        <f>IF(Sheet1!F6="successful",Sheet1!L6)</f>
        <v>284</v>
      </c>
      <c r="D6" s="14" t="s">
        <v>8221</v>
      </c>
      <c r="E6">
        <v>7</v>
      </c>
      <c r="G6" t="s">
        <v>8405</v>
      </c>
      <c r="H6">
        <f>MEDIAN(E2:E1531)</f>
        <v>4</v>
      </c>
    </row>
    <row r="7" spans="1:8" x14ac:dyDescent="0.25">
      <c r="A7" s="12" t="s">
        <v>8219</v>
      </c>
      <c r="B7">
        <f>IF(Sheet1!F7="successful",Sheet1!L7)</f>
        <v>47</v>
      </c>
      <c r="D7" s="14" t="s">
        <v>8221</v>
      </c>
      <c r="E7">
        <v>0</v>
      </c>
    </row>
    <row r="8" spans="1:8" x14ac:dyDescent="0.25">
      <c r="A8" s="12" t="s">
        <v>8219</v>
      </c>
      <c r="B8">
        <f>IF(Sheet1!F8="successful",Sheet1!L8)</f>
        <v>58</v>
      </c>
      <c r="D8" s="14" t="s">
        <v>8221</v>
      </c>
      <c r="E8">
        <v>1</v>
      </c>
      <c r="G8" t="s">
        <v>8406</v>
      </c>
      <c r="H8">
        <f>MIN(B2:B2186)</f>
        <v>1</v>
      </c>
    </row>
    <row r="9" spans="1:8" x14ac:dyDescent="0.25">
      <c r="A9" s="12" t="s">
        <v>8219</v>
      </c>
      <c r="B9">
        <f>IF(Sheet1!F9="successful",Sheet1!L9)</f>
        <v>57</v>
      </c>
      <c r="D9" s="14" t="s">
        <v>8221</v>
      </c>
      <c r="E9">
        <v>2</v>
      </c>
      <c r="G9" t="s">
        <v>8407</v>
      </c>
      <c r="H9">
        <f>MIN(E2:E1531)</f>
        <v>0</v>
      </c>
    </row>
    <row r="10" spans="1:8" x14ac:dyDescent="0.25">
      <c r="A10" s="12" t="s">
        <v>8219</v>
      </c>
      <c r="B10">
        <f>IF(Sheet1!F10="successful",Sheet1!L10)</f>
        <v>12</v>
      </c>
      <c r="D10" s="14" t="s">
        <v>8221</v>
      </c>
      <c r="E10">
        <v>3</v>
      </c>
    </row>
    <row r="11" spans="1:8" x14ac:dyDescent="0.25">
      <c r="A11" s="12" t="s">
        <v>8219</v>
      </c>
      <c r="B11">
        <f>IF(Sheet1!F11="successful",Sheet1!L11)</f>
        <v>20</v>
      </c>
      <c r="D11" s="14" t="s">
        <v>8221</v>
      </c>
      <c r="E11">
        <v>10</v>
      </c>
      <c r="G11" t="s">
        <v>8408</v>
      </c>
      <c r="H11">
        <f>MAX(B2:B2186)</f>
        <v>26457</v>
      </c>
    </row>
    <row r="12" spans="1:8" x14ac:dyDescent="0.25">
      <c r="A12" s="12" t="s">
        <v>8219</v>
      </c>
      <c r="B12">
        <f>IF(Sheet1!F12="successful",Sheet1!L12)</f>
        <v>19</v>
      </c>
      <c r="D12" s="14" t="s">
        <v>8221</v>
      </c>
      <c r="E12">
        <v>10</v>
      </c>
      <c r="G12" t="s">
        <v>8409</v>
      </c>
      <c r="H12">
        <f>MAX(E2:E1531)</f>
        <v>1293</v>
      </c>
    </row>
    <row r="13" spans="1:8" x14ac:dyDescent="0.25">
      <c r="A13" s="12" t="s">
        <v>8219</v>
      </c>
      <c r="B13">
        <f>IF(Sheet1!F13="successful",Sheet1!L13)</f>
        <v>75</v>
      </c>
      <c r="D13" s="14" t="s">
        <v>8221</v>
      </c>
      <c r="E13">
        <v>1</v>
      </c>
    </row>
    <row r="14" spans="1:8" x14ac:dyDescent="0.25">
      <c r="A14" s="12" t="s">
        <v>8219</v>
      </c>
      <c r="B14">
        <f>IF(Sheet1!F14="successful",Sheet1!L14)</f>
        <v>827</v>
      </c>
      <c r="D14" s="14" t="s">
        <v>8221</v>
      </c>
      <c r="E14">
        <v>0</v>
      </c>
      <c r="G14" t="s">
        <v>8410</v>
      </c>
      <c r="H14">
        <f>VAR(B2:B2186)</f>
        <v>713167.37912800396</v>
      </c>
    </row>
    <row r="15" spans="1:8" x14ac:dyDescent="0.25">
      <c r="A15" s="12" t="s">
        <v>8219</v>
      </c>
      <c r="B15">
        <f>IF(Sheet1!F15="successful",Sheet1!L15)</f>
        <v>51</v>
      </c>
      <c r="D15" s="14" t="s">
        <v>8221</v>
      </c>
      <c r="E15">
        <v>0</v>
      </c>
      <c r="G15" t="s">
        <v>8411</v>
      </c>
      <c r="H15">
        <f>VAR(E2:E1531)</f>
        <v>3775.6894394644714</v>
      </c>
    </row>
    <row r="16" spans="1:8" x14ac:dyDescent="0.25">
      <c r="A16" s="12" t="s">
        <v>8219</v>
      </c>
      <c r="B16">
        <f>IF(Sheet1!F16="successful",Sheet1!L16)</f>
        <v>41</v>
      </c>
      <c r="D16" s="14" t="s">
        <v>8221</v>
      </c>
      <c r="E16">
        <v>0</v>
      </c>
    </row>
    <row r="17" spans="1:8" x14ac:dyDescent="0.25">
      <c r="A17" s="12" t="s">
        <v>8219</v>
      </c>
      <c r="B17">
        <f>IF(Sheet1!F17="successful",Sheet1!L17)</f>
        <v>98</v>
      </c>
      <c r="D17" s="14" t="s">
        <v>8221</v>
      </c>
      <c r="E17">
        <v>26</v>
      </c>
      <c r="G17" t="s">
        <v>8412</v>
      </c>
      <c r="H17">
        <f>STDEV(B2:B2186)</f>
        <v>844.49237955591047</v>
      </c>
    </row>
    <row r="18" spans="1:8" x14ac:dyDescent="0.25">
      <c r="A18" s="12" t="s">
        <v>8219</v>
      </c>
      <c r="B18">
        <f>IF(Sheet1!F18="successful",Sheet1!L18)</f>
        <v>70</v>
      </c>
      <c r="D18" s="14" t="s">
        <v>8221</v>
      </c>
      <c r="E18">
        <v>0</v>
      </c>
      <c r="G18" t="s">
        <v>8413</v>
      </c>
      <c r="H18">
        <f>STDEV(E2:E1531)</f>
        <v>61.446638959868842</v>
      </c>
    </row>
    <row r="19" spans="1:8" x14ac:dyDescent="0.25">
      <c r="A19" s="12" t="s">
        <v>8219</v>
      </c>
      <c r="B19">
        <f>IF(Sheet1!F19="successful",Sheet1!L19)</f>
        <v>36</v>
      </c>
      <c r="D19" s="14" t="s">
        <v>8221</v>
      </c>
      <c r="E19">
        <v>7</v>
      </c>
    </row>
    <row r="20" spans="1:8" x14ac:dyDescent="0.25">
      <c r="A20" s="12" t="s">
        <v>8219</v>
      </c>
      <c r="B20">
        <f>IF(Sheet1!F20="successful",Sheet1!L20)</f>
        <v>342</v>
      </c>
      <c r="D20" s="14" t="s">
        <v>8221</v>
      </c>
      <c r="E20">
        <v>0</v>
      </c>
      <c r="G20" s="13" t="s">
        <v>8414</v>
      </c>
    </row>
    <row r="21" spans="1:8" x14ac:dyDescent="0.25">
      <c r="A21" s="12" t="s">
        <v>8219</v>
      </c>
      <c r="B21">
        <f>IF(Sheet1!F21="successful",Sheet1!L21)</f>
        <v>22</v>
      </c>
      <c r="D21" s="14" t="s">
        <v>8221</v>
      </c>
      <c r="E21">
        <v>2</v>
      </c>
      <c r="G21" s="13" t="s">
        <v>8415</v>
      </c>
    </row>
    <row r="22" spans="1:8" x14ac:dyDescent="0.25">
      <c r="A22" s="12" t="s">
        <v>8219</v>
      </c>
      <c r="B22">
        <f>IF(Sheet1!F22="successful",Sheet1!L22)</f>
        <v>25</v>
      </c>
      <c r="D22" s="14" t="s">
        <v>8221</v>
      </c>
      <c r="E22">
        <v>13</v>
      </c>
    </row>
    <row r="23" spans="1:8" x14ac:dyDescent="0.25">
      <c r="A23" s="12" t="s">
        <v>8219</v>
      </c>
      <c r="B23">
        <f>IF(Sheet1!F23="successful",Sheet1!L23)</f>
        <v>101</v>
      </c>
      <c r="D23" s="14" t="s">
        <v>8221</v>
      </c>
      <c r="E23">
        <v>4</v>
      </c>
    </row>
    <row r="24" spans="1:8" x14ac:dyDescent="0.25">
      <c r="A24" s="12" t="s">
        <v>8219</v>
      </c>
      <c r="B24">
        <f>IF(Sheet1!F24="successful",Sheet1!L24)</f>
        <v>8</v>
      </c>
      <c r="D24" s="14" t="s">
        <v>8221</v>
      </c>
      <c r="E24">
        <v>0</v>
      </c>
    </row>
    <row r="25" spans="1:8" x14ac:dyDescent="0.25">
      <c r="A25" s="12" t="s">
        <v>8219</v>
      </c>
      <c r="B25">
        <f>IF(Sheet1!F25="successful",Sheet1!L25)</f>
        <v>23</v>
      </c>
      <c r="D25" s="14" t="s">
        <v>8221</v>
      </c>
      <c r="E25">
        <v>12</v>
      </c>
    </row>
    <row r="26" spans="1:8" x14ac:dyDescent="0.25">
      <c r="A26" s="12" t="s">
        <v>8219</v>
      </c>
      <c r="B26">
        <f>IF(Sheet1!F26="successful",Sheet1!L26)</f>
        <v>574</v>
      </c>
      <c r="D26" s="14" t="s">
        <v>8221</v>
      </c>
      <c r="E26">
        <v>2</v>
      </c>
    </row>
    <row r="27" spans="1:8" x14ac:dyDescent="0.25">
      <c r="A27" s="12" t="s">
        <v>8219</v>
      </c>
      <c r="B27">
        <f>IF(Sheet1!F27="successful",Sheet1!L27)</f>
        <v>14</v>
      </c>
      <c r="D27" s="14" t="s">
        <v>8221</v>
      </c>
      <c r="E27">
        <v>10</v>
      </c>
    </row>
    <row r="28" spans="1:8" x14ac:dyDescent="0.25">
      <c r="A28" s="12" t="s">
        <v>8219</v>
      </c>
      <c r="B28">
        <f>IF(Sheet1!F28="successful",Sheet1!L28)</f>
        <v>19</v>
      </c>
      <c r="D28" s="14" t="s">
        <v>8221</v>
      </c>
      <c r="E28">
        <v>0</v>
      </c>
    </row>
    <row r="29" spans="1:8" x14ac:dyDescent="0.25">
      <c r="A29" s="12" t="s">
        <v>8219</v>
      </c>
      <c r="B29">
        <f>IF(Sheet1!F29="successful",Sheet1!L29)</f>
        <v>150</v>
      </c>
      <c r="D29" s="14" t="s">
        <v>8221</v>
      </c>
      <c r="E29">
        <v>5</v>
      </c>
    </row>
    <row r="30" spans="1:8" x14ac:dyDescent="0.25">
      <c r="A30" s="12" t="s">
        <v>8219</v>
      </c>
      <c r="B30">
        <f>IF(Sheet1!F30="successful",Sheet1!L30)</f>
        <v>71</v>
      </c>
      <c r="D30" s="14" t="s">
        <v>8221</v>
      </c>
      <c r="E30">
        <v>0</v>
      </c>
    </row>
    <row r="31" spans="1:8" x14ac:dyDescent="0.25">
      <c r="A31" s="12" t="s">
        <v>8219</v>
      </c>
      <c r="B31">
        <f>IF(Sheet1!F31="successful",Sheet1!L31)</f>
        <v>117</v>
      </c>
      <c r="D31" s="14" t="s">
        <v>8221</v>
      </c>
      <c r="E31">
        <v>5</v>
      </c>
    </row>
    <row r="32" spans="1:8" x14ac:dyDescent="0.25">
      <c r="A32" s="12" t="s">
        <v>8219</v>
      </c>
      <c r="B32">
        <f>IF(Sheet1!F32="successful",Sheet1!L32)</f>
        <v>53</v>
      </c>
      <c r="D32" s="14" t="s">
        <v>8221</v>
      </c>
      <c r="E32">
        <v>1</v>
      </c>
    </row>
    <row r="33" spans="1:5" x14ac:dyDescent="0.25">
      <c r="A33" s="12" t="s">
        <v>8219</v>
      </c>
      <c r="B33">
        <f>IF(Sheet1!F33="successful",Sheet1!L33)</f>
        <v>1</v>
      </c>
      <c r="D33" s="14" t="s">
        <v>8221</v>
      </c>
      <c r="E33">
        <v>3</v>
      </c>
    </row>
    <row r="34" spans="1:5" x14ac:dyDescent="0.25">
      <c r="A34" s="12" t="s">
        <v>8219</v>
      </c>
      <c r="B34">
        <f>IF(Sheet1!F34="successful",Sheet1!L34)</f>
        <v>89</v>
      </c>
      <c r="D34" s="14" t="s">
        <v>8221</v>
      </c>
      <c r="E34">
        <v>3</v>
      </c>
    </row>
    <row r="35" spans="1:5" x14ac:dyDescent="0.25">
      <c r="A35" s="12" t="s">
        <v>8219</v>
      </c>
      <c r="B35">
        <f>IF(Sheet1!F35="successful",Sheet1!L35)</f>
        <v>64</v>
      </c>
      <c r="D35" s="14" t="s">
        <v>8221</v>
      </c>
      <c r="E35">
        <v>0</v>
      </c>
    </row>
    <row r="36" spans="1:5" x14ac:dyDescent="0.25">
      <c r="A36" s="12" t="s">
        <v>8219</v>
      </c>
      <c r="B36">
        <f>IF(Sheet1!F36="successful",Sheet1!L36)</f>
        <v>68</v>
      </c>
      <c r="D36" s="14" t="s">
        <v>8221</v>
      </c>
      <c r="E36">
        <v>3</v>
      </c>
    </row>
    <row r="37" spans="1:5" x14ac:dyDescent="0.25">
      <c r="A37" s="12" t="s">
        <v>8219</v>
      </c>
      <c r="B37">
        <f>IF(Sheet1!F37="successful",Sheet1!L37)</f>
        <v>28</v>
      </c>
      <c r="D37" s="14" t="s">
        <v>8221</v>
      </c>
      <c r="E37">
        <v>0</v>
      </c>
    </row>
    <row r="38" spans="1:5" x14ac:dyDescent="0.25">
      <c r="A38" s="12" t="s">
        <v>8219</v>
      </c>
      <c r="B38">
        <f>IF(Sheet1!F38="successful",Sheet1!L38)</f>
        <v>44</v>
      </c>
      <c r="D38" s="14" t="s">
        <v>8221</v>
      </c>
      <c r="E38">
        <v>19</v>
      </c>
    </row>
    <row r="39" spans="1:5" x14ac:dyDescent="0.25">
      <c r="A39" s="12" t="s">
        <v>8219</v>
      </c>
      <c r="B39">
        <f>IF(Sheet1!F39="successful",Sheet1!L39)</f>
        <v>253</v>
      </c>
      <c r="D39" s="14" t="s">
        <v>8221</v>
      </c>
      <c r="E39">
        <v>8</v>
      </c>
    </row>
    <row r="40" spans="1:5" x14ac:dyDescent="0.25">
      <c r="A40" s="12" t="s">
        <v>8219</v>
      </c>
      <c r="B40">
        <f>IF(Sheet1!F40="successful",Sheet1!L40)</f>
        <v>66</v>
      </c>
      <c r="D40" s="14" t="s">
        <v>8221</v>
      </c>
      <c r="E40">
        <v>6</v>
      </c>
    </row>
    <row r="41" spans="1:5" x14ac:dyDescent="0.25">
      <c r="A41" s="12" t="s">
        <v>8219</v>
      </c>
      <c r="B41">
        <f>IF(Sheet1!F41="successful",Sheet1!L41)</f>
        <v>217</v>
      </c>
      <c r="D41" s="14" t="s">
        <v>8221</v>
      </c>
      <c r="E41">
        <v>0</v>
      </c>
    </row>
    <row r="42" spans="1:5" x14ac:dyDescent="0.25">
      <c r="A42" s="12" t="s">
        <v>8219</v>
      </c>
      <c r="B42">
        <f>IF(Sheet1!F42="successful",Sheet1!L42)</f>
        <v>16</v>
      </c>
      <c r="D42" s="14" t="s">
        <v>8221</v>
      </c>
      <c r="E42">
        <v>18</v>
      </c>
    </row>
    <row r="43" spans="1:5" x14ac:dyDescent="0.25">
      <c r="A43" s="12" t="s">
        <v>8219</v>
      </c>
      <c r="B43">
        <f>IF(Sheet1!F43="successful",Sheet1!L43)</f>
        <v>19</v>
      </c>
      <c r="D43" s="14" t="s">
        <v>8221</v>
      </c>
      <c r="E43">
        <v>7</v>
      </c>
    </row>
    <row r="44" spans="1:5" x14ac:dyDescent="0.25">
      <c r="A44" s="12" t="s">
        <v>8219</v>
      </c>
      <c r="B44">
        <f>IF(Sheet1!F44="successful",Sheet1!L44)</f>
        <v>169</v>
      </c>
      <c r="D44" s="14" t="s">
        <v>8221</v>
      </c>
      <c r="E44">
        <v>0</v>
      </c>
    </row>
    <row r="45" spans="1:5" x14ac:dyDescent="0.25">
      <c r="A45" s="12" t="s">
        <v>8219</v>
      </c>
      <c r="B45">
        <f>IF(Sheet1!F45="successful",Sheet1!L45)</f>
        <v>263</v>
      </c>
      <c r="D45" s="14" t="s">
        <v>8221</v>
      </c>
      <c r="E45">
        <v>8</v>
      </c>
    </row>
    <row r="46" spans="1:5" x14ac:dyDescent="0.25">
      <c r="A46" s="12" t="s">
        <v>8219</v>
      </c>
      <c r="B46">
        <f>IF(Sheet1!F46="successful",Sheet1!L46)</f>
        <v>15</v>
      </c>
      <c r="D46" s="14" t="s">
        <v>8221</v>
      </c>
      <c r="E46">
        <v>1293</v>
      </c>
    </row>
    <row r="47" spans="1:5" x14ac:dyDescent="0.25">
      <c r="A47" s="12" t="s">
        <v>8219</v>
      </c>
      <c r="B47">
        <f>IF(Sheet1!F47="successful",Sheet1!L47)</f>
        <v>61</v>
      </c>
      <c r="D47" s="14" t="s">
        <v>8221</v>
      </c>
      <c r="E47">
        <v>17</v>
      </c>
    </row>
    <row r="48" spans="1:5" x14ac:dyDescent="0.25">
      <c r="A48" s="12" t="s">
        <v>8219</v>
      </c>
      <c r="B48">
        <f>IF(Sheet1!F48="successful",Sheet1!L48)</f>
        <v>45</v>
      </c>
      <c r="D48" s="14" t="s">
        <v>8221</v>
      </c>
      <c r="E48">
        <v>0</v>
      </c>
    </row>
    <row r="49" spans="1:5" x14ac:dyDescent="0.25">
      <c r="A49" s="12" t="s">
        <v>8219</v>
      </c>
      <c r="B49">
        <f>IF(Sheet1!F49="successful",Sheet1!L49)</f>
        <v>70</v>
      </c>
      <c r="D49" s="14" t="s">
        <v>8221</v>
      </c>
      <c r="E49">
        <v>13</v>
      </c>
    </row>
    <row r="50" spans="1:5" x14ac:dyDescent="0.25">
      <c r="A50" s="12" t="s">
        <v>8219</v>
      </c>
      <c r="B50">
        <f>IF(Sheet1!F50="successful",Sheet1!L50)</f>
        <v>38</v>
      </c>
      <c r="D50" s="14" t="s">
        <v>8221</v>
      </c>
      <c r="E50">
        <v>0</v>
      </c>
    </row>
    <row r="51" spans="1:5" x14ac:dyDescent="0.25">
      <c r="A51" s="12" t="s">
        <v>8219</v>
      </c>
      <c r="B51">
        <f>IF(Sheet1!F51="successful",Sheet1!L51)</f>
        <v>87</v>
      </c>
      <c r="D51" s="14" t="s">
        <v>8221</v>
      </c>
      <c r="E51">
        <v>0</v>
      </c>
    </row>
    <row r="52" spans="1:5" x14ac:dyDescent="0.25">
      <c r="A52" s="12" t="s">
        <v>8219</v>
      </c>
      <c r="B52">
        <f>IF(Sheet1!F52="successful",Sheet1!L52)</f>
        <v>22</v>
      </c>
      <c r="D52" s="14" t="s">
        <v>8221</v>
      </c>
      <c r="E52">
        <v>33</v>
      </c>
    </row>
    <row r="53" spans="1:5" x14ac:dyDescent="0.25">
      <c r="A53" s="12" t="s">
        <v>8219</v>
      </c>
      <c r="B53">
        <f>IF(Sheet1!F53="successful",Sheet1!L53)</f>
        <v>119</v>
      </c>
      <c r="D53" s="14" t="s">
        <v>8221</v>
      </c>
      <c r="E53">
        <v>12</v>
      </c>
    </row>
    <row r="54" spans="1:5" x14ac:dyDescent="0.25">
      <c r="A54" s="12" t="s">
        <v>8219</v>
      </c>
      <c r="B54">
        <f>IF(Sheet1!F54="successful",Sheet1!L54)</f>
        <v>52</v>
      </c>
      <c r="D54" s="14" t="s">
        <v>8221</v>
      </c>
      <c r="E54">
        <v>1</v>
      </c>
    </row>
    <row r="55" spans="1:5" x14ac:dyDescent="0.25">
      <c r="A55" s="12" t="s">
        <v>8219</v>
      </c>
      <c r="B55">
        <f>IF(Sheet1!F55="successful",Sheet1!L55)</f>
        <v>117</v>
      </c>
      <c r="D55" s="14" t="s">
        <v>8221</v>
      </c>
      <c r="E55">
        <v>1</v>
      </c>
    </row>
    <row r="56" spans="1:5" x14ac:dyDescent="0.25">
      <c r="A56" s="12" t="s">
        <v>8219</v>
      </c>
      <c r="B56">
        <f>IF(Sheet1!F56="successful",Sheet1!L56)</f>
        <v>52</v>
      </c>
      <c r="D56" s="14" t="s">
        <v>8221</v>
      </c>
      <c r="E56">
        <v>1</v>
      </c>
    </row>
    <row r="57" spans="1:5" x14ac:dyDescent="0.25">
      <c r="A57" s="12" t="s">
        <v>8219</v>
      </c>
      <c r="B57">
        <f>IF(Sheet1!F57="successful",Sheet1!L57)</f>
        <v>86</v>
      </c>
      <c r="D57" s="14" t="s">
        <v>8221</v>
      </c>
      <c r="E57">
        <v>1</v>
      </c>
    </row>
    <row r="58" spans="1:5" x14ac:dyDescent="0.25">
      <c r="A58" s="12" t="s">
        <v>8219</v>
      </c>
      <c r="B58">
        <f>IF(Sheet1!F58="successful",Sheet1!L58)</f>
        <v>174</v>
      </c>
      <c r="D58" s="14" t="s">
        <v>8221</v>
      </c>
      <c r="E58">
        <v>84</v>
      </c>
    </row>
    <row r="59" spans="1:5" x14ac:dyDescent="0.25">
      <c r="A59" s="12" t="s">
        <v>8219</v>
      </c>
      <c r="B59">
        <f>IF(Sheet1!F59="successful",Sheet1!L59)</f>
        <v>69</v>
      </c>
      <c r="D59" s="14" t="s">
        <v>8221</v>
      </c>
      <c r="E59">
        <v>38</v>
      </c>
    </row>
    <row r="60" spans="1:5" x14ac:dyDescent="0.25">
      <c r="A60" s="12" t="s">
        <v>8219</v>
      </c>
      <c r="B60">
        <f>IF(Sheet1!F60="successful",Sheet1!L60)</f>
        <v>75</v>
      </c>
      <c r="D60" s="14" t="s">
        <v>8221</v>
      </c>
      <c r="E60">
        <v>1</v>
      </c>
    </row>
    <row r="61" spans="1:5" x14ac:dyDescent="0.25">
      <c r="A61" s="12" t="s">
        <v>8219</v>
      </c>
      <c r="B61">
        <f>IF(Sheet1!F61="successful",Sheet1!L61)</f>
        <v>33</v>
      </c>
      <c r="D61" s="14" t="s">
        <v>8221</v>
      </c>
      <c r="E61">
        <v>76</v>
      </c>
    </row>
    <row r="62" spans="1:5" x14ac:dyDescent="0.25">
      <c r="A62" s="12" t="s">
        <v>8219</v>
      </c>
      <c r="B62">
        <f>IF(Sheet1!F62="successful",Sheet1!L62)</f>
        <v>108</v>
      </c>
      <c r="D62" s="14" t="s">
        <v>8221</v>
      </c>
      <c r="E62">
        <v>3</v>
      </c>
    </row>
    <row r="63" spans="1:5" x14ac:dyDescent="0.25">
      <c r="A63" s="12" t="s">
        <v>8219</v>
      </c>
      <c r="B63">
        <f>IF(Sheet1!F63="successful",Sheet1!L63)</f>
        <v>23</v>
      </c>
      <c r="D63" s="14" t="s">
        <v>8221</v>
      </c>
      <c r="E63">
        <v>0</v>
      </c>
    </row>
    <row r="64" spans="1:5" x14ac:dyDescent="0.25">
      <c r="A64" s="12" t="s">
        <v>8219</v>
      </c>
      <c r="B64">
        <f>IF(Sheet1!F64="successful",Sheet1!L64)</f>
        <v>48</v>
      </c>
      <c r="D64" s="14" t="s">
        <v>8221</v>
      </c>
      <c r="E64">
        <v>2</v>
      </c>
    </row>
    <row r="65" spans="1:5" x14ac:dyDescent="0.25">
      <c r="A65" s="12" t="s">
        <v>8219</v>
      </c>
      <c r="B65">
        <f>IF(Sheet1!F65="successful",Sheet1!L65)</f>
        <v>64</v>
      </c>
      <c r="D65" s="14" t="s">
        <v>8221</v>
      </c>
      <c r="E65">
        <v>0</v>
      </c>
    </row>
    <row r="66" spans="1:5" x14ac:dyDescent="0.25">
      <c r="A66" s="12" t="s">
        <v>8219</v>
      </c>
      <c r="B66">
        <f>IF(Sheet1!F66="successful",Sheet1!L66)</f>
        <v>24</v>
      </c>
      <c r="D66" s="14" t="s">
        <v>8221</v>
      </c>
      <c r="E66">
        <v>0</v>
      </c>
    </row>
    <row r="67" spans="1:5" x14ac:dyDescent="0.25">
      <c r="A67" s="12" t="s">
        <v>8219</v>
      </c>
      <c r="B67">
        <f>IF(Sheet1!F67="successful",Sheet1!L67)</f>
        <v>57</v>
      </c>
      <c r="D67" s="14" t="s">
        <v>8221</v>
      </c>
      <c r="E67">
        <v>0</v>
      </c>
    </row>
    <row r="68" spans="1:5" x14ac:dyDescent="0.25">
      <c r="A68" s="12" t="s">
        <v>8219</v>
      </c>
      <c r="B68">
        <f>IF(Sheet1!F68="successful",Sheet1!L68)</f>
        <v>26</v>
      </c>
      <c r="D68" s="14" t="s">
        <v>8221</v>
      </c>
      <c r="E68">
        <v>2</v>
      </c>
    </row>
    <row r="69" spans="1:5" x14ac:dyDescent="0.25">
      <c r="A69" s="12" t="s">
        <v>8219</v>
      </c>
      <c r="B69">
        <f>IF(Sheet1!F69="successful",Sheet1!L69)</f>
        <v>20</v>
      </c>
      <c r="D69" s="14" t="s">
        <v>8221</v>
      </c>
      <c r="E69">
        <v>0</v>
      </c>
    </row>
    <row r="70" spans="1:5" x14ac:dyDescent="0.25">
      <c r="A70" s="12" t="s">
        <v>8219</v>
      </c>
      <c r="B70">
        <f>IF(Sheet1!F70="successful",Sheet1!L70)</f>
        <v>36</v>
      </c>
      <c r="D70" s="14" t="s">
        <v>8221</v>
      </c>
      <c r="E70">
        <v>0</v>
      </c>
    </row>
    <row r="71" spans="1:5" x14ac:dyDescent="0.25">
      <c r="A71" s="12" t="s">
        <v>8219</v>
      </c>
      <c r="B71">
        <f>IF(Sheet1!F71="successful",Sheet1!L71)</f>
        <v>178</v>
      </c>
      <c r="D71" s="14" t="s">
        <v>8221</v>
      </c>
      <c r="E71">
        <v>0</v>
      </c>
    </row>
    <row r="72" spans="1:5" x14ac:dyDescent="0.25">
      <c r="A72" s="12" t="s">
        <v>8219</v>
      </c>
      <c r="B72">
        <f>IF(Sheet1!F72="successful",Sheet1!L72)</f>
        <v>17</v>
      </c>
      <c r="D72" s="14" t="s">
        <v>8221</v>
      </c>
      <c r="E72">
        <v>2</v>
      </c>
    </row>
    <row r="73" spans="1:5" x14ac:dyDescent="0.25">
      <c r="A73" s="12" t="s">
        <v>8219</v>
      </c>
      <c r="B73">
        <f>IF(Sheet1!F73="successful",Sheet1!L73)</f>
        <v>32</v>
      </c>
      <c r="D73" s="14" t="s">
        <v>8221</v>
      </c>
      <c r="E73">
        <v>0</v>
      </c>
    </row>
    <row r="74" spans="1:5" x14ac:dyDescent="0.25">
      <c r="A74" s="12" t="s">
        <v>8219</v>
      </c>
      <c r="B74">
        <f>IF(Sheet1!F74="successful",Sheet1!L74)</f>
        <v>41</v>
      </c>
      <c r="D74" s="14" t="s">
        <v>8221</v>
      </c>
      <c r="E74">
        <v>7</v>
      </c>
    </row>
    <row r="75" spans="1:5" x14ac:dyDescent="0.25">
      <c r="A75" s="12" t="s">
        <v>8219</v>
      </c>
      <c r="B75">
        <f>IF(Sheet1!F75="successful",Sheet1!L75)</f>
        <v>18</v>
      </c>
      <c r="D75" s="14" t="s">
        <v>8221</v>
      </c>
      <c r="E75">
        <v>0</v>
      </c>
    </row>
    <row r="76" spans="1:5" x14ac:dyDescent="0.25">
      <c r="A76" s="12" t="s">
        <v>8219</v>
      </c>
      <c r="B76">
        <f>IF(Sheet1!F76="successful",Sheet1!L76)</f>
        <v>29</v>
      </c>
      <c r="D76" s="14" t="s">
        <v>8221</v>
      </c>
      <c r="E76">
        <v>5</v>
      </c>
    </row>
    <row r="77" spans="1:5" x14ac:dyDescent="0.25">
      <c r="A77" s="12" t="s">
        <v>8219</v>
      </c>
      <c r="B77">
        <f>IF(Sheet1!F77="successful",Sheet1!L77)</f>
        <v>47</v>
      </c>
      <c r="D77" s="14" t="s">
        <v>8221</v>
      </c>
      <c r="E77">
        <v>0</v>
      </c>
    </row>
    <row r="78" spans="1:5" x14ac:dyDescent="0.25">
      <c r="A78" s="12" t="s">
        <v>8219</v>
      </c>
      <c r="B78">
        <f>IF(Sheet1!F78="successful",Sheet1!L78)</f>
        <v>15</v>
      </c>
      <c r="D78" s="14" t="s">
        <v>8221</v>
      </c>
      <c r="E78">
        <v>0</v>
      </c>
    </row>
    <row r="79" spans="1:5" x14ac:dyDescent="0.25">
      <c r="A79" s="12" t="s">
        <v>8219</v>
      </c>
      <c r="B79">
        <f>IF(Sheet1!F79="successful",Sheet1!L79)</f>
        <v>26</v>
      </c>
      <c r="D79" s="14" t="s">
        <v>8221</v>
      </c>
      <c r="E79">
        <v>1</v>
      </c>
    </row>
    <row r="80" spans="1:5" x14ac:dyDescent="0.25">
      <c r="A80" s="12" t="s">
        <v>8219</v>
      </c>
      <c r="B80">
        <f>IF(Sheet1!F80="successful",Sheet1!L80)</f>
        <v>35</v>
      </c>
      <c r="D80" s="14" t="s">
        <v>8221</v>
      </c>
      <c r="E80">
        <v>0</v>
      </c>
    </row>
    <row r="81" spans="1:5" x14ac:dyDescent="0.25">
      <c r="A81" s="12" t="s">
        <v>8219</v>
      </c>
      <c r="B81">
        <f>IF(Sheet1!F81="successful",Sheet1!L81)</f>
        <v>41</v>
      </c>
      <c r="D81" s="14" t="s">
        <v>8221</v>
      </c>
      <c r="E81">
        <v>5</v>
      </c>
    </row>
    <row r="82" spans="1:5" x14ac:dyDescent="0.25">
      <c r="A82" s="12" t="s">
        <v>8219</v>
      </c>
      <c r="B82">
        <f>IF(Sheet1!F82="successful",Sheet1!L82)</f>
        <v>47</v>
      </c>
      <c r="D82" s="14" t="s">
        <v>8221</v>
      </c>
      <c r="E82">
        <v>3</v>
      </c>
    </row>
    <row r="83" spans="1:5" x14ac:dyDescent="0.25">
      <c r="A83" s="12" t="s">
        <v>8219</v>
      </c>
      <c r="B83">
        <f>IF(Sheet1!F83="successful",Sheet1!L83)</f>
        <v>28</v>
      </c>
      <c r="D83" s="14" t="s">
        <v>8221</v>
      </c>
      <c r="E83">
        <v>6</v>
      </c>
    </row>
    <row r="84" spans="1:5" x14ac:dyDescent="0.25">
      <c r="A84" s="12" t="s">
        <v>8219</v>
      </c>
      <c r="B84">
        <f>IF(Sheet1!F84="successful",Sheet1!L84)</f>
        <v>100</v>
      </c>
      <c r="D84" s="14" t="s">
        <v>8221</v>
      </c>
      <c r="E84">
        <v>12</v>
      </c>
    </row>
    <row r="85" spans="1:5" x14ac:dyDescent="0.25">
      <c r="A85" s="12" t="s">
        <v>8219</v>
      </c>
      <c r="B85">
        <f>IF(Sheet1!F85="successful",Sheet1!L85)</f>
        <v>13</v>
      </c>
      <c r="D85" s="14" t="s">
        <v>8221</v>
      </c>
      <c r="E85">
        <v>13</v>
      </c>
    </row>
    <row r="86" spans="1:5" x14ac:dyDescent="0.25">
      <c r="A86" s="12" t="s">
        <v>8219</v>
      </c>
      <c r="B86">
        <f>IF(Sheet1!F86="successful",Sheet1!L86)</f>
        <v>7</v>
      </c>
      <c r="D86" s="14" t="s">
        <v>8221</v>
      </c>
      <c r="E86">
        <v>5</v>
      </c>
    </row>
    <row r="87" spans="1:5" x14ac:dyDescent="0.25">
      <c r="A87" s="12" t="s">
        <v>8219</v>
      </c>
      <c r="B87">
        <f>IF(Sheet1!F87="successful",Sheet1!L87)</f>
        <v>21</v>
      </c>
      <c r="D87" s="14" t="s">
        <v>8221</v>
      </c>
      <c r="E87">
        <v>2</v>
      </c>
    </row>
    <row r="88" spans="1:5" x14ac:dyDescent="0.25">
      <c r="A88" s="12" t="s">
        <v>8219</v>
      </c>
      <c r="B88">
        <f>IF(Sheet1!F88="successful",Sheet1!L88)</f>
        <v>17</v>
      </c>
      <c r="D88" s="14" t="s">
        <v>8221</v>
      </c>
      <c r="E88">
        <v>8</v>
      </c>
    </row>
    <row r="89" spans="1:5" x14ac:dyDescent="0.25">
      <c r="A89" s="12" t="s">
        <v>8219</v>
      </c>
      <c r="B89">
        <f>IF(Sheet1!F89="successful",Sheet1!L89)</f>
        <v>25</v>
      </c>
      <c r="D89" s="14" t="s">
        <v>8221</v>
      </c>
      <c r="E89">
        <v>0</v>
      </c>
    </row>
    <row r="90" spans="1:5" x14ac:dyDescent="0.25">
      <c r="A90" s="12" t="s">
        <v>8219</v>
      </c>
      <c r="B90">
        <f>IF(Sheet1!F90="successful",Sheet1!L90)</f>
        <v>60</v>
      </c>
      <c r="D90" s="14" t="s">
        <v>8221</v>
      </c>
      <c r="E90">
        <v>13</v>
      </c>
    </row>
    <row r="91" spans="1:5" x14ac:dyDescent="0.25">
      <c r="A91" s="12" t="s">
        <v>8219</v>
      </c>
      <c r="B91">
        <f>IF(Sheet1!F91="successful",Sheet1!L91)</f>
        <v>56</v>
      </c>
      <c r="D91" s="14" t="s">
        <v>8221</v>
      </c>
      <c r="E91">
        <v>0</v>
      </c>
    </row>
    <row r="92" spans="1:5" x14ac:dyDescent="0.25">
      <c r="A92" s="12" t="s">
        <v>8219</v>
      </c>
      <c r="B92">
        <f>IF(Sheet1!F92="successful",Sheet1!L92)</f>
        <v>16</v>
      </c>
      <c r="D92" s="14" t="s">
        <v>8221</v>
      </c>
      <c r="E92">
        <v>5</v>
      </c>
    </row>
    <row r="93" spans="1:5" x14ac:dyDescent="0.25">
      <c r="A93" s="12" t="s">
        <v>8219</v>
      </c>
      <c r="B93">
        <f>IF(Sheet1!F93="successful",Sheet1!L93)</f>
        <v>46</v>
      </c>
      <c r="D93" s="14" t="s">
        <v>8221</v>
      </c>
      <c r="E93">
        <v>8</v>
      </c>
    </row>
    <row r="94" spans="1:5" x14ac:dyDescent="0.25">
      <c r="A94" s="12" t="s">
        <v>8219</v>
      </c>
      <c r="B94">
        <f>IF(Sheet1!F94="successful",Sheet1!L94)</f>
        <v>43</v>
      </c>
      <c r="D94" s="14" t="s">
        <v>8221</v>
      </c>
      <c r="E94">
        <v>8</v>
      </c>
    </row>
    <row r="95" spans="1:5" x14ac:dyDescent="0.25">
      <c r="A95" s="12" t="s">
        <v>8219</v>
      </c>
      <c r="B95">
        <f>IF(Sheet1!F95="successful",Sheet1!L95)</f>
        <v>15</v>
      </c>
      <c r="D95" s="14" t="s">
        <v>8221</v>
      </c>
      <c r="E95">
        <v>0</v>
      </c>
    </row>
    <row r="96" spans="1:5" x14ac:dyDescent="0.25">
      <c r="A96" s="12" t="s">
        <v>8219</v>
      </c>
      <c r="B96">
        <f>IF(Sheet1!F96="successful",Sheet1!L96)</f>
        <v>12</v>
      </c>
      <c r="D96" s="14" t="s">
        <v>8221</v>
      </c>
      <c r="E96">
        <v>2</v>
      </c>
    </row>
    <row r="97" spans="1:5" x14ac:dyDescent="0.25">
      <c r="A97" s="12" t="s">
        <v>8219</v>
      </c>
      <c r="B97">
        <f>IF(Sheet1!F97="successful",Sheet1!L97)</f>
        <v>21</v>
      </c>
      <c r="D97" s="14" t="s">
        <v>8221</v>
      </c>
      <c r="E97">
        <v>3</v>
      </c>
    </row>
    <row r="98" spans="1:5" x14ac:dyDescent="0.25">
      <c r="A98" s="12" t="s">
        <v>8219</v>
      </c>
      <c r="B98">
        <f>IF(Sheet1!F98="successful",Sheet1!L98)</f>
        <v>34</v>
      </c>
      <c r="D98" s="14" t="s">
        <v>8221</v>
      </c>
      <c r="E98">
        <v>0</v>
      </c>
    </row>
    <row r="99" spans="1:5" x14ac:dyDescent="0.25">
      <c r="A99" s="12" t="s">
        <v>8219</v>
      </c>
      <c r="B99">
        <f>IF(Sheet1!F99="successful",Sheet1!L99)</f>
        <v>8</v>
      </c>
      <c r="D99" s="14" t="s">
        <v>8221</v>
      </c>
      <c r="E99">
        <v>0</v>
      </c>
    </row>
    <row r="100" spans="1:5" x14ac:dyDescent="0.25">
      <c r="A100" s="12" t="s">
        <v>8219</v>
      </c>
      <c r="B100">
        <f>IF(Sheet1!F100="successful",Sheet1!L100)</f>
        <v>60</v>
      </c>
      <c r="D100" s="14" t="s">
        <v>8221</v>
      </c>
      <c r="E100">
        <v>11</v>
      </c>
    </row>
    <row r="101" spans="1:5" x14ac:dyDescent="0.25">
      <c r="A101" s="12" t="s">
        <v>8219</v>
      </c>
      <c r="B101">
        <f>IF(Sheet1!F101="successful",Sheet1!L101)</f>
        <v>39</v>
      </c>
      <c r="D101" s="14" t="s">
        <v>8221</v>
      </c>
      <c r="E101">
        <v>0</v>
      </c>
    </row>
    <row r="102" spans="1:5" x14ac:dyDescent="0.25">
      <c r="A102" s="12" t="s">
        <v>8219</v>
      </c>
      <c r="B102">
        <f>IF(Sheet1!F102="successful",Sheet1!L102)</f>
        <v>26</v>
      </c>
      <c r="D102" s="14" t="s">
        <v>8221</v>
      </c>
      <c r="E102">
        <v>1</v>
      </c>
    </row>
    <row r="103" spans="1:5" x14ac:dyDescent="0.25">
      <c r="A103" s="12" t="s">
        <v>8219</v>
      </c>
      <c r="B103">
        <f>IF(Sheet1!F103="successful",Sheet1!L103)</f>
        <v>35</v>
      </c>
      <c r="D103" s="14" t="s">
        <v>8221</v>
      </c>
      <c r="E103">
        <v>0</v>
      </c>
    </row>
    <row r="104" spans="1:5" x14ac:dyDescent="0.25">
      <c r="A104" s="12" t="s">
        <v>8219</v>
      </c>
      <c r="B104">
        <f>IF(Sheet1!F104="successful",Sheet1!L104)</f>
        <v>65</v>
      </c>
      <c r="D104" s="14" t="s">
        <v>8221</v>
      </c>
      <c r="E104">
        <v>17</v>
      </c>
    </row>
    <row r="105" spans="1:5" x14ac:dyDescent="0.25">
      <c r="A105" s="12" t="s">
        <v>8219</v>
      </c>
      <c r="B105">
        <f>IF(Sheet1!F105="successful",Sheet1!L105)</f>
        <v>49</v>
      </c>
      <c r="D105" s="14" t="s">
        <v>8221</v>
      </c>
      <c r="E105">
        <v>2</v>
      </c>
    </row>
    <row r="106" spans="1:5" x14ac:dyDescent="0.25">
      <c r="A106" s="12" t="s">
        <v>8219</v>
      </c>
      <c r="B106">
        <f>IF(Sheet1!F106="successful",Sheet1!L106)</f>
        <v>10</v>
      </c>
      <c r="D106" s="14" t="s">
        <v>8221</v>
      </c>
      <c r="E106">
        <v>1</v>
      </c>
    </row>
    <row r="107" spans="1:5" x14ac:dyDescent="0.25">
      <c r="A107" s="12" t="s">
        <v>8219</v>
      </c>
      <c r="B107">
        <f>IF(Sheet1!F107="successful",Sheet1!L107)</f>
        <v>60</v>
      </c>
      <c r="D107" s="14" t="s">
        <v>8221</v>
      </c>
      <c r="E107">
        <v>2</v>
      </c>
    </row>
    <row r="108" spans="1:5" x14ac:dyDescent="0.25">
      <c r="A108" s="12" t="s">
        <v>8219</v>
      </c>
      <c r="B108">
        <f>IF(Sheet1!F108="successful",Sheet1!L108)</f>
        <v>27</v>
      </c>
      <c r="D108" s="14" t="s">
        <v>8221</v>
      </c>
      <c r="E108">
        <v>16</v>
      </c>
    </row>
    <row r="109" spans="1:5" x14ac:dyDescent="0.25">
      <c r="A109" s="12" t="s">
        <v>8219</v>
      </c>
      <c r="B109">
        <f>IF(Sheet1!F109="successful",Sheet1!L109)</f>
        <v>69</v>
      </c>
      <c r="D109" s="14" t="s">
        <v>8221</v>
      </c>
      <c r="E109">
        <v>1</v>
      </c>
    </row>
    <row r="110" spans="1:5" x14ac:dyDescent="0.25">
      <c r="A110" s="12" t="s">
        <v>8219</v>
      </c>
      <c r="B110">
        <f>IF(Sheet1!F110="successful",Sheet1!L110)</f>
        <v>47</v>
      </c>
      <c r="D110" s="14" t="s">
        <v>8221</v>
      </c>
      <c r="E110">
        <v>4</v>
      </c>
    </row>
    <row r="111" spans="1:5" x14ac:dyDescent="0.25">
      <c r="A111" s="12" t="s">
        <v>8219</v>
      </c>
      <c r="B111">
        <f>IF(Sheet1!F111="successful",Sheet1!L111)</f>
        <v>47</v>
      </c>
      <c r="D111" s="14" t="s">
        <v>8221</v>
      </c>
      <c r="E111">
        <v>5</v>
      </c>
    </row>
    <row r="112" spans="1:5" x14ac:dyDescent="0.25">
      <c r="A112" s="12" t="s">
        <v>8219</v>
      </c>
      <c r="B112">
        <f>IF(Sheet1!F112="successful",Sheet1!L112)</f>
        <v>26</v>
      </c>
      <c r="D112" s="14" t="s">
        <v>8221</v>
      </c>
      <c r="E112">
        <v>7</v>
      </c>
    </row>
    <row r="113" spans="1:5" x14ac:dyDescent="0.25">
      <c r="A113" s="12" t="s">
        <v>8219</v>
      </c>
      <c r="B113">
        <f>IF(Sheet1!F113="successful",Sheet1!L113)</f>
        <v>53</v>
      </c>
      <c r="D113" s="14" t="s">
        <v>8221</v>
      </c>
      <c r="E113">
        <v>0</v>
      </c>
    </row>
    <row r="114" spans="1:5" x14ac:dyDescent="0.25">
      <c r="A114" s="12" t="s">
        <v>8219</v>
      </c>
      <c r="B114">
        <f>IF(Sheet1!F114="successful",Sheet1!L114)</f>
        <v>81</v>
      </c>
      <c r="D114" s="14" t="s">
        <v>8221</v>
      </c>
      <c r="E114">
        <v>12</v>
      </c>
    </row>
    <row r="115" spans="1:5" x14ac:dyDescent="0.25">
      <c r="A115" s="12" t="s">
        <v>8219</v>
      </c>
      <c r="B115">
        <f>IF(Sheet1!F115="successful",Sheet1!L115)</f>
        <v>78</v>
      </c>
      <c r="D115" s="14" t="s">
        <v>8221</v>
      </c>
      <c r="E115">
        <v>2</v>
      </c>
    </row>
    <row r="116" spans="1:5" x14ac:dyDescent="0.25">
      <c r="A116" s="12" t="s">
        <v>8219</v>
      </c>
      <c r="B116">
        <f>IF(Sheet1!F116="successful",Sheet1!L116)</f>
        <v>35</v>
      </c>
      <c r="D116" s="14" t="s">
        <v>8221</v>
      </c>
      <c r="E116">
        <v>5</v>
      </c>
    </row>
    <row r="117" spans="1:5" x14ac:dyDescent="0.25">
      <c r="A117" s="12" t="s">
        <v>8219</v>
      </c>
      <c r="B117">
        <f>IF(Sheet1!F117="successful",Sheet1!L117)</f>
        <v>22</v>
      </c>
      <c r="D117" s="14" t="s">
        <v>8221</v>
      </c>
      <c r="E117">
        <v>2</v>
      </c>
    </row>
    <row r="118" spans="1:5" x14ac:dyDescent="0.25">
      <c r="A118" s="12" t="s">
        <v>8219</v>
      </c>
      <c r="B118">
        <f>IF(Sheet1!F118="successful",Sheet1!L118)</f>
        <v>57</v>
      </c>
      <c r="D118" s="14" t="s">
        <v>8221</v>
      </c>
      <c r="E118">
        <v>3</v>
      </c>
    </row>
    <row r="119" spans="1:5" x14ac:dyDescent="0.25">
      <c r="A119" s="12" t="s">
        <v>8219</v>
      </c>
      <c r="B119">
        <f>IF(Sheet1!F119="successful",Sheet1!L119)</f>
        <v>27</v>
      </c>
      <c r="D119" s="14" t="s">
        <v>8221</v>
      </c>
      <c r="E119">
        <v>0</v>
      </c>
    </row>
    <row r="120" spans="1:5" x14ac:dyDescent="0.25">
      <c r="A120" s="12" t="s">
        <v>8219</v>
      </c>
      <c r="B120">
        <f>IF(Sheet1!F120="successful",Sheet1!L120)</f>
        <v>39</v>
      </c>
      <c r="D120" s="14" t="s">
        <v>8221</v>
      </c>
      <c r="E120">
        <v>49</v>
      </c>
    </row>
    <row r="121" spans="1:5" x14ac:dyDescent="0.25">
      <c r="A121" s="12" t="s">
        <v>8219</v>
      </c>
      <c r="B121">
        <f>IF(Sheet1!F121="successful",Sheet1!L121)</f>
        <v>37</v>
      </c>
      <c r="D121" s="14" t="s">
        <v>8221</v>
      </c>
      <c r="E121">
        <v>1</v>
      </c>
    </row>
    <row r="122" spans="1:5" x14ac:dyDescent="0.25">
      <c r="A122" s="12" t="s">
        <v>8219</v>
      </c>
      <c r="B122">
        <f>IF(Sheet1!F242="successful",Sheet1!L242)</f>
        <v>137</v>
      </c>
      <c r="D122" s="14" t="s">
        <v>8221</v>
      </c>
      <c r="E122">
        <v>2</v>
      </c>
    </row>
    <row r="123" spans="1:5" x14ac:dyDescent="0.25">
      <c r="A123" s="12" t="s">
        <v>8219</v>
      </c>
      <c r="B123">
        <f>IF(Sheet1!F243="successful",Sheet1!L243)</f>
        <v>376</v>
      </c>
      <c r="D123" s="14" t="s">
        <v>8221</v>
      </c>
      <c r="E123">
        <v>0</v>
      </c>
    </row>
    <row r="124" spans="1:5" x14ac:dyDescent="0.25">
      <c r="A124" s="12" t="s">
        <v>8219</v>
      </c>
      <c r="B124">
        <f>IF(Sheet1!F244="successful",Sheet1!L244)</f>
        <v>202</v>
      </c>
      <c r="D124" s="14" t="s">
        <v>8221</v>
      </c>
      <c r="E124">
        <v>0</v>
      </c>
    </row>
    <row r="125" spans="1:5" x14ac:dyDescent="0.25">
      <c r="A125" s="12" t="s">
        <v>8219</v>
      </c>
      <c r="B125">
        <f>IF(Sheet1!F245="successful",Sheet1!L245)</f>
        <v>328</v>
      </c>
      <c r="D125" s="14" t="s">
        <v>8221</v>
      </c>
      <c r="E125">
        <v>11</v>
      </c>
    </row>
    <row r="126" spans="1:5" x14ac:dyDescent="0.25">
      <c r="A126" s="12" t="s">
        <v>8219</v>
      </c>
      <c r="B126">
        <f>IF(Sheet1!F246="successful",Sheet1!L246)</f>
        <v>84</v>
      </c>
      <c r="D126" s="14" t="s">
        <v>8221</v>
      </c>
      <c r="E126">
        <v>1</v>
      </c>
    </row>
    <row r="127" spans="1:5" x14ac:dyDescent="0.25">
      <c r="A127" s="12" t="s">
        <v>8219</v>
      </c>
      <c r="B127">
        <f>IF(Sheet1!F247="successful",Sheet1!L247)</f>
        <v>96</v>
      </c>
      <c r="D127" s="14" t="s">
        <v>8221</v>
      </c>
      <c r="E127">
        <v>8</v>
      </c>
    </row>
    <row r="128" spans="1:5" x14ac:dyDescent="0.25">
      <c r="A128" s="12" t="s">
        <v>8219</v>
      </c>
      <c r="B128">
        <f>IF(Sheet1!F248="successful",Sheet1!L248)</f>
        <v>223</v>
      </c>
      <c r="D128" s="14" t="s">
        <v>8221</v>
      </c>
      <c r="E128">
        <v>5</v>
      </c>
    </row>
    <row r="129" spans="1:5" x14ac:dyDescent="0.25">
      <c r="A129" s="12" t="s">
        <v>8219</v>
      </c>
      <c r="B129">
        <f>IF(Sheet1!F249="successful",Sheet1!L249)</f>
        <v>62</v>
      </c>
      <c r="D129" s="14" t="s">
        <v>8221</v>
      </c>
      <c r="E129">
        <v>39</v>
      </c>
    </row>
    <row r="130" spans="1:5" x14ac:dyDescent="0.25">
      <c r="A130" s="12" t="s">
        <v>8219</v>
      </c>
      <c r="B130">
        <f>IF(Sheet1!F250="successful",Sheet1!L250)</f>
        <v>146</v>
      </c>
      <c r="D130" s="14" t="s">
        <v>8221</v>
      </c>
      <c r="E130">
        <v>0</v>
      </c>
    </row>
    <row r="131" spans="1:5" x14ac:dyDescent="0.25">
      <c r="A131" s="12" t="s">
        <v>8219</v>
      </c>
      <c r="B131">
        <f>IF(Sheet1!F251="successful",Sheet1!L251)</f>
        <v>235</v>
      </c>
      <c r="D131" s="14" t="s">
        <v>8221</v>
      </c>
      <c r="E131">
        <v>0</v>
      </c>
    </row>
    <row r="132" spans="1:5" x14ac:dyDescent="0.25">
      <c r="A132" s="12" t="s">
        <v>8219</v>
      </c>
      <c r="B132">
        <f>IF(Sheet1!F252="successful",Sheet1!L252)</f>
        <v>437</v>
      </c>
      <c r="D132" s="14" t="s">
        <v>8221</v>
      </c>
      <c r="E132">
        <v>2</v>
      </c>
    </row>
    <row r="133" spans="1:5" x14ac:dyDescent="0.25">
      <c r="A133" s="12" t="s">
        <v>8219</v>
      </c>
      <c r="B133">
        <f>IF(Sheet1!F253="successful",Sheet1!L253)</f>
        <v>77</v>
      </c>
      <c r="D133" s="14" t="s">
        <v>8221</v>
      </c>
      <c r="E133">
        <v>170</v>
      </c>
    </row>
    <row r="134" spans="1:5" x14ac:dyDescent="0.25">
      <c r="A134" s="12" t="s">
        <v>8219</v>
      </c>
      <c r="B134">
        <f>IF(Sheet1!F254="successful",Sheet1!L254)</f>
        <v>108</v>
      </c>
      <c r="D134" s="14" t="s">
        <v>8221</v>
      </c>
      <c r="E134">
        <v>5</v>
      </c>
    </row>
    <row r="135" spans="1:5" x14ac:dyDescent="0.25">
      <c r="A135" s="12" t="s">
        <v>8219</v>
      </c>
      <c r="B135">
        <f>IF(Sheet1!F255="successful",Sheet1!L255)</f>
        <v>7</v>
      </c>
      <c r="D135" s="14" t="s">
        <v>8221</v>
      </c>
      <c r="E135">
        <v>14</v>
      </c>
    </row>
    <row r="136" spans="1:5" x14ac:dyDescent="0.25">
      <c r="A136" s="12" t="s">
        <v>8219</v>
      </c>
      <c r="B136">
        <f>IF(Sheet1!F256="successful",Sheet1!L256)</f>
        <v>314</v>
      </c>
      <c r="D136" s="14" t="s">
        <v>8221</v>
      </c>
      <c r="E136">
        <v>1</v>
      </c>
    </row>
    <row r="137" spans="1:5" x14ac:dyDescent="0.25">
      <c r="A137" s="12" t="s">
        <v>8219</v>
      </c>
      <c r="B137">
        <f>IF(Sheet1!F257="successful",Sheet1!L257)</f>
        <v>188</v>
      </c>
      <c r="D137" s="14" t="s">
        <v>8221</v>
      </c>
      <c r="E137">
        <v>0</v>
      </c>
    </row>
    <row r="138" spans="1:5" x14ac:dyDescent="0.25">
      <c r="A138" s="12" t="s">
        <v>8219</v>
      </c>
      <c r="B138">
        <f>IF(Sheet1!F258="successful",Sheet1!L258)</f>
        <v>275</v>
      </c>
      <c r="D138" s="14" t="s">
        <v>8221</v>
      </c>
      <c r="E138">
        <v>124</v>
      </c>
    </row>
    <row r="139" spans="1:5" x14ac:dyDescent="0.25">
      <c r="A139" s="12" t="s">
        <v>8219</v>
      </c>
      <c r="B139">
        <f>IF(Sheet1!F259="successful",Sheet1!L259)</f>
        <v>560</v>
      </c>
      <c r="D139" s="14" t="s">
        <v>8221</v>
      </c>
      <c r="E139">
        <v>0</v>
      </c>
    </row>
    <row r="140" spans="1:5" x14ac:dyDescent="0.25">
      <c r="A140" s="12" t="s">
        <v>8219</v>
      </c>
      <c r="B140">
        <f>IF(Sheet1!F260="successful",Sheet1!L260)</f>
        <v>688</v>
      </c>
      <c r="D140" s="14" t="s">
        <v>8221</v>
      </c>
      <c r="E140">
        <v>0</v>
      </c>
    </row>
    <row r="141" spans="1:5" x14ac:dyDescent="0.25">
      <c r="A141" s="12" t="s">
        <v>8219</v>
      </c>
      <c r="B141">
        <f>IF(Sheet1!F261="successful",Sheet1!L261)</f>
        <v>942</v>
      </c>
      <c r="D141" s="14" t="s">
        <v>8221</v>
      </c>
      <c r="E141">
        <v>55</v>
      </c>
    </row>
    <row r="142" spans="1:5" x14ac:dyDescent="0.25">
      <c r="A142" s="12" t="s">
        <v>8219</v>
      </c>
      <c r="B142">
        <f>IF(Sheet1!F262="successful",Sheet1!L262)</f>
        <v>88</v>
      </c>
      <c r="D142" s="14" t="s">
        <v>8221</v>
      </c>
      <c r="E142">
        <v>140</v>
      </c>
    </row>
    <row r="143" spans="1:5" x14ac:dyDescent="0.25">
      <c r="A143" s="12" t="s">
        <v>8219</v>
      </c>
      <c r="B143">
        <f>IF(Sheet1!F263="successful",Sheet1!L263)</f>
        <v>220</v>
      </c>
      <c r="D143" s="14" t="s">
        <v>8221</v>
      </c>
      <c r="E143">
        <v>21</v>
      </c>
    </row>
    <row r="144" spans="1:5" x14ac:dyDescent="0.25">
      <c r="A144" s="12" t="s">
        <v>8219</v>
      </c>
      <c r="B144">
        <f>IF(Sheet1!F264="successful",Sheet1!L264)</f>
        <v>145</v>
      </c>
      <c r="D144" s="14" t="s">
        <v>8221</v>
      </c>
      <c r="E144">
        <v>1</v>
      </c>
    </row>
    <row r="145" spans="1:5" x14ac:dyDescent="0.25">
      <c r="A145" s="12" t="s">
        <v>8219</v>
      </c>
      <c r="B145">
        <f>IF(Sheet1!F265="successful",Sheet1!L265)</f>
        <v>963</v>
      </c>
      <c r="D145" s="14" t="s">
        <v>8221</v>
      </c>
      <c r="E145">
        <v>147</v>
      </c>
    </row>
    <row r="146" spans="1:5" x14ac:dyDescent="0.25">
      <c r="A146" s="12" t="s">
        <v>8219</v>
      </c>
      <c r="B146">
        <f>IF(Sheet1!F266="successful",Sheet1!L266)</f>
        <v>91</v>
      </c>
      <c r="D146" s="14" t="s">
        <v>8221</v>
      </c>
      <c r="E146">
        <v>11</v>
      </c>
    </row>
    <row r="147" spans="1:5" x14ac:dyDescent="0.25">
      <c r="A147" s="12" t="s">
        <v>8219</v>
      </c>
      <c r="B147">
        <f>IF(Sheet1!F267="successful",Sheet1!L267)</f>
        <v>58</v>
      </c>
      <c r="D147" s="14" t="s">
        <v>8221</v>
      </c>
      <c r="E147">
        <v>125</v>
      </c>
    </row>
    <row r="148" spans="1:5" x14ac:dyDescent="0.25">
      <c r="A148" s="12" t="s">
        <v>8219</v>
      </c>
      <c r="B148">
        <f>IF(Sheet1!F268="successful",Sheet1!L268)</f>
        <v>36</v>
      </c>
      <c r="D148" s="14" t="s">
        <v>8221</v>
      </c>
      <c r="E148">
        <v>1</v>
      </c>
    </row>
    <row r="149" spans="1:5" x14ac:dyDescent="0.25">
      <c r="A149" s="12" t="s">
        <v>8219</v>
      </c>
      <c r="B149">
        <f>IF(Sheet1!F269="successful",Sheet1!L269)</f>
        <v>165</v>
      </c>
      <c r="D149" s="14" t="s">
        <v>8221</v>
      </c>
      <c r="E149">
        <v>0</v>
      </c>
    </row>
    <row r="150" spans="1:5" x14ac:dyDescent="0.25">
      <c r="A150" s="12" t="s">
        <v>8219</v>
      </c>
      <c r="B150">
        <f>IF(Sheet1!F270="successful",Sheet1!L270)</f>
        <v>111</v>
      </c>
      <c r="D150" s="14" t="s">
        <v>8221</v>
      </c>
      <c r="E150">
        <v>0</v>
      </c>
    </row>
    <row r="151" spans="1:5" x14ac:dyDescent="0.25">
      <c r="A151" s="12" t="s">
        <v>8219</v>
      </c>
      <c r="B151">
        <f>IF(Sheet1!F271="successful",Sheet1!L271)</f>
        <v>1596</v>
      </c>
      <c r="D151" s="14" t="s">
        <v>8221</v>
      </c>
      <c r="E151">
        <v>3</v>
      </c>
    </row>
    <row r="152" spans="1:5" x14ac:dyDescent="0.25">
      <c r="A152" s="12" t="s">
        <v>8219</v>
      </c>
      <c r="B152">
        <f>IF(Sheet1!F272="successful",Sheet1!L272)</f>
        <v>61</v>
      </c>
      <c r="D152" s="14" t="s">
        <v>8221</v>
      </c>
      <c r="E152">
        <v>0</v>
      </c>
    </row>
    <row r="153" spans="1:5" x14ac:dyDescent="0.25">
      <c r="A153" s="12" t="s">
        <v>8219</v>
      </c>
      <c r="B153">
        <f>IF(Sheet1!F273="successful",Sheet1!L273)</f>
        <v>287</v>
      </c>
      <c r="D153" s="14" t="s">
        <v>8221</v>
      </c>
      <c r="E153">
        <v>0</v>
      </c>
    </row>
    <row r="154" spans="1:5" x14ac:dyDescent="0.25">
      <c r="A154" s="12" t="s">
        <v>8219</v>
      </c>
      <c r="B154">
        <f>IF(Sheet1!F274="successful",Sheet1!L274)</f>
        <v>65</v>
      </c>
      <c r="D154" s="14" t="s">
        <v>8221</v>
      </c>
      <c r="E154">
        <v>0</v>
      </c>
    </row>
    <row r="155" spans="1:5" x14ac:dyDescent="0.25">
      <c r="A155" s="12" t="s">
        <v>8219</v>
      </c>
      <c r="B155">
        <f>IF(Sheet1!F275="successful",Sheet1!L275)</f>
        <v>118</v>
      </c>
      <c r="D155" s="14" t="s">
        <v>8221</v>
      </c>
      <c r="E155">
        <v>0</v>
      </c>
    </row>
    <row r="156" spans="1:5" x14ac:dyDescent="0.25">
      <c r="A156" s="12" t="s">
        <v>8219</v>
      </c>
      <c r="B156">
        <f>IF(Sheet1!F276="successful",Sheet1!L276)</f>
        <v>113</v>
      </c>
      <c r="D156" s="14" t="s">
        <v>8221</v>
      </c>
      <c r="E156">
        <v>3</v>
      </c>
    </row>
    <row r="157" spans="1:5" x14ac:dyDescent="0.25">
      <c r="A157" s="12" t="s">
        <v>8219</v>
      </c>
      <c r="B157">
        <f>IF(Sheet1!F277="successful",Sheet1!L277)</f>
        <v>332</v>
      </c>
      <c r="D157" s="14" t="s">
        <v>8221</v>
      </c>
      <c r="E157">
        <v>0</v>
      </c>
    </row>
    <row r="158" spans="1:5" x14ac:dyDescent="0.25">
      <c r="A158" s="12" t="s">
        <v>8219</v>
      </c>
      <c r="B158">
        <f>IF(Sheet1!F278="successful",Sheet1!L278)</f>
        <v>62</v>
      </c>
      <c r="D158" s="14" t="s">
        <v>8221</v>
      </c>
      <c r="E158">
        <v>1</v>
      </c>
    </row>
    <row r="159" spans="1:5" x14ac:dyDescent="0.25">
      <c r="A159" s="12" t="s">
        <v>8219</v>
      </c>
      <c r="B159">
        <f>IF(Sheet1!F279="successful",Sheet1!L279)</f>
        <v>951</v>
      </c>
      <c r="D159" s="14" t="s">
        <v>8221</v>
      </c>
      <c r="E159">
        <v>3</v>
      </c>
    </row>
    <row r="160" spans="1:5" x14ac:dyDescent="0.25">
      <c r="A160" s="12" t="s">
        <v>8219</v>
      </c>
      <c r="B160">
        <f>IF(Sheet1!F280="successful",Sheet1!L280)</f>
        <v>415</v>
      </c>
      <c r="D160" s="14" t="s">
        <v>8221</v>
      </c>
      <c r="E160">
        <v>22</v>
      </c>
    </row>
    <row r="161" spans="1:5" x14ac:dyDescent="0.25">
      <c r="A161" s="12" t="s">
        <v>8219</v>
      </c>
      <c r="B161">
        <f>IF(Sheet1!F281="successful",Sheet1!L281)</f>
        <v>305</v>
      </c>
      <c r="D161" s="14" t="s">
        <v>8221</v>
      </c>
      <c r="E161">
        <v>26</v>
      </c>
    </row>
    <row r="162" spans="1:5" x14ac:dyDescent="0.25">
      <c r="A162" s="12" t="s">
        <v>8219</v>
      </c>
      <c r="B162">
        <f>IF(Sheet1!F282="successful",Sheet1!L282)</f>
        <v>2139</v>
      </c>
      <c r="D162" s="14" t="s">
        <v>8221</v>
      </c>
      <c r="E162">
        <v>4</v>
      </c>
    </row>
    <row r="163" spans="1:5" x14ac:dyDescent="0.25">
      <c r="A163" s="12" t="s">
        <v>8219</v>
      </c>
      <c r="B163">
        <f>IF(Sheet1!F283="successful",Sheet1!L283)</f>
        <v>79</v>
      </c>
      <c r="D163" s="14" t="s">
        <v>8221</v>
      </c>
      <c r="E163">
        <v>0</v>
      </c>
    </row>
    <row r="164" spans="1:5" x14ac:dyDescent="0.25">
      <c r="A164" s="12" t="s">
        <v>8219</v>
      </c>
      <c r="B164">
        <f>IF(Sheet1!F284="successful",Sheet1!L284)</f>
        <v>179</v>
      </c>
      <c r="D164" s="14" t="s">
        <v>8221</v>
      </c>
      <c r="E164">
        <v>4</v>
      </c>
    </row>
    <row r="165" spans="1:5" x14ac:dyDescent="0.25">
      <c r="A165" s="12" t="s">
        <v>8219</v>
      </c>
      <c r="B165">
        <f>IF(Sheet1!F285="successful",Sheet1!L285)</f>
        <v>202</v>
      </c>
      <c r="D165" s="14" t="s">
        <v>8221</v>
      </c>
      <c r="E165">
        <v>9</v>
      </c>
    </row>
    <row r="166" spans="1:5" x14ac:dyDescent="0.25">
      <c r="A166" s="12" t="s">
        <v>8219</v>
      </c>
      <c r="B166">
        <f>IF(Sheet1!F286="successful",Sheet1!L286)</f>
        <v>760</v>
      </c>
      <c r="D166" s="14" t="s">
        <v>8221</v>
      </c>
      <c r="E166">
        <v>5</v>
      </c>
    </row>
    <row r="167" spans="1:5" x14ac:dyDescent="0.25">
      <c r="A167" s="12" t="s">
        <v>8219</v>
      </c>
      <c r="B167">
        <f>IF(Sheet1!F287="successful",Sheet1!L287)</f>
        <v>563</v>
      </c>
      <c r="D167" s="14" t="s">
        <v>8221</v>
      </c>
      <c r="E167">
        <v>14</v>
      </c>
    </row>
    <row r="168" spans="1:5" x14ac:dyDescent="0.25">
      <c r="A168" s="12" t="s">
        <v>8219</v>
      </c>
      <c r="B168">
        <f>IF(Sheet1!F288="successful",Sheet1!L288)</f>
        <v>135</v>
      </c>
      <c r="D168" s="14" t="s">
        <v>8221</v>
      </c>
      <c r="E168">
        <v>1</v>
      </c>
    </row>
    <row r="169" spans="1:5" x14ac:dyDescent="0.25">
      <c r="A169" s="12" t="s">
        <v>8219</v>
      </c>
      <c r="B169">
        <f>IF(Sheet1!F289="successful",Sheet1!L289)</f>
        <v>290</v>
      </c>
      <c r="D169" s="14" t="s">
        <v>8221</v>
      </c>
      <c r="E169">
        <v>10</v>
      </c>
    </row>
    <row r="170" spans="1:5" x14ac:dyDescent="0.25">
      <c r="A170" s="12" t="s">
        <v>8219</v>
      </c>
      <c r="B170">
        <f>IF(Sheet1!F290="successful",Sheet1!L290)</f>
        <v>447</v>
      </c>
      <c r="D170" s="14" t="s">
        <v>8221</v>
      </c>
      <c r="E170">
        <v>3</v>
      </c>
    </row>
    <row r="171" spans="1:5" x14ac:dyDescent="0.25">
      <c r="A171" s="12" t="s">
        <v>8219</v>
      </c>
      <c r="B171">
        <f>IF(Sheet1!F291="successful",Sheet1!L291)</f>
        <v>232</v>
      </c>
      <c r="D171" s="14" t="s">
        <v>8221</v>
      </c>
      <c r="E171">
        <v>1</v>
      </c>
    </row>
    <row r="172" spans="1:5" x14ac:dyDescent="0.25">
      <c r="A172" s="12" t="s">
        <v>8219</v>
      </c>
      <c r="B172">
        <f>IF(Sheet1!F292="successful",Sheet1!L292)</f>
        <v>168</v>
      </c>
      <c r="D172" s="14" t="s">
        <v>8221</v>
      </c>
      <c r="E172">
        <v>0</v>
      </c>
    </row>
    <row r="173" spans="1:5" x14ac:dyDescent="0.25">
      <c r="A173" s="12" t="s">
        <v>8219</v>
      </c>
      <c r="B173">
        <f>IF(Sheet1!F293="successful",Sheet1!L293)</f>
        <v>128</v>
      </c>
      <c r="D173" s="14" t="s">
        <v>8221</v>
      </c>
      <c r="E173">
        <v>5</v>
      </c>
    </row>
    <row r="174" spans="1:5" x14ac:dyDescent="0.25">
      <c r="A174" s="12" t="s">
        <v>8219</v>
      </c>
      <c r="B174">
        <f>IF(Sheet1!F294="successful",Sheet1!L294)</f>
        <v>493</v>
      </c>
      <c r="D174" s="14" t="s">
        <v>8221</v>
      </c>
      <c r="E174">
        <v>2</v>
      </c>
    </row>
    <row r="175" spans="1:5" x14ac:dyDescent="0.25">
      <c r="A175" s="12" t="s">
        <v>8219</v>
      </c>
      <c r="B175">
        <f>IF(Sheet1!F295="successful",Sheet1!L295)</f>
        <v>131</v>
      </c>
      <c r="D175" s="14" t="s">
        <v>8221</v>
      </c>
      <c r="E175">
        <v>68</v>
      </c>
    </row>
    <row r="176" spans="1:5" x14ac:dyDescent="0.25">
      <c r="A176" s="12" t="s">
        <v>8219</v>
      </c>
      <c r="B176">
        <f>IF(Sheet1!F296="successful",Sheet1!L296)</f>
        <v>50</v>
      </c>
      <c r="D176" s="14" t="s">
        <v>8221</v>
      </c>
      <c r="E176">
        <v>3</v>
      </c>
    </row>
    <row r="177" spans="1:5" x14ac:dyDescent="0.25">
      <c r="A177" s="12" t="s">
        <v>8219</v>
      </c>
      <c r="B177">
        <f>IF(Sheet1!F297="successful",Sheet1!L297)</f>
        <v>665</v>
      </c>
      <c r="D177" s="14" t="s">
        <v>8221</v>
      </c>
      <c r="E177">
        <v>34</v>
      </c>
    </row>
    <row r="178" spans="1:5" x14ac:dyDescent="0.25">
      <c r="A178" s="12" t="s">
        <v>8219</v>
      </c>
      <c r="B178">
        <f>IF(Sheet1!F298="successful",Sheet1!L298)</f>
        <v>129</v>
      </c>
      <c r="D178" s="14" t="s">
        <v>8221</v>
      </c>
      <c r="E178">
        <v>0</v>
      </c>
    </row>
    <row r="179" spans="1:5" x14ac:dyDescent="0.25">
      <c r="A179" s="12" t="s">
        <v>8219</v>
      </c>
      <c r="B179">
        <f>IF(Sheet1!F299="successful",Sheet1!L299)</f>
        <v>142</v>
      </c>
      <c r="D179" s="14" t="s">
        <v>8221</v>
      </c>
      <c r="E179">
        <v>3</v>
      </c>
    </row>
    <row r="180" spans="1:5" x14ac:dyDescent="0.25">
      <c r="A180" s="12" t="s">
        <v>8219</v>
      </c>
      <c r="B180">
        <f>IF(Sheet1!F300="successful",Sheet1!L300)</f>
        <v>2436</v>
      </c>
      <c r="D180" s="14" t="s">
        <v>8221</v>
      </c>
      <c r="E180">
        <v>0</v>
      </c>
    </row>
    <row r="181" spans="1:5" x14ac:dyDescent="0.25">
      <c r="A181" s="12" t="s">
        <v>8219</v>
      </c>
      <c r="B181">
        <f>IF(Sheet1!F301="successful",Sheet1!L301)</f>
        <v>244</v>
      </c>
      <c r="D181" s="14" t="s">
        <v>8221</v>
      </c>
      <c r="E181">
        <v>70</v>
      </c>
    </row>
    <row r="182" spans="1:5" x14ac:dyDescent="0.25">
      <c r="A182" s="12" t="s">
        <v>8219</v>
      </c>
      <c r="B182">
        <f>IF(Sheet1!F302="successful",Sheet1!L302)</f>
        <v>298</v>
      </c>
      <c r="D182" s="14" t="s">
        <v>8221</v>
      </c>
      <c r="E182">
        <v>1</v>
      </c>
    </row>
    <row r="183" spans="1:5" x14ac:dyDescent="0.25">
      <c r="A183" s="12" t="s">
        <v>8219</v>
      </c>
      <c r="B183">
        <f>IF(Sheet1!F303="successful",Sheet1!L303)</f>
        <v>251</v>
      </c>
      <c r="D183" s="14" t="s">
        <v>8221</v>
      </c>
      <c r="E183">
        <v>1</v>
      </c>
    </row>
    <row r="184" spans="1:5" x14ac:dyDescent="0.25">
      <c r="A184" s="12" t="s">
        <v>8219</v>
      </c>
      <c r="B184">
        <f>IF(Sheet1!F304="successful",Sheet1!L304)</f>
        <v>108</v>
      </c>
      <c r="D184" s="14" t="s">
        <v>8221</v>
      </c>
      <c r="E184">
        <v>1</v>
      </c>
    </row>
    <row r="185" spans="1:5" x14ac:dyDescent="0.25">
      <c r="A185" s="12" t="s">
        <v>8219</v>
      </c>
      <c r="B185">
        <f>IF(Sheet1!F305="successful",Sheet1!L305)</f>
        <v>82</v>
      </c>
      <c r="D185" s="14" t="s">
        <v>8221</v>
      </c>
      <c r="E185">
        <v>2</v>
      </c>
    </row>
    <row r="186" spans="1:5" x14ac:dyDescent="0.25">
      <c r="A186" s="12" t="s">
        <v>8219</v>
      </c>
      <c r="B186">
        <f>IF(Sheet1!F306="successful",Sheet1!L306)</f>
        <v>74</v>
      </c>
      <c r="D186" s="14" t="s">
        <v>8221</v>
      </c>
      <c r="E186">
        <v>2</v>
      </c>
    </row>
    <row r="187" spans="1:5" x14ac:dyDescent="0.25">
      <c r="A187" s="12" t="s">
        <v>8219</v>
      </c>
      <c r="B187">
        <f>IF(Sheet1!F307="successful",Sheet1!L307)</f>
        <v>189</v>
      </c>
      <c r="D187" s="14" t="s">
        <v>8221</v>
      </c>
      <c r="E187">
        <v>34</v>
      </c>
    </row>
    <row r="188" spans="1:5" x14ac:dyDescent="0.25">
      <c r="A188" s="12" t="s">
        <v>8219</v>
      </c>
      <c r="B188">
        <f>IF(Sheet1!F308="successful",Sheet1!L308)</f>
        <v>80</v>
      </c>
      <c r="D188" s="14" t="s">
        <v>8221</v>
      </c>
      <c r="E188">
        <v>2</v>
      </c>
    </row>
    <row r="189" spans="1:5" x14ac:dyDescent="0.25">
      <c r="A189" s="12" t="s">
        <v>8219</v>
      </c>
      <c r="B189">
        <f>IF(Sheet1!F309="successful",Sheet1!L309)</f>
        <v>576</v>
      </c>
      <c r="D189" s="14" t="s">
        <v>8221</v>
      </c>
      <c r="E189">
        <v>0</v>
      </c>
    </row>
    <row r="190" spans="1:5" x14ac:dyDescent="0.25">
      <c r="A190" s="12" t="s">
        <v>8219</v>
      </c>
      <c r="B190">
        <f>IF(Sheet1!F310="successful",Sheet1!L310)</f>
        <v>202</v>
      </c>
      <c r="D190" s="14" t="s">
        <v>8221</v>
      </c>
      <c r="E190">
        <v>1</v>
      </c>
    </row>
    <row r="191" spans="1:5" x14ac:dyDescent="0.25">
      <c r="A191" s="12" t="s">
        <v>8219</v>
      </c>
      <c r="B191">
        <f>IF(Sheet1!F311="successful",Sheet1!L311)</f>
        <v>238</v>
      </c>
      <c r="D191" s="14" t="s">
        <v>8221</v>
      </c>
      <c r="E191">
        <v>8</v>
      </c>
    </row>
    <row r="192" spans="1:5" x14ac:dyDescent="0.25">
      <c r="A192" s="12" t="s">
        <v>8219</v>
      </c>
      <c r="B192">
        <f>IF(Sheet1!F312="successful",Sheet1!L312)</f>
        <v>36</v>
      </c>
      <c r="D192" s="14" t="s">
        <v>8221</v>
      </c>
      <c r="E192">
        <v>4</v>
      </c>
    </row>
    <row r="193" spans="1:5" x14ac:dyDescent="0.25">
      <c r="A193" s="12" t="s">
        <v>8219</v>
      </c>
      <c r="B193">
        <f>IF(Sheet1!F313="successful",Sheet1!L313)</f>
        <v>150</v>
      </c>
      <c r="D193" s="14" t="s">
        <v>8221</v>
      </c>
      <c r="E193">
        <v>28</v>
      </c>
    </row>
    <row r="194" spans="1:5" x14ac:dyDescent="0.25">
      <c r="A194" s="12" t="s">
        <v>8219</v>
      </c>
      <c r="B194">
        <f>IF(Sheet1!F314="successful",Sheet1!L314)</f>
        <v>146</v>
      </c>
      <c r="D194" s="14" t="s">
        <v>8221</v>
      </c>
      <c r="E194">
        <v>0</v>
      </c>
    </row>
    <row r="195" spans="1:5" x14ac:dyDescent="0.25">
      <c r="A195" s="12" t="s">
        <v>8219</v>
      </c>
      <c r="B195">
        <f>IF(Sheet1!F315="successful",Sheet1!L315)</f>
        <v>222</v>
      </c>
      <c r="D195" s="14" t="s">
        <v>8221</v>
      </c>
      <c r="E195">
        <v>6</v>
      </c>
    </row>
    <row r="196" spans="1:5" x14ac:dyDescent="0.25">
      <c r="A196" s="12" t="s">
        <v>8219</v>
      </c>
      <c r="B196">
        <f>IF(Sheet1!F316="successful",Sheet1!L316)</f>
        <v>120</v>
      </c>
      <c r="D196" s="14" t="s">
        <v>8221</v>
      </c>
      <c r="E196">
        <v>22</v>
      </c>
    </row>
    <row r="197" spans="1:5" x14ac:dyDescent="0.25">
      <c r="A197" s="12" t="s">
        <v>8219</v>
      </c>
      <c r="B197">
        <f>IF(Sheet1!F317="successful",Sheet1!L317)</f>
        <v>126</v>
      </c>
      <c r="D197" s="14" t="s">
        <v>8221</v>
      </c>
      <c r="E197">
        <v>0</v>
      </c>
    </row>
    <row r="198" spans="1:5" x14ac:dyDescent="0.25">
      <c r="A198" s="12" t="s">
        <v>8219</v>
      </c>
      <c r="B198">
        <f>IF(Sheet1!F318="successful",Sheet1!L318)</f>
        <v>158</v>
      </c>
      <c r="D198" s="14" t="s">
        <v>8221</v>
      </c>
      <c r="E198">
        <v>1</v>
      </c>
    </row>
    <row r="199" spans="1:5" x14ac:dyDescent="0.25">
      <c r="A199" s="12" t="s">
        <v>8219</v>
      </c>
      <c r="B199">
        <f>IF(Sheet1!F319="successful",Sheet1!L319)</f>
        <v>316</v>
      </c>
      <c r="D199" s="14" t="s">
        <v>8221</v>
      </c>
      <c r="E199">
        <v>20</v>
      </c>
    </row>
    <row r="200" spans="1:5" x14ac:dyDescent="0.25">
      <c r="A200" s="12" t="s">
        <v>8219</v>
      </c>
      <c r="B200">
        <f>IF(Sheet1!F320="successful",Sheet1!L320)</f>
        <v>284</v>
      </c>
      <c r="D200" s="14" t="s">
        <v>8221</v>
      </c>
      <c r="E200">
        <v>0</v>
      </c>
    </row>
    <row r="201" spans="1:5" x14ac:dyDescent="0.25">
      <c r="A201" s="12" t="s">
        <v>8219</v>
      </c>
      <c r="B201">
        <f>IF(Sheet1!F321="successful",Sheet1!L321)</f>
        <v>51</v>
      </c>
      <c r="D201" s="14" t="s">
        <v>8221</v>
      </c>
      <c r="E201">
        <v>1</v>
      </c>
    </row>
    <row r="202" spans="1:5" x14ac:dyDescent="0.25">
      <c r="A202" s="12" t="s">
        <v>8219</v>
      </c>
      <c r="B202">
        <f>IF(Sheet1!F322="successful",Sheet1!L322)</f>
        <v>158</v>
      </c>
      <c r="D202" s="14" t="s">
        <v>8221</v>
      </c>
      <c r="E202">
        <v>3</v>
      </c>
    </row>
    <row r="203" spans="1:5" x14ac:dyDescent="0.25">
      <c r="A203" s="12" t="s">
        <v>8219</v>
      </c>
      <c r="B203">
        <f>IF(Sheet1!F323="successful",Sheet1!L323)</f>
        <v>337</v>
      </c>
      <c r="D203" s="14" t="s">
        <v>8221</v>
      </c>
      <c r="E203">
        <v>2</v>
      </c>
    </row>
    <row r="204" spans="1:5" x14ac:dyDescent="0.25">
      <c r="A204" s="12" t="s">
        <v>8219</v>
      </c>
      <c r="B204">
        <f>IF(Sheet1!F324="successful",Sheet1!L324)</f>
        <v>186</v>
      </c>
      <c r="D204" s="14" t="s">
        <v>8221</v>
      </c>
      <c r="E204">
        <v>0</v>
      </c>
    </row>
    <row r="205" spans="1:5" x14ac:dyDescent="0.25">
      <c r="A205" s="12" t="s">
        <v>8219</v>
      </c>
      <c r="B205">
        <f>IF(Sheet1!F325="successful",Sheet1!L325)</f>
        <v>58</v>
      </c>
      <c r="D205" s="14" t="s">
        <v>8221</v>
      </c>
      <c r="E205">
        <v>2</v>
      </c>
    </row>
    <row r="206" spans="1:5" x14ac:dyDescent="0.25">
      <c r="A206" s="12" t="s">
        <v>8219</v>
      </c>
      <c r="B206">
        <f>IF(Sheet1!F326="successful",Sheet1!L326)</f>
        <v>82</v>
      </c>
      <c r="D206" s="14" t="s">
        <v>8221</v>
      </c>
      <c r="E206">
        <v>1</v>
      </c>
    </row>
    <row r="207" spans="1:5" x14ac:dyDescent="0.25">
      <c r="A207" s="12" t="s">
        <v>8219</v>
      </c>
      <c r="B207">
        <f>IF(Sheet1!F327="successful",Sheet1!L327)</f>
        <v>736</v>
      </c>
      <c r="D207" s="14" t="s">
        <v>8221</v>
      </c>
      <c r="E207">
        <v>0</v>
      </c>
    </row>
    <row r="208" spans="1:5" x14ac:dyDescent="0.25">
      <c r="A208" s="12" t="s">
        <v>8219</v>
      </c>
      <c r="B208">
        <f>IF(Sheet1!F328="successful",Sheet1!L328)</f>
        <v>1151</v>
      </c>
      <c r="D208" s="14" t="s">
        <v>8221</v>
      </c>
      <c r="E208">
        <v>1</v>
      </c>
    </row>
    <row r="209" spans="1:5" x14ac:dyDescent="0.25">
      <c r="A209" s="12" t="s">
        <v>8219</v>
      </c>
      <c r="B209">
        <f>IF(Sheet1!F329="successful",Sheet1!L329)</f>
        <v>34</v>
      </c>
      <c r="D209" s="14" t="s">
        <v>8221</v>
      </c>
      <c r="E209">
        <v>0</v>
      </c>
    </row>
    <row r="210" spans="1:5" x14ac:dyDescent="0.25">
      <c r="A210" s="12" t="s">
        <v>8219</v>
      </c>
      <c r="B210">
        <f>IF(Sheet1!F330="successful",Sheet1!L330)</f>
        <v>498</v>
      </c>
      <c r="D210" s="14" t="s">
        <v>8221</v>
      </c>
      <c r="E210">
        <v>5</v>
      </c>
    </row>
    <row r="211" spans="1:5" x14ac:dyDescent="0.25">
      <c r="A211" s="12" t="s">
        <v>8219</v>
      </c>
      <c r="B211">
        <f>IF(Sheet1!F331="successful",Sheet1!L331)</f>
        <v>167</v>
      </c>
      <c r="D211" s="14" t="s">
        <v>8221</v>
      </c>
      <c r="E211">
        <v>1</v>
      </c>
    </row>
    <row r="212" spans="1:5" x14ac:dyDescent="0.25">
      <c r="A212" s="12" t="s">
        <v>8219</v>
      </c>
      <c r="B212">
        <f>IF(Sheet1!F332="successful",Sheet1!L332)</f>
        <v>340</v>
      </c>
      <c r="D212" s="14" t="s">
        <v>8221</v>
      </c>
      <c r="E212">
        <v>1</v>
      </c>
    </row>
    <row r="213" spans="1:5" x14ac:dyDescent="0.25">
      <c r="A213" s="12" t="s">
        <v>8219</v>
      </c>
      <c r="B213">
        <f>IF(Sheet1!F333="successful",Sheet1!L333)</f>
        <v>438</v>
      </c>
      <c r="D213" s="14" t="s">
        <v>8221</v>
      </c>
      <c r="E213">
        <v>2</v>
      </c>
    </row>
    <row r="214" spans="1:5" x14ac:dyDescent="0.25">
      <c r="A214" s="12" t="s">
        <v>8219</v>
      </c>
      <c r="B214">
        <f>IF(Sheet1!F334="successful",Sheet1!L334)</f>
        <v>555</v>
      </c>
      <c r="D214" s="14" t="s">
        <v>8221</v>
      </c>
      <c r="E214">
        <v>0</v>
      </c>
    </row>
    <row r="215" spans="1:5" x14ac:dyDescent="0.25">
      <c r="A215" s="12" t="s">
        <v>8219</v>
      </c>
      <c r="B215">
        <f>IF(Sheet1!F335="successful",Sheet1!L335)</f>
        <v>266</v>
      </c>
      <c r="D215" s="14" t="s">
        <v>8221</v>
      </c>
      <c r="E215">
        <v>9</v>
      </c>
    </row>
    <row r="216" spans="1:5" x14ac:dyDescent="0.25">
      <c r="A216" s="12" t="s">
        <v>8219</v>
      </c>
      <c r="B216">
        <f>IF(Sheet1!F336="successful",Sheet1!L336)</f>
        <v>69</v>
      </c>
      <c r="D216" s="14" t="s">
        <v>8221</v>
      </c>
      <c r="E216">
        <v>4</v>
      </c>
    </row>
    <row r="217" spans="1:5" x14ac:dyDescent="0.25">
      <c r="A217" s="12" t="s">
        <v>8219</v>
      </c>
      <c r="B217">
        <f>IF(Sheet1!F337="successful",Sheet1!L337)</f>
        <v>80</v>
      </c>
      <c r="D217" s="14" t="s">
        <v>8221</v>
      </c>
      <c r="E217">
        <v>4</v>
      </c>
    </row>
    <row r="218" spans="1:5" x14ac:dyDescent="0.25">
      <c r="A218" s="12" t="s">
        <v>8219</v>
      </c>
      <c r="B218">
        <f>IF(Sheet1!F338="successful",Sheet1!L338)</f>
        <v>493</v>
      </c>
      <c r="D218" s="14" t="s">
        <v>8221</v>
      </c>
      <c r="E218">
        <v>1</v>
      </c>
    </row>
    <row r="219" spans="1:5" x14ac:dyDescent="0.25">
      <c r="A219" s="12" t="s">
        <v>8219</v>
      </c>
      <c r="B219">
        <f>IF(Sheet1!F339="successful",Sheet1!L339)</f>
        <v>31</v>
      </c>
      <c r="D219" s="14" t="s">
        <v>8221</v>
      </c>
      <c r="E219">
        <v>1</v>
      </c>
    </row>
    <row r="220" spans="1:5" x14ac:dyDescent="0.25">
      <c r="A220" s="12" t="s">
        <v>8219</v>
      </c>
      <c r="B220">
        <f>IF(Sheet1!F340="successful",Sheet1!L340)</f>
        <v>236</v>
      </c>
      <c r="D220" s="14" t="s">
        <v>8221</v>
      </c>
      <c r="E220">
        <v>7</v>
      </c>
    </row>
    <row r="221" spans="1:5" x14ac:dyDescent="0.25">
      <c r="A221" s="12" t="s">
        <v>8219</v>
      </c>
      <c r="B221">
        <f>IF(Sheet1!F341="successful",Sheet1!L341)</f>
        <v>89</v>
      </c>
      <c r="D221" s="14" t="s">
        <v>8221</v>
      </c>
      <c r="E221">
        <v>5</v>
      </c>
    </row>
    <row r="222" spans="1:5" x14ac:dyDescent="0.25">
      <c r="A222" s="12" t="s">
        <v>8219</v>
      </c>
      <c r="B222">
        <f>IF(Sheet1!F342="successful",Sheet1!L342)</f>
        <v>299</v>
      </c>
      <c r="D222" s="14" t="s">
        <v>8221</v>
      </c>
      <c r="E222">
        <v>1</v>
      </c>
    </row>
    <row r="223" spans="1:5" x14ac:dyDescent="0.25">
      <c r="A223" s="12" t="s">
        <v>8219</v>
      </c>
      <c r="B223">
        <f>IF(Sheet1!F343="successful",Sheet1!L343)</f>
        <v>55</v>
      </c>
      <c r="D223" s="14" t="s">
        <v>8221</v>
      </c>
      <c r="E223">
        <v>0</v>
      </c>
    </row>
    <row r="224" spans="1:5" x14ac:dyDescent="0.25">
      <c r="A224" s="12" t="s">
        <v>8219</v>
      </c>
      <c r="B224">
        <f>IF(Sheet1!F344="successful",Sheet1!L344)</f>
        <v>325</v>
      </c>
      <c r="D224" s="14" t="s">
        <v>8221</v>
      </c>
      <c r="E224">
        <v>0</v>
      </c>
    </row>
    <row r="225" spans="1:5" x14ac:dyDescent="0.25">
      <c r="A225" s="12" t="s">
        <v>8219</v>
      </c>
      <c r="B225">
        <f>IF(Sheet1!F345="successful",Sheet1!L345)</f>
        <v>524</v>
      </c>
      <c r="D225" s="14" t="s">
        <v>8221</v>
      </c>
      <c r="E225">
        <v>1</v>
      </c>
    </row>
    <row r="226" spans="1:5" x14ac:dyDescent="0.25">
      <c r="A226" s="12" t="s">
        <v>8219</v>
      </c>
      <c r="B226">
        <f>IF(Sheet1!F346="successful",Sheet1!L346)</f>
        <v>285</v>
      </c>
      <c r="D226" s="14" t="s">
        <v>8221</v>
      </c>
      <c r="E226">
        <v>2</v>
      </c>
    </row>
    <row r="227" spans="1:5" x14ac:dyDescent="0.25">
      <c r="A227" s="12" t="s">
        <v>8219</v>
      </c>
      <c r="B227">
        <f>IF(Sheet1!F347="successful",Sheet1!L347)</f>
        <v>179</v>
      </c>
      <c r="D227" s="14" t="s">
        <v>8221</v>
      </c>
      <c r="E227">
        <v>0</v>
      </c>
    </row>
    <row r="228" spans="1:5" x14ac:dyDescent="0.25">
      <c r="A228" s="12" t="s">
        <v>8219</v>
      </c>
      <c r="B228">
        <f>IF(Sheet1!F348="successful",Sheet1!L348)</f>
        <v>188</v>
      </c>
      <c r="D228" s="14" t="s">
        <v>8221</v>
      </c>
      <c r="E228">
        <v>4</v>
      </c>
    </row>
    <row r="229" spans="1:5" x14ac:dyDescent="0.25">
      <c r="A229" s="12" t="s">
        <v>8219</v>
      </c>
      <c r="B229">
        <f>IF(Sheet1!F349="successful",Sheet1!L349)</f>
        <v>379</v>
      </c>
      <c r="D229" s="14" t="s">
        <v>8221</v>
      </c>
      <c r="E229">
        <v>7</v>
      </c>
    </row>
    <row r="230" spans="1:5" x14ac:dyDescent="0.25">
      <c r="A230" s="12" t="s">
        <v>8219</v>
      </c>
      <c r="B230">
        <f>IF(Sheet1!F350="successful",Sheet1!L350)</f>
        <v>119</v>
      </c>
      <c r="D230" s="14" t="s">
        <v>8221</v>
      </c>
      <c r="E230">
        <v>2</v>
      </c>
    </row>
    <row r="231" spans="1:5" x14ac:dyDescent="0.25">
      <c r="A231" s="12" t="s">
        <v>8219</v>
      </c>
      <c r="B231">
        <f>IF(Sheet1!F351="successful",Sheet1!L351)</f>
        <v>167</v>
      </c>
      <c r="D231" s="14" t="s">
        <v>8221</v>
      </c>
      <c r="E231">
        <v>1</v>
      </c>
    </row>
    <row r="232" spans="1:5" x14ac:dyDescent="0.25">
      <c r="A232" s="12" t="s">
        <v>8219</v>
      </c>
      <c r="B232">
        <f>IF(Sheet1!F352="successful",Sheet1!L352)</f>
        <v>221</v>
      </c>
      <c r="D232" s="14" t="s">
        <v>8221</v>
      </c>
      <c r="E232">
        <v>9</v>
      </c>
    </row>
    <row r="233" spans="1:5" x14ac:dyDescent="0.25">
      <c r="A233" s="12" t="s">
        <v>8219</v>
      </c>
      <c r="B233">
        <f>IF(Sheet1!F353="successful",Sheet1!L353)</f>
        <v>964</v>
      </c>
      <c r="D233" s="14" t="s">
        <v>8221</v>
      </c>
      <c r="E233">
        <v>2</v>
      </c>
    </row>
    <row r="234" spans="1:5" x14ac:dyDescent="0.25">
      <c r="A234" s="12" t="s">
        <v>8219</v>
      </c>
      <c r="B234">
        <f>IF(Sheet1!F354="successful",Sheet1!L354)</f>
        <v>286</v>
      </c>
      <c r="D234" s="14" t="s">
        <v>8221</v>
      </c>
      <c r="E234">
        <v>1</v>
      </c>
    </row>
    <row r="235" spans="1:5" x14ac:dyDescent="0.25">
      <c r="A235" s="12" t="s">
        <v>8219</v>
      </c>
      <c r="B235">
        <f>IF(Sheet1!F355="successful",Sheet1!L355)</f>
        <v>613</v>
      </c>
      <c r="D235" s="14" t="s">
        <v>8221</v>
      </c>
      <c r="E235">
        <v>7</v>
      </c>
    </row>
    <row r="236" spans="1:5" x14ac:dyDescent="0.25">
      <c r="A236" s="12" t="s">
        <v>8219</v>
      </c>
      <c r="B236">
        <f>IF(Sheet1!F356="successful",Sheet1!L356)</f>
        <v>29</v>
      </c>
      <c r="D236" s="14" t="s">
        <v>8221</v>
      </c>
      <c r="E236">
        <v>2</v>
      </c>
    </row>
    <row r="237" spans="1:5" x14ac:dyDescent="0.25">
      <c r="A237" s="12" t="s">
        <v>8219</v>
      </c>
      <c r="B237">
        <f>IF(Sheet1!F357="successful",Sheet1!L357)</f>
        <v>165</v>
      </c>
      <c r="D237" s="14" t="s">
        <v>8221</v>
      </c>
      <c r="E237">
        <v>8</v>
      </c>
    </row>
    <row r="238" spans="1:5" x14ac:dyDescent="0.25">
      <c r="A238" s="12" t="s">
        <v>8219</v>
      </c>
      <c r="B238">
        <f>IF(Sheet1!F358="successful",Sheet1!L358)</f>
        <v>97</v>
      </c>
      <c r="D238" s="14" t="s">
        <v>8221</v>
      </c>
      <c r="E238">
        <v>2</v>
      </c>
    </row>
    <row r="239" spans="1:5" x14ac:dyDescent="0.25">
      <c r="A239" s="12" t="s">
        <v>8219</v>
      </c>
      <c r="B239">
        <f>IF(Sheet1!F359="successful",Sheet1!L359)</f>
        <v>303</v>
      </c>
      <c r="D239" s="14" t="s">
        <v>8221</v>
      </c>
      <c r="E239">
        <v>2</v>
      </c>
    </row>
    <row r="240" spans="1:5" x14ac:dyDescent="0.25">
      <c r="A240" s="12" t="s">
        <v>8219</v>
      </c>
      <c r="B240">
        <f>IF(Sheet1!F360="successful",Sheet1!L360)</f>
        <v>267</v>
      </c>
      <c r="D240" s="14" t="s">
        <v>8221</v>
      </c>
      <c r="E240">
        <v>7</v>
      </c>
    </row>
    <row r="241" spans="1:5" x14ac:dyDescent="0.25">
      <c r="A241" s="12" t="s">
        <v>8219</v>
      </c>
      <c r="B241">
        <f>IF(Sheet1!F361="successful",Sheet1!L361)</f>
        <v>302</v>
      </c>
      <c r="D241" s="14" t="s">
        <v>8221</v>
      </c>
      <c r="E241">
        <v>2</v>
      </c>
    </row>
    <row r="242" spans="1:5" x14ac:dyDescent="0.25">
      <c r="A242" s="12" t="s">
        <v>8219</v>
      </c>
      <c r="B242">
        <f>IF(Sheet1!F362="successful",Sheet1!L362)</f>
        <v>87</v>
      </c>
      <c r="D242" s="14" t="s">
        <v>8221</v>
      </c>
      <c r="E242">
        <v>18</v>
      </c>
    </row>
    <row r="243" spans="1:5" x14ac:dyDescent="0.25">
      <c r="A243" s="12" t="s">
        <v>8219</v>
      </c>
      <c r="B243">
        <f>IF(Sheet1!F363="successful",Sheet1!L363)</f>
        <v>354</v>
      </c>
      <c r="D243" s="14" t="s">
        <v>8221</v>
      </c>
      <c r="E243">
        <v>9</v>
      </c>
    </row>
    <row r="244" spans="1:5" x14ac:dyDescent="0.25">
      <c r="A244" s="12" t="s">
        <v>8219</v>
      </c>
      <c r="B244">
        <f>IF(Sheet1!F364="successful",Sheet1!L364)</f>
        <v>86</v>
      </c>
      <c r="D244" s="14" t="s">
        <v>8221</v>
      </c>
      <c r="E244">
        <v>4</v>
      </c>
    </row>
    <row r="245" spans="1:5" x14ac:dyDescent="0.25">
      <c r="A245" s="12" t="s">
        <v>8219</v>
      </c>
      <c r="B245">
        <f>IF(Sheet1!F365="successful",Sheet1!L365)</f>
        <v>26</v>
      </c>
      <c r="D245" s="14" t="s">
        <v>8221</v>
      </c>
      <c r="E245">
        <v>7</v>
      </c>
    </row>
    <row r="246" spans="1:5" x14ac:dyDescent="0.25">
      <c r="A246" s="12" t="s">
        <v>8219</v>
      </c>
      <c r="B246">
        <f>IF(Sheet1!F366="successful",Sheet1!L366)</f>
        <v>113</v>
      </c>
      <c r="D246" s="14" t="s">
        <v>8221</v>
      </c>
      <c r="E246">
        <v>29</v>
      </c>
    </row>
    <row r="247" spans="1:5" x14ac:dyDescent="0.25">
      <c r="A247" s="12" t="s">
        <v>8219</v>
      </c>
      <c r="B247">
        <f>IF(Sheet1!F367="successful",Sheet1!L367)</f>
        <v>65</v>
      </c>
      <c r="D247" s="14" t="s">
        <v>8221</v>
      </c>
      <c r="E247">
        <v>12</v>
      </c>
    </row>
    <row r="248" spans="1:5" x14ac:dyDescent="0.25">
      <c r="A248" s="12" t="s">
        <v>8219</v>
      </c>
      <c r="B248">
        <f>IF(Sheet1!F368="successful",Sheet1!L368)</f>
        <v>134</v>
      </c>
      <c r="D248" s="14" t="s">
        <v>8221</v>
      </c>
      <c r="E248">
        <v>4</v>
      </c>
    </row>
    <row r="249" spans="1:5" x14ac:dyDescent="0.25">
      <c r="A249" s="12" t="s">
        <v>8219</v>
      </c>
      <c r="B249">
        <f>IF(Sheet1!F369="successful",Sheet1!L369)</f>
        <v>119</v>
      </c>
      <c r="D249" s="14" t="s">
        <v>8221</v>
      </c>
      <c r="E249">
        <v>28</v>
      </c>
    </row>
    <row r="250" spans="1:5" x14ac:dyDescent="0.25">
      <c r="A250" s="12" t="s">
        <v>8219</v>
      </c>
      <c r="B250">
        <f>IF(Sheet1!F370="successful",Sheet1!L370)</f>
        <v>159</v>
      </c>
      <c r="D250" s="14" t="s">
        <v>8221</v>
      </c>
      <c r="E250">
        <v>25</v>
      </c>
    </row>
    <row r="251" spans="1:5" x14ac:dyDescent="0.25">
      <c r="A251" s="12" t="s">
        <v>8219</v>
      </c>
      <c r="B251">
        <f>IF(Sheet1!F371="successful",Sheet1!L371)</f>
        <v>167</v>
      </c>
      <c r="D251" s="14" t="s">
        <v>8221</v>
      </c>
      <c r="E251">
        <v>28</v>
      </c>
    </row>
    <row r="252" spans="1:5" x14ac:dyDescent="0.25">
      <c r="A252" s="12" t="s">
        <v>8219</v>
      </c>
      <c r="B252">
        <f>IF(Sheet1!F372="successful",Sheet1!L372)</f>
        <v>43</v>
      </c>
      <c r="D252" s="14" t="s">
        <v>8221</v>
      </c>
      <c r="E252">
        <v>310</v>
      </c>
    </row>
    <row r="253" spans="1:5" x14ac:dyDescent="0.25">
      <c r="A253" s="12" t="s">
        <v>8219</v>
      </c>
      <c r="B253">
        <f>IF(Sheet1!F373="successful",Sheet1!L373)</f>
        <v>1062</v>
      </c>
      <c r="D253" s="14" t="s">
        <v>8221</v>
      </c>
      <c r="E253">
        <v>15</v>
      </c>
    </row>
    <row r="254" spans="1:5" x14ac:dyDescent="0.25">
      <c r="A254" s="12" t="s">
        <v>8219</v>
      </c>
      <c r="B254">
        <f>IF(Sheet1!F374="successful",Sheet1!L374)</f>
        <v>9</v>
      </c>
      <c r="D254" s="14" t="s">
        <v>8221</v>
      </c>
      <c r="E254">
        <v>215</v>
      </c>
    </row>
    <row r="255" spans="1:5" x14ac:dyDescent="0.25">
      <c r="A255" s="12" t="s">
        <v>8219</v>
      </c>
      <c r="B255">
        <f>IF(Sheet1!F375="successful",Sheet1!L375)</f>
        <v>89</v>
      </c>
      <c r="D255" s="14" t="s">
        <v>8221</v>
      </c>
      <c r="E255">
        <v>3</v>
      </c>
    </row>
    <row r="256" spans="1:5" x14ac:dyDescent="0.25">
      <c r="A256" s="12" t="s">
        <v>8219</v>
      </c>
      <c r="B256">
        <f>IF(Sheet1!F376="successful",Sheet1!L376)</f>
        <v>174</v>
      </c>
      <c r="D256" s="14" t="s">
        <v>8221</v>
      </c>
      <c r="E256">
        <v>2</v>
      </c>
    </row>
    <row r="257" spans="1:5" x14ac:dyDescent="0.25">
      <c r="A257" s="12" t="s">
        <v>8219</v>
      </c>
      <c r="B257">
        <f>IF(Sheet1!F377="successful",Sheet1!L377)</f>
        <v>14</v>
      </c>
      <c r="D257" s="14" t="s">
        <v>8221</v>
      </c>
      <c r="E257">
        <v>26</v>
      </c>
    </row>
    <row r="258" spans="1:5" x14ac:dyDescent="0.25">
      <c r="A258" s="12" t="s">
        <v>8219</v>
      </c>
      <c r="B258">
        <f>IF(Sheet1!F378="successful",Sheet1!L378)</f>
        <v>48</v>
      </c>
      <c r="D258" s="14" t="s">
        <v>8221</v>
      </c>
      <c r="E258">
        <v>24</v>
      </c>
    </row>
    <row r="259" spans="1:5" x14ac:dyDescent="0.25">
      <c r="A259" s="12" t="s">
        <v>8219</v>
      </c>
      <c r="B259">
        <f>IF(Sheet1!F379="successful",Sheet1!L379)</f>
        <v>133</v>
      </c>
      <c r="D259" s="14" t="s">
        <v>8221</v>
      </c>
      <c r="E259">
        <v>96</v>
      </c>
    </row>
    <row r="260" spans="1:5" x14ac:dyDescent="0.25">
      <c r="A260" s="12" t="s">
        <v>8219</v>
      </c>
      <c r="B260">
        <f>IF(Sheet1!F380="successful",Sheet1!L380)</f>
        <v>83</v>
      </c>
      <c r="D260" s="14" t="s">
        <v>8221</v>
      </c>
      <c r="E260">
        <v>17</v>
      </c>
    </row>
    <row r="261" spans="1:5" x14ac:dyDescent="0.25">
      <c r="A261" s="12" t="s">
        <v>8219</v>
      </c>
      <c r="B261">
        <f>IF(Sheet1!F381="successful",Sheet1!L381)</f>
        <v>149</v>
      </c>
      <c r="D261" s="14" t="s">
        <v>8221</v>
      </c>
      <c r="E261">
        <v>94</v>
      </c>
    </row>
    <row r="262" spans="1:5" x14ac:dyDescent="0.25">
      <c r="A262" s="12" t="s">
        <v>8219</v>
      </c>
      <c r="B262">
        <f>IF(Sheet1!F382="successful",Sheet1!L382)</f>
        <v>49</v>
      </c>
      <c r="D262" s="14" t="s">
        <v>8221</v>
      </c>
      <c r="E262">
        <v>129</v>
      </c>
    </row>
    <row r="263" spans="1:5" x14ac:dyDescent="0.25">
      <c r="A263" s="12" t="s">
        <v>8219</v>
      </c>
      <c r="B263">
        <f>IF(Sheet1!F383="successful",Sheet1!L383)</f>
        <v>251</v>
      </c>
      <c r="D263" s="14" t="s">
        <v>8221</v>
      </c>
      <c r="E263">
        <v>1</v>
      </c>
    </row>
    <row r="264" spans="1:5" x14ac:dyDescent="0.25">
      <c r="A264" s="12" t="s">
        <v>8219</v>
      </c>
      <c r="B264">
        <f>IF(Sheet1!F384="successful",Sheet1!L384)</f>
        <v>22</v>
      </c>
      <c r="D264" s="14" t="s">
        <v>8221</v>
      </c>
      <c r="E264">
        <v>4</v>
      </c>
    </row>
    <row r="265" spans="1:5" x14ac:dyDescent="0.25">
      <c r="A265" s="12" t="s">
        <v>8219</v>
      </c>
      <c r="B265">
        <f>IF(Sheet1!F385="successful",Sheet1!L385)</f>
        <v>48</v>
      </c>
      <c r="D265" s="14" t="s">
        <v>8221</v>
      </c>
      <c r="E265">
        <v>3</v>
      </c>
    </row>
    <row r="266" spans="1:5" x14ac:dyDescent="0.25">
      <c r="A266" s="12" t="s">
        <v>8219</v>
      </c>
      <c r="B266">
        <f>IF(Sheet1!F386="successful",Sheet1!L386)</f>
        <v>383</v>
      </c>
      <c r="D266" s="14" t="s">
        <v>8221</v>
      </c>
      <c r="E266">
        <v>135</v>
      </c>
    </row>
    <row r="267" spans="1:5" x14ac:dyDescent="0.25">
      <c r="A267" s="12" t="s">
        <v>8219</v>
      </c>
      <c r="B267">
        <f>IF(Sheet1!F387="successful",Sheet1!L387)</f>
        <v>237</v>
      </c>
      <c r="D267" s="14" t="s">
        <v>8221</v>
      </c>
      <c r="E267">
        <v>10</v>
      </c>
    </row>
    <row r="268" spans="1:5" x14ac:dyDescent="0.25">
      <c r="A268" s="12" t="s">
        <v>8219</v>
      </c>
      <c r="B268">
        <f>IF(Sheet1!F388="successful",Sheet1!L388)</f>
        <v>13</v>
      </c>
      <c r="D268" s="14" t="s">
        <v>8221</v>
      </c>
      <c r="E268">
        <v>0</v>
      </c>
    </row>
    <row r="269" spans="1:5" x14ac:dyDescent="0.25">
      <c r="A269" s="12" t="s">
        <v>8219</v>
      </c>
      <c r="B269">
        <f>IF(Sheet1!F389="successful",Sheet1!L389)</f>
        <v>562</v>
      </c>
      <c r="D269" s="14" t="s">
        <v>8221</v>
      </c>
      <c r="E269">
        <v>6</v>
      </c>
    </row>
    <row r="270" spans="1:5" x14ac:dyDescent="0.25">
      <c r="A270" s="12" t="s">
        <v>8219</v>
      </c>
      <c r="B270">
        <f>IF(Sheet1!F390="successful",Sheet1!L390)</f>
        <v>71</v>
      </c>
      <c r="D270" s="14" t="s">
        <v>8221</v>
      </c>
      <c r="E270">
        <v>36</v>
      </c>
    </row>
    <row r="271" spans="1:5" x14ac:dyDescent="0.25">
      <c r="A271" s="12" t="s">
        <v>8219</v>
      </c>
      <c r="B271">
        <f>IF(Sheet1!F391="successful",Sheet1!L391)</f>
        <v>1510</v>
      </c>
      <c r="D271" s="14" t="s">
        <v>8221</v>
      </c>
      <c r="E271">
        <v>336</v>
      </c>
    </row>
    <row r="272" spans="1:5" x14ac:dyDescent="0.25">
      <c r="A272" s="12" t="s">
        <v>8219</v>
      </c>
      <c r="B272">
        <f>IF(Sheet1!F392="successful",Sheet1!L392)</f>
        <v>14</v>
      </c>
      <c r="D272" s="14" t="s">
        <v>8221</v>
      </c>
      <c r="E272">
        <v>34</v>
      </c>
    </row>
    <row r="273" spans="1:5" x14ac:dyDescent="0.25">
      <c r="A273" s="12" t="s">
        <v>8219</v>
      </c>
      <c r="B273">
        <f>IF(Sheet1!F393="successful",Sheet1!L393)</f>
        <v>193</v>
      </c>
      <c r="D273" s="14" t="s">
        <v>8221</v>
      </c>
      <c r="E273">
        <v>10</v>
      </c>
    </row>
    <row r="274" spans="1:5" x14ac:dyDescent="0.25">
      <c r="A274" s="12" t="s">
        <v>8219</v>
      </c>
      <c r="B274">
        <f>IF(Sheet1!F394="successful",Sheet1!L394)</f>
        <v>206</v>
      </c>
      <c r="D274" s="14" t="s">
        <v>8221</v>
      </c>
      <c r="E274">
        <v>201</v>
      </c>
    </row>
    <row r="275" spans="1:5" x14ac:dyDescent="0.25">
      <c r="A275" s="12" t="s">
        <v>8219</v>
      </c>
      <c r="B275">
        <f>IF(Sheet1!F395="successful",Sheet1!L395)</f>
        <v>351</v>
      </c>
      <c r="D275" s="14" t="s">
        <v>8221</v>
      </c>
      <c r="E275">
        <v>296</v>
      </c>
    </row>
    <row r="276" spans="1:5" x14ac:dyDescent="0.25">
      <c r="A276" s="12" t="s">
        <v>8219</v>
      </c>
      <c r="B276">
        <f>IF(Sheet1!F396="successful",Sheet1!L396)</f>
        <v>50</v>
      </c>
      <c r="D276" s="14" t="s">
        <v>8221</v>
      </c>
      <c r="E276">
        <v>7</v>
      </c>
    </row>
    <row r="277" spans="1:5" x14ac:dyDescent="0.25">
      <c r="A277" s="12" t="s">
        <v>8219</v>
      </c>
      <c r="B277">
        <f>IF(Sheet1!F397="successful",Sheet1!L397)</f>
        <v>184</v>
      </c>
      <c r="D277" s="14" t="s">
        <v>8221</v>
      </c>
      <c r="E277">
        <v>7</v>
      </c>
    </row>
    <row r="278" spans="1:5" x14ac:dyDescent="0.25">
      <c r="A278" s="12" t="s">
        <v>8219</v>
      </c>
      <c r="B278">
        <f>IF(Sheet1!F398="successful",Sheet1!L398)</f>
        <v>196</v>
      </c>
      <c r="D278" s="14" t="s">
        <v>8221</v>
      </c>
      <c r="E278">
        <v>1</v>
      </c>
    </row>
    <row r="279" spans="1:5" x14ac:dyDescent="0.25">
      <c r="A279" s="12" t="s">
        <v>8219</v>
      </c>
      <c r="B279">
        <f>IF(Sheet1!F399="successful",Sheet1!L399)</f>
        <v>229</v>
      </c>
      <c r="D279" s="14" t="s">
        <v>8221</v>
      </c>
      <c r="E279">
        <v>114</v>
      </c>
    </row>
    <row r="280" spans="1:5" x14ac:dyDescent="0.25">
      <c r="A280" s="12" t="s">
        <v>8219</v>
      </c>
      <c r="B280">
        <f>IF(Sheet1!F400="successful",Sheet1!L400)</f>
        <v>67</v>
      </c>
      <c r="D280" s="14" t="s">
        <v>8221</v>
      </c>
      <c r="E280">
        <v>29</v>
      </c>
    </row>
    <row r="281" spans="1:5" x14ac:dyDescent="0.25">
      <c r="A281" s="12" t="s">
        <v>8219</v>
      </c>
      <c r="B281">
        <f>IF(Sheet1!F401="successful",Sheet1!L401)</f>
        <v>95</v>
      </c>
      <c r="D281" s="14" t="s">
        <v>8221</v>
      </c>
      <c r="E281">
        <v>890</v>
      </c>
    </row>
    <row r="282" spans="1:5" x14ac:dyDescent="0.25">
      <c r="A282" s="12" t="s">
        <v>8219</v>
      </c>
      <c r="B282">
        <f>IF(Sheet1!F402="successful",Sheet1!L402)</f>
        <v>62</v>
      </c>
      <c r="D282" s="14" t="s">
        <v>8221</v>
      </c>
      <c r="E282">
        <v>31</v>
      </c>
    </row>
    <row r="283" spans="1:5" x14ac:dyDescent="0.25">
      <c r="A283" s="12" t="s">
        <v>8219</v>
      </c>
      <c r="B283">
        <f>IF(Sheet1!F403="successful",Sheet1!L403)</f>
        <v>73</v>
      </c>
      <c r="D283" s="14" t="s">
        <v>8221</v>
      </c>
      <c r="E283">
        <v>21</v>
      </c>
    </row>
    <row r="284" spans="1:5" x14ac:dyDescent="0.25">
      <c r="A284" s="12" t="s">
        <v>8219</v>
      </c>
      <c r="B284">
        <f>IF(Sheet1!F404="successful",Sheet1!L404)</f>
        <v>43</v>
      </c>
      <c r="D284" s="14" t="s">
        <v>8221</v>
      </c>
      <c r="E284">
        <v>37</v>
      </c>
    </row>
    <row r="285" spans="1:5" x14ac:dyDescent="0.25">
      <c r="A285" s="12" t="s">
        <v>8219</v>
      </c>
      <c r="B285">
        <f>IF(Sheet1!F405="successful",Sheet1!L405)</f>
        <v>70</v>
      </c>
      <c r="D285" s="14" t="s">
        <v>8221</v>
      </c>
      <c r="E285">
        <v>7</v>
      </c>
    </row>
    <row r="286" spans="1:5" x14ac:dyDescent="0.25">
      <c r="A286" s="12" t="s">
        <v>8219</v>
      </c>
      <c r="B286">
        <f>IF(Sheet1!F406="successful",Sheet1!L406)</f>
        <v>271</v>
      </c>
      <c r="D286" s="14" t="s">
        <v>8221</v>
      </c>
      <c r="E286">
        <v>4</v>
      </c>
    </row>
    <row r="287" spans="1:5" x14ac:dyDescent="0.25">
      <c r="A287" s="12" t="s">
        <v>8219</v>
      </c>
      <c r="B287">
        <f>IF(Sheet1!F407="successful",Sheet1!L407)</f>
        <v>55</v>
      </c>
      <c r="D287" s="14" t="s">
        <v>8221</v>
      </c>
      <c r="E287">
        <v>5</v>
      </c>
    </row>
    <row r="288" spans="1:5" x14ac:dyDescent="0.25">
      <c r="A288" s="12" t="s">
        <v>8219</v>
      </c>
      <c r="B288">
        <f>IF(Sheet1!F408="successful",Sheet1!L408)</f>
        <v>35</v>
      </c>
      <c r="D288" s="14" t="s">
        <v>8221</v>
      </c>
      <c r="E288">
        <v>0</v>
      </c>
    </row>
    <row r="289" spans="1:5" x14ac:dyDescent="0.25">
      <c r="A289" s="12" t="s">
        <v>8219</v>
      </c>
      <c r="B289">
        <f>IF(Sheet1!F409="successful",Sheet1!L409)</f>
        <v>22</v>
      </c>
      <c r="D289" s="14" t="s">
        <v>8221</v>
      </c>
      <c r="E289">
        <v>456</v>
      </c>
    </row>
    <row r="290" spans="1:5" x14ac:dyDescent="0.25">
      <c r="A290" s="12" t="s">
        <v>8219</v>
      </c>
      <c r="B290">
        <f>IF(Sheet1!F410="successful",Sheet1!L410)</f>
        <v>38</v>
      </c>
      <c r="D290" s="14" t="s">
        <v>8221</v>
      </c>
      <c r="E290">
        <v>369</v>
      </c>
    </row>
    <row r="291" spans="1:5" x14ac:dyDescent="0.25">
      <c r="A291" s="12" t="s">
        <v>8219</v>
      </c>
      <c r="B291">
        <f>IF(Sheet1!F411="successful",Sheet1!L411)</f>
        <v>15</v>
      </c>
      <c r="D291" s="14" t="s">
        <v>8221</v>
      </c>
      <c r="E291">
        <v>2</v>
      </c>
    </row>
    <row r="292" spans="1:5" x14ac:dyDescent="0.25">
      <c r="A292" s="12" t="s">
        <v>8219</v>
      </c>
      <c r="B292">
        <f>IF(Sheet1!F412="successful",Sheet1!L412)</f>
        <v>7</v>
      </c>
      <c r="D292" s="14" t="s">
        <v>8221</v>
      </c>
      <c r="E292">
        <v>0</v>
      </c>
    </row>
    <row r="293" spans="1:5" x14ac:dyDescent="0.25">
      <c r="A293" s="12" t="s">
        <v>8219</v>
      </c>
      <c r="B293">
        <f>IF(Sheet1!F413="successful",Sheet1!L413)</f>
        <v>241</v>
      </c>
      <c r="D293" s="14" t="s">
        <v>8221</v>
      </c>
      <c r="E293">
        <v>338</v>
      </c>
    </row>
    <row r="294" spans="1:5" x14ac:dyDescent="0.25">
      <c r="A294" s="12" t="s">
        <v>8219</v>
      </c>
      <c r="B294">
        <f>IF(Sheet1!F414="successful",Sheet1!L414)</f>
        <v>55</v>
      </c>
      <c r="D294" s="14" t="s">
        <v>8221</v>
      </c>
      <c r="E294">
        <v>4</v>
      </c>
    </row>
    <row r="295" spans="1:5" x14ac:dyDescent="0.25">
      <c r="A295" s="12" t="s">
        <v>8219</v>
      </c>
      <c r="B295">
        <f>IF(Sheet1!F415="successful",Sheet1!L415)</f>
        <v>171</v>
      </c>
      <c r="D295" s="14" t="s">
        <v>8221</v>
      </c>
      <c r="E295">
        <v>1</v>
      </c>
    </row>
    <row r="296" spans="1:5" x14ac:dyDescent="0.25">
      <c r="A296" s="12" t="s">
        <v>8219</v>
      </c>
      <c r="B296">
        <f>IF(Sheet1!F416="successful",Sheet1!L416)</f>
        <v>208</v>
      </c>
      <c r="D296" s="14" t="s">
        <v>8221</v>
      </c>
      <c r="E296">
        <v>28</v>
      </c>
    </row>
    <row r="297" spans="1:5" x14ac:dyDescent="0.25">
      <c r="A297" s="12" t="s">
        <v>8219</v>
      </c>
      <c r="B297">
        <f>IF(Sheet1!F417="successful",Sheet1!L417)</f>
        <v>21</v>
      </c>
      <c r="D297" s="14" t="s">
        <v>8221</v>
      </c>
      <c r="E297">
        <v>12</v>
      </c>
    </row>
    <row r="298" spans="1:5" x14ac:dyDescent="0.25">
      <c r="A298" s="12" t="s">
        <v>8219</v>
      </c>
      <c r="B298">
        <f>IF(Sheet1!F418="successful",Sheet1!L418)</f>
        <v>25</v>
      </c>
      <c r="D298" s="14" t="s">
        <v>8221</v>
      </c>
      <c r="E298">
        <v>16</v>
      </c>
    </row>
    <row r="299" spans="1:5" x14ac:dyDescent="0.25">
      <c r="A299" s="12" t="s">
        <v>8219</v>
      </c>
      <c r="B299">
        <f>IF(Sheet1!F419="successful",Sheet1!L419)</f>
        <v>52</v>
      </c>
      <c r="D299" s="14" t="s">
        <v>8221</v>
      </c>
      <c r="E299">
        <v>4</v>
      </c>
    </row>
    <row r="300" spans="1:5" x14ac:dyDescent="0.25">
      <c r="A300" s="12" t="s">
        <v>8219</v>
      </c>
      <c r="B300">
        <f>IF(Sheet1!F420="successful",Sheet1!L420)</f>
        <v>104</v>
      </c>
      <c r="D300" s="14" t="s">
        <v>8221</v>
      </c>
      <c r="E300">
        <v>4</v>
      </c>
    </row>
    <row r="301" spans="1:5" x14ac:dyDescent="0.25">
      <c r="A301" s="12" t="s">
        <v>8219</v>
      </c>
      <c r="B301">
        <f>IF(Sheet1!F421="successful",Sheet1!L421)</f>
        <v>73</v>
      </c>
      <c r="D301" s="14" t="s">
        <v>8221</v>
      </c>
      <c r="E301">
        <v>10</v>
      </c>
    </row>
    <row r="302" spans="1:5" x14ac:dyDescent="0.25">
      <c r="A302" s="12" t="s">
        <v>8219</v>
      </c>
      <c r="B302">
        <f>IF(Sheet1!F522="successful",Sheet1!L522)</f>
        <v>34</v>
      </c>
      <c r="D302" s="14" t="s">
        <v>8221</v>
      </c>
      <c r="E302">
        <v>0</v>
      </c>
    </row>
    <row r="303" spans="1:5" x14ac:dyDescent="0.25">
      <c r="A303" s="12" t="s">
        <v>8219</v>
      </c>
      <c r="B303">
        <f>IF(Sheet1!F523="successful",Sheet1!L523)</f>
        <v>56</v>
      </c>
      <c r="D303" s="14" t="s">
        <v>8221</v>
      </c>
      <c r="E303">
        <v>6</v>
      </c>
    </row>
    <row r="304" spans="1:5" x14ac:dyDescent="0.25">
      <c r="A304" s="12" t="s">
        <v>8219</v>
      </c>
      <c r="B304">
        <f>IF(Sheet1!F524="successful",Sheet1!L524)</f>
        <v>31</v>
      </c>
      <c r="D304" s="14" t="s">
        <v>8221</v>
      </c>
      <c r="E304">
        <v>0</v>
      </c>
    </row>
    <row r="305" spans="1:5" x14ac:dyDescent="0.25">
      <c r="A305" s="12" t="s">
        <v>8219</v>
      </c>
      <c r="B305">
        <f>IF(Sheet1!F525="successful",Sheet1!L525)</f>
        <v>84</v>
      </c>
      <c r="D305" s="14" t="s">
        <v>8221</v>
      </c>
      <c r="E305">
        <v>1</v>
      </c>
    </row>
    <row r="306" spans="1:5" x14ac:dyDescent="0.25">
      <c r="A306" s="12" t="s">
        <v>8219</v>
      </c>
      <c r="B306">
        <f>IF(Sheet1!F526="successful",Sheet1!L526)</f>
        <v>130</v>
      </c>
      <c r="D306" s="14" t="s">
        <v>8221</v>
      </c>
      <c r="E306">
        <v>0</v>
      </c>
    </row>
    <row r="307" spans="1:5" x14ac:dyDescent="0.25">
      <c r="A307" s="12" t="s">
        <v>8219</v>
      </c>
      <c r="B307">
        <f>IF(Sheet1!F527="successful",Sheet1!L527)</f>
        <v>12</v>
      </c>
      <c r="D307" s="14" t="s">
        <v>8221</v>
      </c>
      <c r="E307">
        <v>44</v>
      </c>
    </row>
    <row r="308" spans="1:5" x14ac:dyDescent="0.25">
      <c r="A308" s="12" t="s">
        <v>8219</v>
      </c>
      <c r="B308">
        <f>IF(Sheet1!F528="successful",Sheet1!L528)</f>
        <v>23</v>
      </c>
      <c r="D308" s="14" t="s">
        <v>8221</v>
      </c>
      <c r="E308">
        <v>0</v>
      </c>
    </row>
    <row r="309" spans="1:5" x14ac:dyDescent="0.25">
      <c r="A309" s="12" t="s">
        <v>8219</v>
      </c>
      <c r="B309">
        <f>IF(Sheet1!F529="successful",Sheet1!L529)</f>
        <v>158</v>
      </c>
      <c r="D309" s="14" t="s">
        <v>8221</v>
      </c>
      <c r="E309">
        <v>3</v>
      </c>
    </row>
    <row r="310" spans="1:5" x14ac:dyDescent="0.25">
      <c r="A310" s="12" t="s">
        <v>8219</v>
      </c>
      <c r="B310">
        <f>IF(Sheet1!F530="successful",Sheet1!L530)</f>
        <v>30</v>
      </c>
      <c r="D310" s="14" t="s">
        <v>8221</v>
      </c>
      <c r="E310">
        <v>0</v>
      </c>
    </row>
    <row r="311" spans="1:5" x14ac:dyDescent="0.25">
      <c r="A311" s="12" t="s">
        <v>8219</v>
      </c>
      <c r="B311">
        <f>IF(Sheet1!F531="successful",Sheet1!L531)</f>
        <v>18</v>
      </c>
      <c r="D311" s="14" t="s">
        <v>8221</v>
      </c>
      <c r="E311">
        <v>52</v>
      </c>
    </row>
    <row r="312" spans="1:5" x14ac:dyDescent="0.25">
      <c r="A312" s="12" t="s">
        <v>8219</v>
      </c>
      <c r="B312">
        <f>IF(Sheet1!F532="successful",Sheet1!L532)</f>
        <v>29</v>
      </c>
      <c r="D312" s="14" t="s">
        <v>8221</v>
      </c>
      <c r="E312">
        <v>0</v>
      </c>
    </row>
    <row r="313" spans="1:5" x14ac:dyDescent="0.25">
      <c r="A313" s="12" t="s">
        <v>8219</v>
      </c>
      <c r="B313">
        <f>IF(Sheet1!F533="successful",Sheet1!L533)</f>
        <v>31</v>
      </c>
      <c r="D313" s="14" t="s">
        <v>8221</v>
      </c>
      <c r="E313">
        <v>1</v>
      </c>
    </row>
    <row r="314" spans="1:5" x14ac:dyDescent="0.25">
      <c r="A314" s="12" t="s">
        <v>8219</v>
      </c>
      <c r="B314">
        <f>IF(Sheet1!F534="successful",Sheet1!L534)</f>
        <v>173</v>
      </c>
      <c r="D314" s="14" t="s">
        <v>8221</v>
      </c>
      <c r="E314">
        <v>1</v>
      </c>
    </row>
    <row r="315" spans="1:5" x14ac:dyDescent="0.25">
      <c r="A315" s="12" t="s">
        <v>8219</v>
      </c>
      <c r="B315">
        <f>IF(Sheet1!F535="successful",Sheet1!L535)</f>
        <v>17</v>
      </c>
      <c r="D315" s="14" t="s">
        <v>8221</v>
      </c>
      <c r="E315">
        <v>2</v>
      </c>
    </row>
    <row r="316" spans="1:5" x14ac:dyDescent="0.25">
      <c r="A316" s="12" t="s">
        <v>8219</v>
      </c>
      <c r="B316">
        <f>IF(Sheet1!F536="successful",Sheet1!L536)</f>
        <v>48</v>
      </c>
      <c r="D316" s="14" t="s">
        <v>8221</v>
      </c>
      <c r="E316">
        <v>9</v>
      </c>
    </row>
    <row r="317" spans="1:5" x14ac:dyDescent="0.25">
      <c r="A317" s="12" t="s">
        <v>8219</v>
      </c>
      <c r="B317">
        <f>IF(Sheet1!F537="successful",Sheet1!L537)</f>
        <v>59</v>
      </c>
      <c r="D317" s="14" t="s">
        <v>8221</v>
      </c>
      <c r="E317">
        <v>5</v>
      </c>
    </row>
    <row r="318" spans="1:5" x14ac:dyDescent="0.25">
      <c r="A318" s="12" t="s">
        <v>8219</v>
      </c>
      <c r="B318">
        <f>IF(Sheet1!F538="successful",Sheet1!L538)</f>
        <v>39</v>
      </c>
      <c r="D318" s="14" t="s">
        <v>8221</v>
      </c>
      <c r="E318">
        <v>57</v>
      </c>
    </row>
    <row r="319" spans="1:5" x14ac:dyDescent="0.25">
      <c r="A319" s="12" t="s">
        <v>8219</v>
      </c>
      <c r="B319">
        <f>IF(Sheet1!F539="successful",Sheet1!L539)</f>
        <v>59</v>
      </c>
      <c r="D319" s="14" t="s">
        <v>8221</v>
      </c>
      <c r="E319">
        <v>3</v>
      </c>
    </row>
    <row r="320" spans="1:5" x14ac:dyDescent="0.25">
      <c r="A320" s="12" t="s">
        <v>8219</v>
      </c>
      <c r="B320">
        <f>IF(Sheet1!F540="successful",Sheet1!L540)</f>
        <v>60</v>
      </c>
      <c r="D320" s="14" t="s">
        <v>8221</v>
      </c>
      <c r="E320">
        <v>1</v>
      </c>
    </row>
    <row r="321" spans="1:5" x14ac:dyDescent="0.25">
      <c r="A321" s="12" t="s">
        <v>8219</v>
      </c>
      <c r="B321">
        <f>IF(Sheet1!F541="successful",Sheet1!L541)</f>
        <v>20</v>
      </c>
      <c r="D321" s="14" t="s">
        <v>8221</v>
      </c>
      <c r="E321">
        <v>6</v>
      </c>
    </row>
    <row r="322" spans="1:5" x14ac:dyDescent="0.25">
      <c r="A322" s="12" t="s">
        <v>8219</v>
      </c>
      <c r="B322">
        <f>IF(Sheet1!F642="successful",Sheet1!L642)</f>
        <v>2</v>
      </c>
      <c r="D322" s="14" t="s">
        <v>8221</v>
      </c>
      <c r="E322">
        <v>48</v>
      </c>
    </row>
    <row r="323" spans="1:5" x14ac:dyDescent="0.25">
      <c r="A323" s="12" t="s">
        <v>8219</v>
      </c>
      <c r="B323">
        <f>IF(Sheet1!F643="successful",Sheet1!L643)</f>
        <v>315</v>
      </c>
      <c r="D323" s="14" t="s">
        <v>8221</v>
      </c>
      <c r="E323">
        <v>2</v>
      </c>
    </row>
    <row r="324" spans="1:5" x14ac:dyDescent="0.25">
      <c r="A324" s="12" t="s">
        <v>8219</v>
      </c>
      <c r="B324">
        <f>IF(Sheet1!F644="successful",Sheet1!L644)</f>
        <v>2174</v>
      </c>
      <c r="D324" s="14" t="s">
        <v>8221</v>
      </c>
      <c r="E324">
        <v>4</v>
      </c>
    </row>
    <row r="325" spans="1:5" x14ac:dyDescent="0.25">
      <c r="A325" s="12" t="s">
        <v>8219</v>
      </c>
      <c r="B325">
        <f>IF(Sheet1!F645="successful",Sheet1!L645)</f>
        <v>152</v>
      </c>
      <c r="D325" s="14" t="s">
        <v>8221</v>
      </c>
      <c r="E325">
        <v>5</v>
      </c>
    </row>
    <row r="326" spans="1:5" x14ac:dyDescent="0.25">
      <c r="A326" s="12" t="s">
        <v>8219</v>
      </c>
      <c r="B326">
        <f>IF(Sheet1!F646="successful",Sheet1!L646)</f>
        <v>1021</v>
      </c>
      <c r="D326" s="14" t="s">
        <v>8221</v>
      </c>
      <c r="E326">
        <v>79</v>
      </c>
    </row>
    <row r="327" spans="1:5" x14ac:dyDescent="0.25">
      <c r="A327" s="12" t="s">
        <v>8219</v>
      </c>
      <c r="B327">
        <f>IF(Sheet1!F647="successful",Sheet1!L647)</f>
        <v>237</v>
      </c>
      <c r="D327" s="14" t="s">
        <v>8221</v>
      </c>
      <c r="E327">
        <v>2</v>
      </c>
    </row>
    <row r="328" spans="1:5" x14ac:dyDescent="0.25">
      <c r="A328" s="12" t="s">
        <v>8219</v>
      </c>
      <c r="B328">
        <f>IF(Sheet1!F648="successful",Sheet1!L648)</f>
        <v>27</v>
      </c>
      <c r="D328" s="14" t="s">
        <v>8221</v>
      </c>
      <c r="E328">
        <v>11</v>
      </c>
    </row>
    <row r="329" spans="1:5" x14ac:dyDescent="0.25">
      <c r="A329" s="12" t="s">
        <v>8219</v>
      </c>
      <c r="B329">
        <f>IF(Sheet1!F649="successful",Sheet1!L649)</f>
        <v>17</v>
      </c>
      <c r="D329" s="14" t="s">
        <v>8221</v>
      </c>
      <c r="E329">
        <v>11</v>
      </c>
    </row>
    <row r="330" spans="1:5" x14ac:dyDescent="0.25">
      <c r="A330" s="12" t="s">
        <v>8219</v>
      </c>
      <c r="B330">
        <f>IF(Sheet1!F650="successful",Sheet1!L650)</f>
        <v>27</v>
      </c>
      <c r="D330" s="14" t="s">
        <v>8221</v>
      </c>
      <c r="E330">
        <v>1</v>
      </c>
    </row>
    <row r="331" spans="1:5" x14ac:dyDescent="0.25">
      <c r="A331" s="12" t="s">
        <v>8219</v>
      </c>
      <c r="B331">
        <f>IF(Sheet1!F651="successful",Sheet1!L651)</f>
        <v>82</v>
      </c>
      <c r="D331" s="14" t="s">
        <v>8221</v>
      </c>
      <c r="E331">
        <v>3</v>
      </c>
    </row>
    <row r="332" spans="1:5" x14ac:dyDescent="0.25">
      <c r="A332" s="12" t="s">
        <v>8219</v>
      </c>
      <c r="B332">
        <f>IF(Sheet1!F652="successful",Sheet1!L652)</f>
        <v>48</v>
      </c>
      <c r="D332" s="14" t="s">
        <v>8221</v>
      </c>
      <c r="E332">
        <v>5</v>
      </c>
    </row>
    <row r="333" spans="1:5" x14ac:dyDescent="0.25">
      <c r="A333" s="12" t="s">
        <v>8219</v>
      </c>
      <c r="B333">
        <f>IF(Sheet1!F653="successful",Sheet1!L653)</f>
        <v>105</v>
      </c>
      <c r="D333" s="14" t="s">
        <v>8221</v>
      </c>
      <c r="E333">
        <v>12</v>
      </c>
    </row>
    <row r="334" spans="1:5" x14ac:dyDescent="0.25">
      <c r="A334" s="12" t="s">
        <v>8219</v>
      </c>
      <c r="B334">
        <f>IF(Sheet1!F654="successful",Sheet1!L654)</f>
        <v>28</v>
      </c>
      <c r="D334" s="14" t="s">
        <v>8221</v>
      </c>
      <c r="E334">
        <v>2</v>
      </c>
    </row>
    <row r="335" spans="1:5" x14ac:dyDescent="0.25">
      <c r="A335" s="12" t="s">
        <v>8219</v>
      </c>
      <c r="B335">
        <f>IF(Sheet1!F655="successful",Sheet1!L655)</f>
        <v>1107</v>
      </c>
      <c r="D335" s="14" t="s">
        <v>8221</v>
      </c>
      <c r="E335">
        <v>5</v>
      </c>
    </row>
    <row r="336" spans="1:5" x14ac:dyDescent="0.25">
      <c r="A336" s="12" t="s">
        <v>8219</v>
      </c>
      <c r="B336">
        <f>IF(Sheet1!F656="successful",Sheet1!L656)</f>
        <v>1013</v>
      </c>
      <c r="D336" s="14" t="s">
        <v>8221</v>
      </c>
      <c r="E336">
        <v>21</v>
      </c>
    </row>
    <row r="337" spans="1:5" x14ac:dyDescent="0.25">
      <c r="A337" s="12" t="s">
        <v>8219</v>
      </c>
      <c r="B337">
        <f>IF(Sheet1!F657="successful",Sheet1!L657)</f>
        <v>274</v>
      </c>
      <c r="D337" s="14" t="s">
        <v>8221</v>
      </c>
      <c r="E337">
        <v>0</v>
      </c>
    </row>
    <row r="338" spans="1:5" x14ac:dyDescent="0.25">
      <c r="A338" s="12" t="s">
        <v>8219</v>
      </c>
      <c r="B338">
        <f>IF(Sheet1!F658="successful",Sheet1!L658)</f>
        <v>87</v>
      </c>
      <c r="D338" s="14" t="s">
        <v>8221</v>
      </c>
      <c r="E338">
        <v>45</v>
      </c>
    </row>
    <row r="339" spans="1:5" x14ac:dyDescent="0.25">
      <c r="A339" s="12" t="s">
        <v>8219</v>
      </c>
      <c r="B339">
        <f>IF(Sheet1!F659="successful",Sheet1!L659)</f>
        <v>99</v>
      </c>
      <c r="D339" s="14" t="s">
        <v>8221</v>
      </c>
      <c r="E339">
        <v>29</v>
      </c>
    </row>
    <row r="340" spans="1:5" x14ac:dyDescent="0.25">
      <c r="A340" s="12" t="s">
        <v>8219</v>
      </c>
      <c r="B340">
        <f>IF(Sheet1!F660="successful",Sheet1!L660)</f>
        <v>276</v>
      </c>
      <c r="D340" s="14" t="s">
        <v>8221</v>
      </c>
      <c r="E340">
        <v>2</v>
      </c>
    </row>
    <row r="341" spans="1:5" x14ac:dyDescent="0.25">
      <c r="A341" s="12" t="s">
        <v>8219</v>
      </c>
      <c r="B341">
        <f>IF(Sheet1!F661="successful",Sheet1!L661)</f>
        <v>21</v>
      </c>
      <c r="D341" s="14" t="s">
        <v>8221</v>
      </c>
      <c r="E341">
        <v>30</v>
      </c>
    </row>
    <row r="342" spans="1:5" x14ac:dyDescent="0.25">
      <c r="A342" s="12" t="s">
        <v>8219</v>
      </c>
      <c r="B342">
        <f>IF(Sheet1!F722="successful",Sheet1!L722)</f>
        <v>41</v>
      </c>
      <c r="D342" s="14" t="s">
        <v>8221</v>
      </c>
      <c r="E342">
        <v>8</v>
      </c>
    </row>
    <row r="343" spans="1:5" x14ac:dyDescent="0.25">
      <c r="A343" s="12" t="s">
        <v>8219</v>
      </c>
      <c r="B343">
        <f>IF(Sheet1!F723="successful",Sheet1!L723)</f>
        <v>119</v>
      </c>
      <c r="D343" s="14" t="s">
        <v>8221</v>
      </c>
      <c r="E343">
        <v>1</v>
      </c>
    </row>
    <row r="344" spans="1:5" x14ac:dyDescent="0.25">
      <c r="A344" s="12" t="s">
        <v>8219</v>
      </c>
      <c r="B344">
        <f>IF(Sheet1!F724="successful",Sheet1!L724)</f>
        <v>153</v>
      </c>
      <c r="D344" s="14" t="s">
        <v>8221</v>
      </c>
      <c r="E344">
        <v>14</v>
      </c>
    </row>
    <row r="345" spans="1:5" x14ac:dyDescent="0.25">
      <c r="A345" s="12" t="s">
        <v>8219</v>
      </c>
      <c r="B345">
        <f>IF(Sheet1!F725="successful",Sheet1!L725)</f>
        <v>100</v>
      </c>
      <c r="D345" s="14" t="s">
        <v>8221</v>
      </c>
      <c r="E345">
        <v>24</v>
      </c>
    </row>
    <row r="346" spans="1:5" x14ac:dyDescent="0.25">
      <c r="A346" s="12" t="s">
        <v>8219</v>
      </c>
      <c r="B346">
        <f>IF(Sheet1!F726="successful",Sheet1!L726)</f>
        <v>143</v>
      </c>
      <c r="D346" s="14" t="s">
        <v>8221</v>
      </c>
      <c r="E346">
        <v>2</v>
      </c>
    </row>
    <row r="347" spans="1:5" x14ac:dyDescent="0.25">
      <c r="A347" s="12" t="s">
        <v>8219</v>
      </c>
      <c r="B347">
        <f>IF(Sheet1!F727="successful",Sheet1!L727)</f>
        <v>140</v>
      </c>
      <c r="D347" s="14" t="s">
        <v>8221</v>
      </c>
      <c r="E347">
        <v>21</v>
      </c>
    </row>
    <row r="348" spans="1:5" x14ac:dyDescent="0.25">
      <c r="A348" s="12" t="s">
        <v>8219</v>
      </c>
      <c r="B348">
        <f>IF(Sheet1!F728="successful",Sheet1!L728)</f>
        <v>35</v>
      </c>
      <c r="D348" s="14" t="s">
        <v>8221</v>
      </c>
      <c r="E348">
        <v>7</v>
      </c>
    </row>
    <row r="349" spans="1:5" x14ac:dyDescent="0.25">
      <c r="A349" s="12" t="s">
        <v>8219</v>
      </c>
      <c r="B349">
        <f>IF(Sheet1!F729="successful",Sheet1!L729)</f>
        <v>149</v>
      </c>
      <c r="D349" s="14" t="s">
        <v>8221</v>
      </c>
      <c r="E349">
        <v>0</v>
      </c>
    </row>
    <row r="350" spans="1:5" x14ac:dyDescent="0.25">
      <c r="A350" s="12" t="s">
        <v>8219</v>
      </c>
      <c r="B350">
        <f>IF(Sheet1!F730="successful",Sheet1!L730)</f>
        <v>130</v>
      </c>
      <c r="D350" s="14" t="s">
        <v>8221</v>
      </c>
      <c r="E350">
        <v>4</v>
      </c>
    </row>
    <row r="351" spans="1:5" x14ac:dyDescent="0.25">
      <c r="A351" s="12" t="s">
        <v>8219</v>
      </c>
      <c r="B351">
        <f>IF(Sheet1!F731="successful",Sheet1!L731)</f>
        <v>120</v>
      </c>
      <c r="D351" s="14" t="s">
        <v>8221</v>
      </c>
      <c r="E351">
        <v>32</v>
      </c>
    </row>
    <row r="352" spans="1:5" x14ac:dyDescent="0.25">
      <c r="A352" s="12" t="s">
        <v>8219</v>
      </c>
      <c r="B352">
        <f>IF(Sheet1!F732="successful",Sheet1!L732)</f>
        <v>265</v>
      </c>
      <c r="D352" s="14" t="s">
        <v>8221</v>
      </c>
      <c r="E352">
        <v>4</v>
      </c>
    </row>
    <row r="353" spans="1:5" x14ac:dyDescent="0.25">
      <c r="A353" s="12" t="s">
        <v>8219</v>
      </c>
      <c r="B353">
        <f>IF(Sheet1!F733="successful",Sheet1!L733)</f>
        <v>71</v>
      </c>
      <c r="D353" s="14" t="s">
        <v>8221</v>
      </c>
      <c r="E353">
        <v>9</v>
      </c>
    </row>
    <row r="354" spans="1:5" x14ac:dyDescent="0.25">
      <c r="A354" s="12" t="s">
        <v>8219</v>
      </c>
      <c r="B354">
        <f>IF(Sheet1!F734="successful",Sheet1!L734)</f>
        <v>13</v>
      </c>
      <c r="D354" s="14" t="s">
        <v>8221</v>
      </c>
      <c r="E354">
        <v>17</v>
      </c>
    </row>
    <row r="355" spans="1:5" x14ac:dyDescent="0.25">
      <c r="A355" s="12" t="s">
        <v>8219</v>
      </c>
      <c r="B355">
        <f>IF(Sheet1!F735="successful",Sheet1!L735)</f>
        <v>169</v>
      </c>
      <c r="D355" s="14" t="s">
        <v>8221</v>
      </c>
      <c r="E355">
        <v>5</v>
      </c>
    </row>
    <row r="356" spans="1:5" x14ac:dyDescent="0.25">
      <c r="A356" s="12" t="s">
        <v>8219</v>
      </c>
      <c r="B356">
        <f>IF(Sheet1!F736="successful",Sheet1!L736)</f>
        <v>57</v>
      </c>
      <c r="D356" s="14" t="s">
        <v>8221</v>
      </c>
      <c r="E356">
        <v>53</v>
      </c>
    </row>
    <row r="357" spans="1:5" x14ac:dyDescent="0.25">
      <c r="A357" s="12" t="s">
        <v>8219</v>
      </c>
      <c r="B357">
        <f>IF(Sheet1!F737="successful",Sheet1!L737)</f>
        <v>229</v>
      </c>
      <c r="D357" s="14" t="s">
        <v>8221</v>
      </c>
      <c r="E357">
        <v>7</v>
      </c>
    </row>
    <row r="358" spans="1:5" x14ac:dyDescent="0.25">
      <c r="A358" s="12" t="s">
        <v>8219</v>
      </c>
      <c r="B358">
        <f>IF(Sheet1!F738="successful",Sheet1!L738)</f>
        <v>108</v>
      </c>
      <c r="D358" s="14" t="s">
        <v>8221</v>
      </c>
      <c r="E358">
        <v>72</v>
      </c>
    </row>
    <row r="359" spans="1:5" x14ac:dyDescent="0.25">
      <c r="A359" s="12" t="s">
        <v>8219</v>
      </c>
      <c r="B359">
        <f>IF(Sheet1!F739="successful",Sheet1!L739)</f>
        <v>108</v>
      </c>
      <c r="D359" s="14" t="s">
        <v>8221</v>
      </c>
      <c r="E359">
        <v>0</v>
      </c>
    </row>
    <row r="360" spans="1:5" x14ac:dyDescent="0.25">
      <c r="A360" s="12" t="s">
        <v>8219</v>
      </c>
      <c r="B360">
        <f>IF(Sheet1!F740="successful",Sheet1!L740)</f>
        <v>41</v>
      </c>
      <c r="D360" s="14" t="s">
        <v>8221</v>
      </c>
      <c r="E360">
        <v>2</v>
      </c>
    </row>
    <row r="361" spans="1:5" x14ac:dyDescent="0.25">
      <c r="A361" s="12" t="s">
        <v>8219</v>
      </c>
      <c r="B361">
        <f>IF(Sheet1!F741="successful",Sheet1!L741)</f>
        <v>139</v>
      </c>
      <c r="D361" s="14" t="s">
        <v>8221</v>
      </c>
      <c r="E361">
        <v>8</v>
      </c>
    </row>
    <row r="362" spans="1:5" x14ac:dyDescent="0.25">
      <c r="A362" s="12" t="s">
        <v>8219</v>
      </c>
      <c r="B362">
        <f>IF(Sheet1!F742="successful",Sheet1!L742)</f>
        <v>19</v>
      </c>
      <c r="D362" s="14" t="s">
        <v>8221</v>
      </c>
      <c r="E362">
        <v>2</v>
      </c>
    </row>
    <row r="363" spans="1:5" x14ac:dyDescent="0.25">
      <c r="A363" s="12" t="s">
        <v>8219</v>
      </c>
      <c r="B363">
        <f>IF(Sheet1!F743="successful",Sheet1!L743)</f>
        <v>94</v>
      </c>
      <c r="D363" s="14" t="s">
        <v>8221</v>
      </c>
      <c r="E363">
        <v>0</v>
      </c>
    </row>
    <row r="364" spans="1:5" x14ac:dyDescent="0.25">
      <c r="A364" s="12" t="s">
        <v>8219</v>
      </c>
      <c r="B364">
        <f>IF(Sheet1!F744="successful",Sheet1!L744)</f>
        <v>23</v>
      </c>
      <c r="D364" s="14" t="s">
        <v>8221</v>
      </c>
      <c r="E364">
        <v>3</v>
      </c>
    </row>
    <row r="365" spans="1:5" x14ac:dyDescent="0.25">
      <c r="A365" s="12" t="s">
        <v>8219</v>
      </c>
      <c r="B365">
        <f>IF(Sheet1!F745="successful",Sheet1!L745)</f>
        <v>15</v>
      </c>
      <c r="D365" s="14" t="s">
        <v>8221</v>
      </c>
      <c r="E365">
        <v>4</v>
      </c>
    </row>
    <row r="366" spans="1:5" x14ac:dyDescent="0.25">
      <c r="A366" s="12" t="s">
        <v>8219</v>
      </c>
      <c r="B366">
        <f>IF(Sheet1!F746="successful",Sheet1!L746)</f>
        <v>62</v>
      </c>
      <c r="D366" s="14" t="s">
        <v>8221</v>
      </c>
      <c r="E366">
        <v>3</v>
      </c>
    </row>
    <row r="367" spans="1:5" x14ac:dyDescent="0.25">
      <c r="A367" s="12" t="s">
        <v>8219</v>
      </c>
      <c r="B367">
        <f>IF(Sheet1!F747="successful",Sheet1!L747)</f>
        <v>74</v>
      </c>
      <c r="D367" s="14" t="s">
        <v>8221</v>
      </c>
      <c r="E367">
        <v>6</v>
      </c>
    </row>
    <row r="368" spans="1:5" x14ac:dyDescent="0.25">
      <c r="A368" s="12" t="s">
        <v>8219</v>
      </c>
      <c r="B368">
        <f>IF(Sheet1!F748="successful",Sheet1!L748)</f>
        <v>97</v>
      </c>
      <c r="D368" s="14" t="s">
        <v>8221</v>
      </c>
      <c r="E368">
        <v>0</v>
      </c>
    </row>
    <row r="369" spans="1:5" x14ac:dyDescent="0.25">
      <c r="A369" s="12" t="s">
        <v>8219</v>
      </c>
      <c r="B369">
        <f>IF(Sheet1!F749="successful",Sheet1!L749)</f>
        <v>55</v>
      </c>
      <c r="D369" s="14" t="s">
        <v>8221</v>
      </c>
      <c r="E369">
        <v>0</v>
      </c>
    </row>
    <row r="370" spans="1:5" x14ac:dyDescent="0.25">
      <c r="A370" s="12" t="s">
        <v>8219</v>
      </c>
      <c r="B370">
        <f>IF(Sheet1!F750="successful",Sheet1!L750)</f>
        <v>44</v>
      </c>
      <c r="D370" s="14" t="s">
        <v>8221</v>
      </c>
      <c r="E370">
        <v>0</v>
      </c>
    </row>
    <row r="371" spans="1:5" x14ac:dyDescent="0.25">
      <c r="A371" s="12" t="s">
        <v>8219</v>
      </c>
      <c r="B371">
        <f>IF(Sheet1!F751="successful",Sheet1!L751)</f>
        <v>110</v>
      </c>
      <c r="D371" s="14" t="s">
        <v>8221</v>
      </c>
      <c r="E371">
        <v>8</v>
      </c>
    </row>
    <row r="372" spans="1:5" x14ac:dyDescent="0.25">
      <c r="A372" s="12" t="s">
        <v>8219</v>
      </c>
      <c r="B372">
        <f>IF(Sheet1!F752="successful",Sheet1!L752)</f>
        <v>59</v>
      </c>
      <c r="D372" s="14" t="s">
        <v>8221</v>
      </c>
      <c r="E372">
        <v>5</v>
      </c>
    </row>
    <row r="373" spans="1:5" x14ac:dyDescent="0.25">
      <c r="A373" s="12" t="s">
        <v>8219</v>
      </c>
      <c r="B373">
        <f>IF(Sheet1!F753="successful",Sheet1!L753)</f>
        <v>62</v>
      </c>
      <c r="D373" s="14" t="s">
        <v>8221</v>
      </c>
      <c r="E373">
        <v>0</v>
      </c>
    </row>
    <row r="374" spans="1:5" x14ac:dyDescent="0.25">
      <c r="A374" s="12" t="s">
        <v>8219</v>
      </c>
      <c r="B374">
        <f>IF(Sheet1!F754="successful",Sheet1!L754)</f>
        <v>105</v>
      </c>
      <c r="D374" s="14" t="s">
        <v>8221</v>
      </c>
      <c r="E374">
        <v>2</v>
      </c>
    </row>
    <row r="375" spans="1:5" x14ac:dyDescent="0.25">
      <c r="A375" s="12" t="s">
        <v>8219</v>
      </c>
      <c r="B375">
        <f>IF(Sheet1!F755="successful",Sheet1!L755)</f>
        <v>26</v>
      </c>
      <c r="D375" s="14" t="s">
        <v>8221</v>
      </c>
      <c r="E375">
        <v>24</v>
      </c>
    </row>
    <row r="376" spans="1:5" x14ac:dyDescent="0.25">
      <c r="A376" s="12" t="s">
        <v>8219</v>
      </c>
      <c r="B376">
        <f>IF(Sheet1!F756="successful",Sheet1!L756)</f>
        <v>49</v>
      </c>
      <c r="D376" s="14" t="s">
        <v>8221</v>
      </c>
      <c r="E376">
        <v>0</v>
      </c>
    </row>
    <row r="377" spans="1:5" x14ac:dyDescent="0.25">
      <c r="A377" s="12" t="s">
        <v>8219</v>
      </c>
      <c r="B377">
        <f>IF(Sheet1!F757="successful",Sheet1!L757)</f>
        <v>68</v>
      </c>
      <c r="D377" s="14" t="s">
        <v>8221</v>
      </c>
      <c r="E377">
        <v>9</v>
      </c>
    </row>
    <row r="378" spans="1:5" x14ac:dyDescent="0.25">
      <c r="A378" s="12" t="s">
        <v>8219</v>
      </c>
      <c r="B378">
        <f>IF(Sheet1!F758="successful",Sheet1!L758)</f>
        <v>22</v>
      </c>
      <c r="D378" s="14" t="s">
        <v>8221</v>
      </c>
      <c r="E378">
        <v>0</v>
      </c>
    </row>
    <row r="379" spans="1:5" x14ac:dyDescent="0.25">
      <c r="A379" s="12" t="s">
        <v>8219</v>
      </c>
      <c r="B379">
        <f>IF(Sheet1!F759="successful",Sheet1!L759)</f>
        <v>18</v>
      </c>
      <c r="D379" s="14" t="s">
        <v>8221</v>
      </c>
      <c r="E379">
        <v>1</v>
      </c>
    </row>
    <row r="380" spans="1:5" x14ac:dyDescent="0.25">
      <c r="A380" s="12" t="s">
        <v>8219</v>
      </c>
      <c r="B380">
        <f>IF(Sheet1!F760="successful",Sheet1!L760)</f>
        <v>19</v>
      </c>
      <c r="D380" s="14" t="s">
        <v>8221</v>
      </c>
      <c r="E380">
        <v>10</v>
      </c>
    </row>
    <row r="381" spans="1:5" x14ac:dyDescent="0.25">
      <c r="A381" s="12" t="s">
        <v>8219</v>
      </c>
      <c r="B381">
        <f>IF(Sheet1!F761="successful",Sheet1!L761)</f>
        <v>99</v>
      </c>
      <c r="D381" s="14" t="s">
        <v>8221</v>
      </c>
      <c r="E381">
        <v>1</v>
      </c>
    </row>
    <row r="382" spans="1:5" x14ac:dyDescent="0.25">
      <c r="A382" s="12" t="s">
        <v>8219</v>
      </c>
      <c r="B382">
        <f>IF(Sheet1!F782="successful",Sheet1!L782)</f>
        <v>27</v>
      </c>
      <c r="D382" s="14" t="s">
        <v>8221</v>
      </c>
      <c r="E382">
        <v>0</v>
      </c>
    </row>
    <row r="383" spans="1:5" x14ac:dyDescent="0.25">
      <c r="A383" s="12" t="s">
        <v>8219</v>
      </c>
      <c r="B383">
        <f>IF(Sheet1!F783="successful",Sheet1!L783)</f>
        <v>25</v>
      </c>
      <c r="D383" s="14" t="s">
        <v>8221</v>
      </c>
      <c r="E383">
        <v>20</v>
      </c>
    </row>
    <row r="384" spans="1:5" x14ac:dyDescent="0.25">
      <c r="A384" s="12" t="s">
        <v>8219</v>
      </c>
      <c r="B384">
        <f>IF(Sheet1!F784="successful",Sheet1!L784)</f>
        <v>14</v>
      </c>
      <c r="D384" s="14" t="s">
        <v>8221</v>
      </c>
      <c r="E384">
        <v>30</v>
      </c>
    </row>
    <row r="385" spans="1:5" x14ac:dyDescent="0.25">
      <c r="A385" s="12" t="s">
        <v>8219</v>
      </c>
      <c r="B385">
        <f>IF(Sheet1!F785="successful",Sheet1!L785)</f>
        <v>35</v>
      </c>
      <c r="D385" s="14" t="s">
        <v>8221</v>
      </c>
      <c r="E385">
        <v>6</v>
      </c>
    </row>
    <row r="386" spans="1:5" x14ac:dyDescent="0.25">
      <c r="A386" s="12" t="s">
        <v>8219</v>
      </c>
      <c r="B386">
        <f>IF(Sheet1!F786="successful",Sheet1!L786)</f>
        <v>10</v>
      </c>
      <c r="D386" s="14" t="s">
        <v>8221</v>
      </c>
      <c r="E386">
        <v>15</v>
      </c>
    </row>
    <row r="387" spans="1:5" x14ac:dyDescent="0.25">
      <c r="A387" s="12" t="s">
        <v>8219</v>
      </c>
      <c r="B387">
        <f>IF(Sheet1!F787="successful",Sheet1!L787)</f>
        <v>29</v>
      </c>
      <c r="D387" s="14" t="s">
        <v>8221</v>
      </c>
      <c r="E387">
        <v>5</v>
      </c>
    </row>
    <row r="388" spans="1:5" x14ac:dyDescent="0.25">
      <c r="A388" s="12" t="s">
        <v>8219</v>
      </c>
      <c r="B388">
        <f>IF(Sheet1!F788="successful",Sheet1!L788)</f>
        <v>44</v>
      </c>
      <c r="D388" s="14" t="s">
        <v>8221</v>
      </c>
      <c r="E388">
        <v>0</v>
      </c>
    </row>
    <row r="389" spans="1:5" x14ac:dyDescent="0.25">
      <c r="A389" s="12" t="s">
        <v>8219</v>
      </c>
      <c r="B389">
        <f>IF(Sheet1!F789="successful",Sheet1!L789)</f>
        <v>17</v>
      </c>
      <c r="D389" s="14" t="s">
        <v>8221</v>
      </c>
      <c r="E389">
        <v>0</v>
      </c>
    </row>
    <row r="390" spans="1:5" x14ac:dyDescent="0.25">
      <c r="A390" s="12" t="s">
        <v>8219</v>
      </c>
      <c r="B390">
        <f>IF(Sheet1!F790="successful",Sheet1!L790)</f>
        <v>34</v>
      </c>
      <c r="D390" s="14" t="s">
        <v>8221</v>
      </c>
      <c r="E390">
        <v>28</v>
      </c>
    </row>
    <row r="391" spans="1:5" x14ac:dyDescent="0.25">
      <c r="A391" s="12" t="s">
        <v>8219</v>
      </c>
      <c r="B391">
        <f>IF(Sheet1!F791="successful",Sheet1!L791)</f>
        <v>14</v>
      </c>
      <c r="D391" s="14" t="s">
        <v>8221</v>
      </c>
      <c r="E391">
        <v>0</v>
      </c>
    </row>
    <row r="392" spans="1:5" x14ac:dyDescent="0.25">
      <c r="A392" s="12" t="s">
        <v>8219</v>
      </c>
      <c r="B392">
        <f>IF(Sheet1!F792="successful",Sheet1!L792)</f>
        <v>156</v>
      </c>
      <c r="D392" s="14" t="s">
        <v>8221</v>
      </c>
      <c r="E392">
        <v>5</v>
      </c>
    </row>
    <row r="393" spans="1:5" x14ac:dyDescent="0.25">
      <c r="A393" s="12" t="s">
        <v>8219</v>
      </c>
      <c r="B393">
        <f>IF(Sheet1!F793="successful",Sheet1!L793)</f>
        <v>128</v>
      </c>
      <c r="D393" s="14" t="s">
        <v>8221</v>
      </c>
      <c r="E393">
        <v>7</v>
      </c>
    </row>
    <row r="394" spans="1:5" x14ac:dyDescent="0.25">
      <c r="A394" s="12" t="s">
        <v>8219</v>
      </c>
      <c r="B394">
        <f>IF(Sheet1!F794="successful",Sheet1!L794)</f>
        <v>60</v>
      </c>
      <c r="D394" s="14" t="s">
        <v>8221</v>
      </c>
      <c r="E394">
        <v>30</v>
      </c>
    </row>
    <row r="395" spans="1:5" x14ac:dyDescent="0.25">
      <c r="A395" s="12" t="s">
        <v>8219</v>
      </c>
      <c r="B395">
        <f>IF(Sheet1!F795="successful",Sheet1!L795)</f>
        <v>32</v>
      </c>
      <c r="D395" s="14" t="s">
        <v>8221</v>
      </c>
      <c r="E395">
        <v>2</v>
      </c>
    </row>
    <row r="396" spans="1:5" x14ac:dyDescent="0.25">
      <c r="A396" s="12" t="s">
        <v>8219</v>
      </c>
      <c r="B396">
        <f>IF(Sheet1!F796="successful",Sheet1!L796)</f>
        <v>53</v>
      </c>
      <c r="D396" s="14" t="s">
        <v>8221</v>
      </c>
      <c r="E396">
        <v>30</v>
      </c>
    </row>
    <row r="397" spans="1:5" x14ac:dyDescent="0.25">
      <c r="A397" s="12" t="s">
        <v>8219</v>
      </c>
      <c r="B397">
        <f>IF(Sheet1!F797="successful",Sheet1!L797)</f>
        <v>184</v>
      </c>
      <c r="D397" s="14" t="s">
        <v>8221</v>
      </c>
      <c r="E397">
        <v>2</v>
      </c>
    </row>
    <row r="398" spans="1:5" x14ac:dyDescent="0.25">
      <c r="A398" s="12" t="s">
        <v>8219</v>
      </c>
      <c r="B398">
        <f>IF(Sheet1!F798="successful",Sheet1!L798)</f>
        <v>90</v>
      </c>
      <c r="D398" s="14" t="s">
        <v>8221</v>
      </c>
      <c r="E398">
        <v>0</v>
      </c>
    </row>
    <row r="399" spans="1:5" x14ac:dyDescent="0.25">
      <c r="A399" s="12" t="s">
        <v>8219</v>
      </c>
      <c r="B399">
        <f>IF(Sheet1!F799="successful",Sheet1!L799)</f>
        <v>71</v>
      </c>
      <c r="D399" s="14" t="s">
        <v>8221</v>
      </c>
      <c r="E399">
        <v>2</v>
      </c>
    </row>
    <row r="400" spans="1:5" x14ac:dyDescent="0.25">
      <c r="A400" s="12" t="s">
        <v>8219</v>
      </c>
      <c r="B400">
        <f>IF(Sheet1!F800="successful",Sheet1!L800)</f>
        <v>87</v>
      </c>
      <c r="D400" s="14" t="s">
        <v>8221</v>
      </c>
      <c r="E400">
        <v>1</v>
      </c>
    </row>
    <row r="401" spans="1:5" x14ac:dyDescent="0.25">
      <c r="A401" s="12" t="s">
        <v>8219</v>
      </c>
      <c r="B401">
        <f>IF(Sheet1!F801="successful",Sheet1!L801)</f>
        <v>28</v>
      </c>
      <c r="D401" s="14" t="s">
        <v>8221</v>
      </c>
      <c r="E401">
        <v>2</v>
      </c>
    </row>
    <row r="402" spans="1:5" x14ac:dyDescent="0.25">
      <c r="A402" s="12" t="s">
        <v>8219</v>
      </c>
      <c r="B402">
        <f>IF(Sheet1!F802="successful",Sheet1!L802)</f>
        <v>56</v>
      </c>
      <c r="D402" s="14" t="s">
        <v>8221</v>
      </c>
      <c r="E402">
        <v>14</v>
      </c>
    </row>
    <row r="403" spans="1:5" x14ac:dyDescent="0.25">
      <c r="A403" s="12" t="s">
        <v>8219</v>
      </c>
      <c r="B403">
        <f>IF(Sheet1!F803="successful",Sheet1!L803)</f>
        <v>51</v>
      </c>
      <c r="D403" s="14" t="s">
        <v>8221</v>
      </c>
      <c r="E403">
        <v>31</v>
      </c>
    </row>
    <row r="404" spans="1:5" x14ac:dyDescent="0.25">
      <c r="A404" s="12" t="s">
        <v>8219</v>
      </c>
      <c r="B404">
        <f>IF(Sheet1!F804="successful",Sheet1!L804)</f>
        <v>75</v>
      </c>
      <c r="D404" s="14" t="s">
        <v>8221</v>
      </c>
      <c r="E404">
        <v>16</v>
      </c>
    </row>
    <row r="405" spans="1:5" x14ac:dyDescent="0.25">
      <c r="A405" s="12" t="s">
        <v>8219</v>
      </c>
      <c r="B405">
        <f>IF(Sheet1!F805="successful",Sheet1!L805)</f>
        <v>38</v>
      </c>
      <c r="D405" s="14" t="s">
        <v>8221</v>
      </c>
      <c r="E405">
        <v>12</v>
      </c>
    </row>
    <row r="406" spans="1:5" x14ac:dyDescent="0.25">
      <c r="A406" s="12" t="s">
        <v>8219</v>
      </c>
      <c r="B406">
        <f>IF(Sheet1!F806="successful",Sheet1!L806)</f>
        <v>18</v>
      </c>
      <c r="D406" s="14" t="s">
        <v>8221</v>
      </c>
      <c r="E406">
        <v>96</v>
      </c>
    </row>
    <row r="407" spans="1:5" x14ac:dyDescent="0.25">
      <c r="A407" s="12" t="s">
        <v>8219</v>
      </c>
      <c r="B407">
        <f>IF(Sheet1!F807="successful",Sheet1!L807)</f>
        <v>54</v>
      </c>
      <c r="D407" s="14" t="s">
        <v>8221</v>
      </c>
      <c r="E407">
        <v>16</v>
      </c>
    </row>
    <row r="408" spans="1:5" x14ac:dyDescent="0.25">
      <c r="A408" s="12" t="s">
        <v>8219</v>
      </c>
      <c r="B408">
        <f>IF(Sheet1!F808="successful",Sheet1!L808)</f>
        <v>71</v>
      </c>
      <c r="D408" s="14" t="s">
        <v>8221</v>
      </c>
      <c r="E408">
        <v>5</v>
      </c>
    </row>
    <row r="409" spans="1:5" x14ac:dyDescent="0.25">
      <c r="A409" s="12" t="s">
        <v>8219</v>
      </c>
      <c r="B409">
        <f>IF(Sheet1!F809="successful",Sheet1!L809)</f>
        <v>57</v>
      </c>
      <c r="D409" s="14" t="s">
        <v>8221</v>
      </c>
      <c r="E409">
        <v>0</v>
      </c>
    </row>
    <row r="410" spans="1:5" x14ac:dyDescent="0.25">
      <c r="A410" s="12" t="s">
        <v>8219</v>
      </c>
      <c r="B410">
        <f>IF(Sheet1!F810="successful",Sheet1!L810)</f>
        <v>43</v>
      </c>
      <c r="D410" s="14" t="s">
        <v>8221</v>
      </c>
      <c r="E410">
        <v>8</v>
      </c>
    </row>
    <row r="411" spans="1:5" x14ac:dyDescent="0.25">
      <c r="A411" s="12" t="s">
        <v>8219</v>
      </c>
      <c r="B411">
        <f>IF(Sheet1!F811="successful",Sheet1!L811)</f>
        <v>52</v>
      </c>
      <c r="D411" s="14" t="s">
        <v>8221</v>
      </c>
      <c r="E411">
        <v>7</v>
      </c>
    </row>
    <row r="412" spans="1:5" x14ac:dyDescent="0.25">
      <c r="A412" s="12" t="s">
        <v>8219</v>
      </c>
      <c r="B412">
        <f>IF(Sheet1!F812="successful",Sheet1!L812)</f>
        <v>27</v>
      </c>
      <c r="D412" s="14" t="s">
        <v>8221</v>
      </c>
      <c r="E412">
        <v>24</v>
      </c>
    </row>
    <row r="413" spans="1:5" x14ac:dyDescent="0.25">
      <c r="A413" s="12" t="s">
        <v>8219</v>
      </c>
      <c r="B413">
        <f>IF(Sheet1!F813="successful",Sheet1!L813)</f>
        <v>12</v>
      </c>
      <c r="D413" s="14" t="s">
        <v>8221</v>
      </c>
      <c r="E413">
        <v>121</v>
      </c>
    </row>
    <row r="414" spans="1:5" x14ac:dyDescent="0.25">
      <c r="A414" s="12" t="s">
        <v>8219</v>
      </c>
      <c r="B414">
        <f>IF(Sheet1!F814="successful",Sheet1!L814)</f>
        <v>33</v>
      </c>
      <c r="D414" s="14" t="s">
        <v>8221</v>
      </c>
      <c r="E414">
        <v>196</v>
      </c>
    </row>
    <row r="415" spans="1:5" x14ac:dyDescent="0.25">
      <c r="A415" s="12" t="s">
        <v>8219</v>
      </c>
      <c r="B415">
        <f>IF(Sheet1!F815="successful",Sheet1!L815)</f>
        <v>96</v>
      </c>
      <c r="D415" s="14" t="s">
        <v>8221</v>
      </c>
      <c r="E415">
        <v>5</v>
      </c>
    </row>
    <row r="416" spans="1:5" x14ac:dyDescent="0.25">
      <c r="A416" s="12" t="s">
        <v>8219</v>
      </c>
      <c r="B416">
        <f>IF(Sheet1!F816="successful",Sheet1!L816)</f>
        <v>28</v>
      </c>
      <c r="D416" s="14" t="s">
        <v>8221</v>
      </c>
      <c r="E416">
        <v>73</v>
      </c>
    </row>
    <row r="417" spans="1:5" x14ac:dyDescent="0.25">
      <c r="A417" s="12" t="s">
        <v>8219</v>
      </c>
      <c r="B417">
        <f>IF(Sheet1!F817="successful",Sheet1!L817)</f>
        <v>43</v>
      </c>
      <c r="D417" s="14" t="s">
        <v>8221</v>
      </c>
      <c r="E417">
        <v>93</v>
      </c>
    </row>
    <row r="418" spans="1:5" x14ac:dyDescent="0.25">
      <c r="A418" s="12" t="s">
        <v>8219</v>
      </c>
      <c r="B418">
        <f>IF(Sheet1!F818="successful",Sheet1!L818)</f>
        <v>205</v>
      </c>
      <c r="D418" s="14" t="s">
        <v>8221</v>
      </c>
      <c r="E418">
        <v>17</v>
      </c>
    </row>
    <row r="419" spans="1:5" x14ac:dyDescent="0.25">
      <c r="A419" s="12" t="s">
        <v>8219</v>
      </c>
      <c r="B419">
        <f>IF(Sheet1!F819="successful",Sheet1!L819)</f>
        <v>23</v>
      </c>
      <c r="D419" s="14" t="s">
        <v>8221</v>
      </c>
      <c r="E419">
        <v>7</v>
      </c>
    </row>
    <row r="420" spans="1:5" x14ac:dyDescent="0.25">
      <c r="A420" s="12" t="s">
        <v>8219</v>
      </c>
      <c r="B420">
        <f>IF(Sheet1!F820="successful",Sheet1!L820)</f>
        <v>19</v>
      </c>
      <c r="D420" s="14" t="s">
        <v>8221</v>
      </c>
      <c r="E420">
        <v>17</v>
      </c>
    </row>
    <row r="421" spans="1:5" x14ac:dyDescent="0.25">
      <c r="A421" s="12" t="s">
        <v>8219</v>
      </c>
      <c r="B421">
        <f>IF(Sheet1!F821="successful",Sheet1!L821)</f>
        <v>14</v>
      </c>
      <c r="D421" s="14" t="s">
        <v>8221</v>
      </c>
      <c r="E421">
        <v>171</v>
      </c>
    </row>
    <row r="422" spans="1:5" x14ac:dyDescent="0.25">
      <c r="A422" s="12" t="s">
        <v>8219</v>
      </c>
      <c r="B422">
        <f>IF(Sheet1!F822="successful",Sheet1!L822)</f>
        <v>38</v>
      </c>
      <c r="D422" s="14" t="s">
        <v>8221</v>
      </c>
      <c r="E422">
        <v>188</v>
      </c>
    </row>
    <row r="423" spans="1:5" x14ac:dyDescent="0.25">
      <c r="A423" s="12" t="s">
        <v>8219</v>
      </c>
      <c r="B423">
        <f>IF(Sheet1!F823="successful",Sheet1!L823)</f>
        <v>78</v>
      </c>
      <c r="D423" s="14" t="s">
        <v>8221</v>
      </c>
      <c r="E423">
        <v>110</v>
      </c>
    </row>
    <row r="424" spans="1:5" x14ac:dyDescent="0.25">
      <c r="A424" s="12" t="s">
        <v>8219</v>
      </c>
      <c r="B424">
        <f>IF(Sheet1!F824="successful",Sheet1!L824)</f>
        <v>69</v>
      </c>
      <c r="D424" s="14" t="s">
        <v>8221</v>
      </c>
      <c r="E424">
        <v>37</v>
      </c>
    </row>
    <row r="425" spans="1:5" x14ac:dyDescent="0.25">
      <c r="A425" s="12" t="s">
        <v>8219</v>
      </c>
      <c r="B425">
        <f>IF(Sheet1!F825="successful",Sheet1!L825)</f>
        <v>33</v>
      </c>
      <c r="D425" s="14" t="s">
        <v>8221</v>
      </c>
      <c r="E425">
        <v>9</v>
      </c>
    </row>
    <row r="426" spans="1:5" x14ac:dyDescent="0.25">
      <c r="A426" s="12" t="s">
        <v>8219</v>
      </c>
      <c r="B426">
        <f>IF(Sheet1!F826="successful",Sheet1!L826)</f>
        <v>54</v>
      </c>
      <c r="D426" s="14" t="s">
        <v>8221</v>
      </c>
      <c r="E426">
        <v>29</v>
      </c>
    </row>
    <row r="427" spans="1:5" x14ac:dyDescent="0.25">
      <c r="A427" s="12" t="s">
        <v>8219</v>
      </c>
      <c r="B427">
        <f>IF(Sheet1!F827="successful",Sheet1!L827)</f>
        <v>99</v>
      </c>
      <c r="D427" s="14" t="s">
        <v>8221</v>
      </c>
      <c r="E427">
        <v>6</v>
      </c>
    </row>
    <row r="428" spans="1:5" x14ac:dyDescent="0.25">
      <c r="A428" s="12" t="s">
        <v>8219</v>
      </c>
      <c r="B428">
        <f>IF(Sheet1!F828="successful",Sheet1!L828)</f>
        <v>49</v>
      </c>
      <c r="D428" s="14" t="s">
        <v>8221</v>
      </c>
      <c r="E428">
        <v>30</v>
      </c>
    </row>
    <row r="429" spans="1:5" x14ac:dyDescent="0.25">
      <c r="A429" s="12" t="s">
        <v>8219</v>
      </c>
      <c r="B429">
        <f>IF(Sheet1!F829="successful",Sheet1!L829)</f>
        <v>11</v>
      </c>
      <c r="D429" s="14" t="s">
        <v>8221</v>
      </c>
      <c r="E429">
        <v>81</v>
      </c>
    </row>
    <row r="430" spans="1:5" x14ac:dyDescent="0.25">
      <c r="A430" s="12" t="s">
        <v>8219</v>
      </c>
      <c r="B430">
        <f>IF(Sheet1!F830="successful",Sheet1!L830)</f>
        <v>38</v>
      </c>
      <c r="D430" s="14" t="s">
        <v>8221</v>
      </c>
      <c r="E430">
        <v>4</v>
      </c>
    </row>
    <row r="431" spans="1:5" x14ac:dyDescent="0.25">
      <c r="A431" s="12" t="s">
        <v>8219</v>
      </c>
      <c r="B431">
        <f>IF(Sheet1!F831="successful",Sheet1!L831)</f>
        <v>16</v>
      </c>
      <c r="D431" s="14" t="s">
        <v>8221</v>
      </c>
      <c r="E431">
        <v>11</v>
      </c>
    </row>
    <row r="432" spans="1:5" x14ac:dyDescent="0.25">
      <c r="A432" s="12" t="s">
        <v>8219</v>
      </c>
      <c r="B432">
        <f>IF(Sheet1!F832="successful",Sheet1!L832)</f>
        <v>32</v>
      </c>
      <c r="D432" s="14" t="s">
        <v>8221</v>
      </c>
      <c r="E432">
        <v>14</v>
      </c>
    </row>
    <row r="433" spans="1:5" x14ac:dyDescent="0.25">
      <c r="A433" s="12" t="s">
        <v>8219</v>
      </c>
      <c r="B433">
        <f>IF(Sheet1!F833="successful",Sheet1!L833)</f>
        <v>20</v>
      </c>
      <c r="D433" s="14" t="s">
        <v>8221</v>
      </c>
      <c r="E433">
        <v>5</v>
      </c>
    </row>
    <row r="434" spans="1:5" x14ac:dyDescent="0.25">
      <c r="A434" s="12" t="s">
        <v>8219</v>
      </c>
      <c r="B434">
        <f>IF(Sheet1!F834="successful",Sheet1!L834)</f>
        <v>154</v>
      </c>
      <c r="D434" s="14" t="s">
        <v>8221</v>
      </c>
      <c r="E434">
        <v>45</v>
      </c>
    </row>
    <row r="435" spans="1:5" x14ac:dyDescent="0.25">
      <c r="A435" s="12" t="s">
        <v>8219</v>
      </c>
      <c r="B435">
        <f>IF(Sheet1!F835="successful",Sheet1!L835)</f>
        <v>41</v>
      </c>
      <c r="D435" s="14" t="s">
        <v>8221</v>
      </c>
      <c r="E435">
        <v>8</v>
      </c>
    </row>
    <row r="436" spans="1:5" x14ac:dyDescent="0.25">
      <c r="A436" s="12" t="s">
        <v>8219</v>
      </c>
      <c r="B436">
        <f>IF(Sheet1!F836="successful",Sheet1!L836)</f>
        <v>75</v>
      </c>
      <c r="D436" s="14" t="s">
        <v>8221</v>
      </c>
      <c r="E436">
        <v>3</v>
      </c>
    </row>
    <row r="437" spans="1:5" x14ac:dyDescent="0.25">
      <c r="A437" s="12" t="s">
        <v>8219</v>
      </c>
      <c r="B437">
        <f>IF(Sheet1!F837="successful",Sheet1!L837)</f>
        <v>40</v>
      </c>
      <c r="D437" s="14" t="s">
        <v>8221</v>
      </c>
      <c r="E437">
        <v>24</v>
      </c>
    </row>
    <row r="438" spans="1:5" x14ac:dyDescent="0.25">
      <c r="A438" s="12" t="s">
        <v>8219</v>
      </c>
      <c r="B438">
        <f>IF(Sheet1!F838="successful",Sheet1!L838)</f>
        <v>46</v>
      </c>
      <c r="D438" s="14" t="s">
        <v>8221</v>
      </c>
      <c r="E438">
        <v>18</v>
      </c>
    </row>
    <row r="439" spans="1:5" x14ac:dyDescent="0.25">
      <c r="A439" s="12" t="s">
        <v>8219</v>
      </c>
      <c r="B439">
        <f>IF(Sheet1!F839="successful",Sheet1!L839)</f>
        <v>62</v>
      </c>
      <c r="D439" s="14" t="s">
        <v>8221</v>
      </c>
      <c r="E439">
        <v>12</v>
      </c>
    </row>
    <row r="440" spans="1:5" x14ac:dyDescent="0.25">
      <c r="A440" s="12" t="s">
        <v>8219</v>
      </c>
      <c r="B440">
        <f>IF(Sheet1!F840="successful",Sheet1!L840)</f>
        <v>61</v>
      </c>
      <c r="D440" s="14" t="s">
        <v>8221</v>
      </c>
      <c r="E440">
        <v>123</v>
      </c>
    </row>
    <row r="441" spans="1:5" x14ac:dyDescent="0.25">
      <c r="A441" s="12" t="s">
        <v>8219</v>
      </c>
      <c r="B441">
        <f>IF(Sheet1!F841="successful",Sheet1!L841)</f>
        <v>96</v>
      </c>
      <c r="D441" s="14" t="s">
        <v>8221</v>
      </c>
      <c r="E441">
        <v>96</v>
      </c>
    </row>
    <row r="442" spans="1:5" x14ac:dyDescent="0.25">
      <c r="A442" s="12" t="s">
        <v>8219</v>
      </c>
      <c r="B442">
        <f>IF(Sheet1!F842="successful",Sheet1!L842)</f>
        <v>190</v>
      </c>
      <c r="D442" s="14" t="s">
        <v>8221</v>
      </c>
      <c r="E442">
        <v>31</v>
      </c>
    </row>
    <row r="443" spans="1:5" x14ac:dyDescent="0.25">
      <c r="A443" s="12" t="s">
        <v>8219</v>
      </c>
      <c r="B443">
        <f>IF(Sheet1!F843="successful",Sheet1!L843)</f>
        <v>94</v>
      </c>
      <c r="D443" s="14" t="s">
        <v>8221</v>
      </c>
      <c r="E443">
        <v>4</v>
      </c>
    </row>
    <row r="444" spans="1:5" x14ac:dyDescent="0.25">
      <c r="A444" s="12" t="s">
        <v>8219</v>
      </c>
      <c r="B444">
        <f>IF(Sheet1!F844="successful",Sheet1!L844)</f>
        <v>39</v>
      </c>
      <c r="D444" s="14" t="s">
        <v>8221</v>
      </c>
      <c r="E444">
        <v>3</v>
      </c>
    </row>
    <row r="445" spans="1:5" x14ac:dyDescent="0.25">
      <c r="A445" s="12" t="s">
        <v>8219</v>
      </c>
      <c r="B445">
        <f>IF(Sheet1!F845="successful",Sheet1!L845)</f>
        <v>127</v>
      </c>
      <c r="D445" s="14" t="s">
        <v>8221</v>
      </c>
      <c r="E445">
        <v>179</v>
      </c>
    </row>
    <row r="446" spans="1:5" x14ac:dyDescent="0.25">
      <c r="A446" s="12" t="s">
        <v>8219</v>
      </c>
      <c r="B446">
        <f>IF(Sheet1!F846="successful",Sheet1!L846)</f>
        <v>159</v>
      </c>
      <c r="D446" s="14" t="s">
        <v>8221</v>
      </c>
      <c r="E446">
        <v>3</v>
      </c>
    </row>
    <row r="447" spans="1:5" x14ac:dyDescent="0.25">
      <c r="A447" s="12" t="s">
        <v>8219</v>
      </c>
      <c r="B447">
        <f>IF(Sheet1!F847="successful",Sheet1!L847)</f>
        <v>177</v>
      </c>
      <c r="D447" s="14" t="s">
        <v>8221</v>
      </c>
      <c r="E447">
        <v>23</v>
      </c>
    </row>
    <row r="448" spans="1:5" x14ac:dyDescent="0.25">
      <c r="A448" s="12" t="s">
        <v>8219</v>
      </c>
      <c r="B448">
        <f>IF(Sheet1!F848="successful",Sheet1!L848)</f>
        <v>47</v>
      </c>
      <c r="D448" s="14" t="s">
        <v>8221</v>
      </c>
      <c r="E448">
        <v>23</v>
      </c>
    </row>
    <row r="449" spans="1:5" x14ac:dyDescent="0.25">
      <c r="A449" s="12" t="s">
        <v>8219</v>
      </c>
      <c r="B449">
        <f>IF(Sheet1!F849="successful",Sheet1!L849)</f>
        <v>1</v>
      </c>
      <c r="D449" s="14" t="s">
        <v>8221</v>
      </c>
      <c r="E449">
        <v>41</v>
      </c>
    </row>
    <row r="450" spans="1:5" x14ac:dyDescent="0.25">
      <c r="A450" s="12" t="s">
        <v>8219</v>
      </c>
      <c r="B450">
        <f>IF(Sheet1!F850="successful",Sheet1!L850)</f>
        <v>16</v>
      </c>
      <c r="D450" s="14" t="s">
        <v>8221</v>
      </c>
      <c r="E450">
        <v>0</v>
      </c>
    </row>
    <row r="451" spans="1:5" x14ac:dyDescent="0.25">
      <c r="A451" s="12" t="s">
        <v>8219</v>
      </c>
      <c r="B451">
        <f>IF(Sheet1!F851="successful",Sheet1!L851)</f>
        <v>115</v>
      </c>
      <c r="D451" s="14" t="s">
        <v>8221</v>
      </c>
      <c r="E451">
        <v>32</v>
      </c>
    </row>
    <row r="452" spans="1:5" x14ac:dyDescent="0.25">
      <c r="A452" s="12" t="s">
        <v>8219</v>
      </c>
      <c r="B452">
        <f>IF(Sheet1!F852="successful",Sheet1!L852)</f>
        <v>133</v>
      </c>
      <c r="D452" s="14" t="s">
        <v>8221</v>
      </c>
      <c r="E452">
        <v>2</v>
      </c>
    </row>
    <row r="453" spans="1:5" x14ac:dyDescent="0.25">
      <c r="A453" s="12" t="s">
        <v>8219</v>
      </c>
      <c r="B453">
        <f>IF(Sheet1!F853="successful",Sheet1!L853)</f>
        <v>70</v>
      </c>
      <c r="D453" s="14" t="s">
        <v>8221</v>
      </c>
      <c r="E453">
        <v>7</v>
      </c>
    </row>
    <row r="454" spans="1:5" x14ac:dyDescent="0.25">
      <c r="A454" s="12" t="s">
        <v>8219</v>
      </c>
      <c r="B454">
        <f>IF(Sheet1!F854="successful",Sheet1!L854)</f>
        <v>62</v>
      </c>
      <c r="D454" s="14" t="s">
        <v>8221</v>
      </c>
      <c r="E454">
        <v>4</v>
      </c>
    </row>
    <row r="455" spans="1:5" x14ac:dyDescent="0.25">
      <c r="A455" s="12" t="s">
        <v>8219</v>
      </c>
      <c r="B455">
        <f>IF(Sheet1!F855="successful",Sheet1!L855)</f>
        <v>10</v>
      </c>
      <c r="D455" s="14" t="s">
        <v>8221</v>
      </c>
      <c r="E455">
        <v>196</v>
      </c>
    </row>
    <row r="456" spans="1:5" x14ac:dyDescent="0.25">
      <c r="A456" s="12" t="s">
        <v>8219</v>
      </c>
      <c r="B456">
        <f>IF(Sheet1!F856="successful",Sheet1!L856)</f>
        <v>499</v>
      </c>
      <c r="D456" s="14" t="s">
        <v>8221</v>
      </c>
      <c r="E456">
        <v>11</v>
      </c>
    </row>
    <row r="457" spans="1:5" x14ac:dyDescent="0.25">
      <c r="A457" s="12" t="s">
        <v>8219</v>
      </c>
      <c r="B457">
        <f>IF(Sheet1!F857="successful",Sheet1!L857)</f>
        <v>47</v>
      </c>
      <c r="D457" s="14" t="s">
        <v>8221</v>
      </c>
      <c r="E457">
        <v>9</v>
      </c>
    </row>
    <row r="458" spans="1:5" x14ac:dyDescent="0.25">
      <c r="A458" s="12" t="s">
        <v>8219</v>
      </c>
      <c r="B458">
        <f>IF(Sheet1!F858="successful",Sheet1!L858)</f>
        <v>28</v>
      </c>
      <c r="D458" s="14" t="s">
        <v>8221</v>
      </c>
      <c r="E458">
        <v>5</v>
      </c>
    </row>
    <row r="459" spans="1:5" x14ac:dyDescent="0.25">
      <c r="A459" s="12" t="s">
        <v>8219</v>
      </c>
      <c r="B459">
        <f>IF(Sheet1!F859="successful",Sheet1!L859)</f>
        <v>24</v>
      </c>
      <c r="D459" s="14" t="s">
        <v>8221</v>
      </c>
      <c r="E459">
        <v>8</v>
      </c>
    </row>
    <row r="460" spans="1:5" x14ac:dyDescent="0.25">
      <c r="A460" s="12" t="s">
        <v>8219</v>
      </c>
      <c r="B460">
        <f>IF(Sheet1!F860="successful",Sheet1!L860)</f>
        <v>76</v>
      </c>
      <c r="D460" s="14" t="s">
        <v>8221</v>
      </c>
      <c r="E460">
        <v>229</v>
      </c>
    </row>
    <row r="461" spans="1:5" x14ac:dyDescent="0.25">
      <c r="A461" s="12" t="s">
        <v>8219</v>
      </c>
      <c r="B461">
        <f>IF(Sheet1!F861="successful",Sheet1!L861)</f>
        <v>98</v>
      </c>
      <c r="D461" s="14" t="s">
        <v>8221</v>
      </c>
      <c r="E461">
        <v>40</v>
      </c>
    </row>
    <row r="462" spans="1:5" x14ac:dyDescent="0.25">
      <c r="A462" s="12" t="s">
        <v>8219</v>
      </c>
      <c r="B462">
        <f>IF(Sheet1!F1022="successful",Sheet1!L1022)</f>
        <v>30</v>
      </c>
      <c r="D462" s="14" t="s">
        <v>8221</v>
      </c>
      <c r="E462">
        <v>123</v>
      </c>
    </row>
    <row r="463" spans="1:5" x14ac:dyDescent="0.25">
      <c r="A463" s="12" t="s">
        <v>8219</v>
      </c>
      <c r="B463">
        <f>IF(Sheet1!F1023="successful",Sheet1!L1023)</f>
        <v>478</v>
      </c>
      <c r="D463" s="14" t="s">
        <v>8221</v>
      </c>
      <c r="E463">
        <v>5</v>
      </c>
    </row>
    <row r="464" spans="1:5" x14ac:dyDescent="0.25">
      <c r="A464" s="12" t="s">
        <v>8219</v>
      </c>
      <c r="B464">
        <f>IF(Sheet1!F1024="successful",Sheet1!L1024)</f>
        <v>74</v>
      </c>
      <c r="D464" s="14" t="s">
        <v>8221</v>
      </c>
      <c r="E464">
        <v>148</v>
      </c>
    </row>
    <row r="465" spans="1:5" x14ac:dyDescent="0.25">
      <c r="A465" s="12" t="s">
        <v>8219</v>
      </c>
      <c r="B465">
        <f>IF(Sheet1!F1025="successful",Sheet1!L1025)</f>
        <v>131</v>
      </c>
      <c r="D465" s="14" t="s">
        <v>8221</v>
      </c>
      <c r="E465">
        <v>10</v>
      </c>
    </row>
    <row r="466" spans="1:5" x14ac:dyDescent="0.25">
      <c r="A466" s="12" t="s">
        <v>8219</v>
      </c>
      <c r="B466">
        <f>IF(Sheet1!F1026="successful",Sheet1!L1026)</f>
        <v>61</v>
      </c>
      <c r="D466" s="14" t="s">
        <v>8221</v>
      </c>
      <c r="E466">
        <v>4</v>
      </c>
    </row>
    <row r="467" spans="1:5" x14ac:dyDescent="0.25">
      <c r="A467" s="12" t="s">
        <v>8219</v>
      </c>
      <c r="B467">
        <f>IF(Sheet1!F1027="successful",Sheet1!L1027)</f>
        <v>1071</v>
      </c>
      <c r="D467" s="14" t="s">
        <v>8221</v>
      </c>
      <c r="E467">
        <v>21</v>
      </c>
    </row>
    <row r="468" spans="1:5" x14ac:dyDescent="0.25">
      <c r="A468" s="12" t="s">
        <v>8219</v>
      </c>
      <c r="B468">
        <f>IF(Sheet1!F1028="successful",Sheet1!L1028)</f>
        <v>122</v>
      </c>
      <c r="D468" s="14" t="s">
        <v>8221</v>
      </c>
      <c r="E468">
        <v>2</v>
      </c>
    </row>
    <row r="469" spans="1:5" x14ac:dyDescent="0.25">
      <c r="A469" s="12" t="s">
        <v>8219</v>
      </c>
      <c r="B469">
        <f>IF(Sheet1!F1029="successful",Sheet1!L1029)</f>
        <v>111</v>
      </c>
      <c r="D469" s="14" t="s">
        <v>8221</v>
      </c>
      <c r="E469">
        <v>0</v>
      </c>
    </row>
    <row r="470" spans="1:5" x14ac:dyDescent="0.25">
      <c r="A470" s="12" t="s">
        <v>8219</v>
      </c>
      <c r="B470">
        <f>IF(Sheet1!F1030="successful",Sheet1!L1030)</f>
        <v>255</v>
      </c>
      <c r="D470" s="14" t="s">
        <v>8221</v>
      </c>
      <c r="E470">
        <v>4</v>
      </c>
    </row>
    <row r="471" spans="1:5" x14ac:dyDescent="0.25">
      <c r="A471" s="12" t="s">
        <v>8219</v>
      </c>
      <c r="B471">
        <f>IF(Sheet1!F1031="successful",Sheet1!L1031)</f>
        <v>141</v>
      </c>
      <c r="D471" s="14" t="s">
        <v>8221</v>
      </c>
      <c r="E471">
        <v>1</v>
      </c>
    </row>
    <row r="472" spans="1:5" x14ac:dyDescent="0.25">
      <c r="A472" s="12" t="s">
        <v>8219</v>
      </c>
      <c r="B472">
        <f>IF(Sheet1!F1032="successful",Sheet1!L1032)</f>
        <v>159</v>
      </c>
      <c r="D472" s="14" t="s">
        <v>8221</v>
      </c>
      <c r="E472">
        <v>30</v>
      </c>
    </row>
    <row r="473" spans="1:5" x14ac:dyDescent="0.25">
      <c r="A473" s="12" t="s">
        <v>8219</v>
      </c>
      <c r="B473">
        <f>IF(Sheet1!F1033="successful",Sheet1!L1033)</f>
        <v>99</v>
      </c>
      <c r="D473" s="14" t="s">
        <v>8221</v>
      </c>
      <c r="E473">
        <v>3</v>
      </c>
    </row>
    <row r="474" spans="1:5" x14ac:dyDescent="0.25">
      <c r="A474" s="12" t="s">
        <v>8219</v>
      </c>
      <c r="B474">
        <f>IF(Sheet1!F1034="successful",Sheet1!L1034)</f>
        <v>96</v>
      </c>
      <c r="D474" s="14" t="s">
        <v>8221</v>
      </c>
      <c r="E474">
        <v>975</v>
      </c>
    </row>
    <row r="475" spans="1:5" x14ac:dyDescent="0.25">
      <c r="A475" s="12" t="s">
        <v>8219</v>
      </c>
      <c r="B475">
        <f>IF(Sheet1!F1035="successful",Sheet1!L1035)</f>
        <v>27</v>
      </c>
      <c r="D475" s="14" t="s">
        <v>8221</v>
      </c>
      <c r="E475">
        <v>167</v>
      </c>
    </row>
    <row r="476" spans="1:5" x14ac:dyDescent="0.25">
      <c r="A476" s="12" t="s">
        <v>8219</v>
      </c>
      <c r="B476">
        <f>IF(Sheet1!F1036="successful",Sheet1!L1036)</f>
        <v>166</v>
      </c>
      <c r="D476" s="14" t="s">
        <v>8221</v>
      </c>
      <c r="E476">
        <v>5</v>
      </c>
    </row>
    <row r="477" spans="1:5" x14ac:dyDescent="0.25">
      <c r="A477" s="12" t="s">
        <v>8219</v>
      </c>
      <c r="B477">
        <f>IF(Sheet1!F1037="successful",Sheet1!L1037)</f>
        <v>76</v>
      </c>
      <c r="D477" s="14" t="s">
        <v>8221</v>
      </c>
      <c r="E477">
        <v>18</v>
      </c>
    </row>
    <row r="478" spans="1:5" x14ac:dyDescent="0.25">
      <c r="A478" s="12" t="s">
        <v>8219</v>
      </c>
      <c r="B478">
        <f>IF(Sheet1!F1038="successful",Sheet1!L1038)</f>
        <v>211</v>
      </c>
      <c r="D478" s="14" t="s">
        <v>8221</v>
      </c>
      <c r="E478">
        <v>98</v>
      </c>
    </row>
    <row r="479" spans="1:5" x14ac:dyDescent="0.25">
      <c r="A479" s="12" t="s">
        <v>8219</v>
      </c>
      <c r="B479">
        <f>IF(Sheet1!F1039="successful",Sheet1!L1039)</f>
        <v>21</v>
      </c>
      <c r="D479" s="14" t="s">
        <v>8221</v>
      </c>
      <c r="E479">
        <v>4</v>
      </c>
    </row>
    <row r="480" spans="1:5" x14ac:dyDescent="0.25">
      <c r="A480" s="12" t="s">
        <v>8219</v>
      </c>
      <c r="B480">
        <f>IF(Sheet1!F1040="successful",Sheet1!L1040)</f>
        <v>61</v>
      </c>
      <c r="D480" s="14" t="s">
        <v>8221</v>
      </c>
      <c r="E480">
        <v>3</v>
      </c>
    </row>
    <row r="481" spans="1:5" x14ac:dyDescent="0.25">
      <c r="A481" s="12" t="s">
        <v>8219</v>
      </c>
      <c r="B481">
        <f>IF(Sheet1!F1041="successful",Sheet1!L1041)</f>
        <v>30</v>
      </c>
      <c r="D481" s="14" t="s">
        <v>8221</v>
      </c>
      <c r="E481">
        <v>1</v>
      </c>
    </row>
    <row r="482" spans="1:5" x14ac:dyDescent="0.25">
      <c r="A482" s="12" t="s">
        <v>8219</v>
      </c>
      <c r="B482">
        <f>IF(Sheet1!F1186="successful",Sheet1!L1186)</f>
        <v>375</v>
      </c>
      <c r="D482" s="14" t="s">
        <v>8221</v>
      </c>
      <c r="E482">
        <v>0</v>
      </c>
    </row>
    <row r="483" spans="1:5" x14ac:dyDescent="0.25">
      <c r="A483" s="12" t="s">
        <v>8219</v>
      </c>
      <c r="B483">
        <f>IF(Sheet1!F1187="successful",Sheet1!L1187)</f>
        <v>111</v>
      </c>
      <c r="D483" s="14" t="s">
        <v>8221</v>
      </c>
      <c r="E483">
        <v>9</v>
      </c>
    </row>
    <row r="484" spans="1:5" x14ac:dyDescent="0.25">
      <c r="A484" s="12" t="s">
        <v>8219</v>
      </c>
      <c r="B484">
        <f>IF(Sheet1!F1188="successful",Sheet1!L1188)</f>
        <v>123</v>
      </c>
      <c r="D484" s="14" t="s">
        <v>8221</v>
      </c>
      <c r="E484">
        <v>2</v>
      </c>
    </row>
    <row r="485" spans="1:5" x14ac:dyDescent="0.25">
      <c r="A485" s="12" t="s">
        <v>8219</v>
      </c>
      <c r="B485">
        <f>IF(Sheet1!F1189="successful",Sheet1!L1189)</f>
        <v>70</v>
      </c>
      <c r="D485" s="14" t="s">
        <v>8221</v>
      </c>
      <c r="E485">
        <v>0</v>
      </c>
    </row>
    <row r="486" spans="1:5" x14ac:dyDescent="0.25">
      <c r="A486" s="12" t="s">
        <v>8219</v>
      </c>
      <c r="B486">
        <f>IF(Sheet1!F1190="successful",Sheet1!L1190)</f>
        <v>85</v>
      </c>
      <c r="D486" s="14" t="s">
        <v>8221</v>
      </c>
      <c r="E486">
        <v>147</v>
      </c>
    </row>
    <row r="487" spans="1:5" x14ac:dyDescent="0.25">
      <c r="A487" s="12" t="s">
        <v>8219</v>
      </c>
      <c r="B487">
        <f>IF(Sheet1!F1191="successful",Sheet1!L1191)</f>
        <v>86</v>
      </c>
      <c r="D487" s="14" t="s">
        <v>8221</v>
      </c>
      <c r="E487">
        <v>49</v>
      </c>
    </row>
    <row r="488" spans="1:5" x14ac:dyDescent="0.25">
      <c r="A488" s="12" t="s">
        <v>8219</v>
      </c>
      <c r="B488">
        <f>IF(Sheet1!F1192="successful",Sheet1!L1192)</f>
        <v>13</v>
      </c>
      <c r="D488" s="14" t="s">
        <v>8221</v>
      </c>
      <c r="E488">
        <v>1</v>
      </c>
    </row>
    <row r="489" spans="1:5" x14ac:dyDescent="0.25">
      <c r="A489" s="12" t="s">
        <v>8219</v>
      </c>
      <c r="B489">
        <f>IF(Sheet1!F1193="successful",Sheet1!L1193)</f>
        <v>33</v>
      </c>
      <c r="D489" s="14" t="s">
        <v>8221</v>
      </c>
      <c r="E489">
        <v>2</v>
      </c>
    </row>
    <row r="490" spans="1:5" x14ac:dyDescent="0.25">
      <c r="A490" s="12" t="s">
        <v>8219</v>
      </c>
      <c r="B490">
        <f>IF(Sheet1!F1194="successful",Sheet1!L1194)</f>
        <v>15</v>
      </c>
      <c r="D490" s="14" t="s">
        <v>8221</v>
      </c>
      <c r="E490">
        <v>7</v>
      </c>
    </row>
    <row r="491" spans="1:5" x14ac:dyDescent="0.25">
      <c r="A491" s="12" t="s">
        <v>8219</v>
      </c>
      <c r="B491">
        <f>IF(Sheet1!F1195="successful",Sheet1!L1195)</f>
        <v>273</v>
      </c>
      <c r="D491" s="14" t="s">
        <v>8221</v>
      </c>
      <c r="E491">
        <v>4</v>
      </c>
    </row>
    <row r="492" spans="1:5" x14ac:dyDescent="0.25">
      <c r="A492" s="12" t="s">
        <v>8219</v>
      </c>
      <c r="B492">
        <f>IF(Sheet1!F1196="successful",Sheet1!L1196)</f>
        <v>714</v>
      </c>
      <c r="D492" s="14" t="s">
        <v>8221</v>
      </c>
      <c r="E492">
        <v>27</v>
      </c>
    </row>
    <row r="493" spans="1:5" x14ac:dyDescent="0.25">
      <c r="A493" s="12" t="s">
        <v>8219</v>
      </c>
      <c r="B493">
        <f>IF(Sheet1!F1197="successful",Sheet1!L1197)</f>
        <v>170</v>
      </c>
      <c r="D493" s="14" t="s">
        <v>8221</v>
      </c>
      <c r="E493">
        <v>94</v>
      </c>
    </row>
    <row r="494" spans="1:5" x14ac:dyDescent="0.25">
      <c r="A494" s="12" t="s">
        <v>8219</v>
      </c>
      <c r="B494">
        <f>IF(Sheet1!F1198="successful",Sheet1!L1198)</f>
        <v>512</v>
      </c>
      <c r="D494" s="14" t="s">
        <v>8221</v>
      </c>
      <c r="E494">
        <v>29</v>
      </c>
    </row>
    <row r="495" spans="1:5" x14ac:dyDescent="0.25">
      <c r="A495" s="12" t="s">
        <v>8219</v>
      </c>
      <c r="B495">
        <f>IF(Sheet1!F1199="successful",Sheet1!L1199)</f>
        <v>314</v>
      </c>
      <c r="D495" s="14" t="s">
        <v>8221</v>
      </c>
      <c r="E495">
        <v>7</v>
      </c>
    </row>
    <row r="496" spans="1:5" x14ac:dyDescent="0.25">
      <c r="A496" s="12" t="s">
        <v>8219</v>
      </c>
      <c r="B496">
        <f>IF(Sheet1!F1200="successful",Sheet1!L1200)</f>
        <v>167</v>
      </c>
      <c r="D496" s="14" t="s">
        <v>8221</v>
      </c>
      <c r="E496">
        <v>22</v>
      </c>
    </row>
    <row r="497" spans="1:5" x14ac:dyDescent="0.25">
      <c r="A497" s="12" t="s">
        <v>8219</v>
      </c>
      <c r="B497">
        <f>IF(Sheet1!F1201="successful",Sheet1!L1201)</f>
        <v>9</v>
      </c>
      <c r="D497" s="14" t="s">
        <v>8221</v>
      </c>
      <c r="E497">
        <v>1</v>
      </c>
    </row>
    <row r="498" spans="1:5" x14ac:dyDescent="0.25">
      <c r="A498" s="12" t="s">
        <v>8219</v>
      </c>
      <c r="B498">
        <f>IF(Sheet1!F1202="successful",Sheet1!L1202)</f>
        <v>103</v>
      </c>
      <c r="D498" s="14" t="s">
        <v>8221</v>
      </c>
      <c r="E498">
        <v>10</v>
      </c>
    </row>
    <row r="499" spans="1:5" x14ac:dyDescent="0.25">
      <c r="A499" s="12" t="s">
        <v>8219</v>
      </c>
      <c r="B499">
        <f>IF(Sheet1!F1203="successful",Sheet1!L1203)</f>
        <v>111</v>
      </c>
      <c r="D499" s="14" t="s">
        <v>8221</v>
      </c>
      <c r="E499">
        <v>6</v>
      </c>
    </row>
    <row r="500" spans="1:5" x14ac:dyDescent="0.25">
      <c r="A500" s="12" t="s">
        <v>8219</v>
      </c>
      <c r="B500">
        <f>IF(Sheet1!F1204="successful",Sheet1!L1204)</f>
        <v>271</v>
      </c>
      <c r="D500" s="14" t="s">
        <v>8221</v>
      </c>
      <c r="E500">
        <v>24</v>
      </c>
    </row>
    <row r="501" spans="1:5" x14ac:dyDescent="0.25">
      <c r="A501" s="12" t="s">
        <v>8219</v>
      </c>
      <c r="B501">
        <f>IF(Sheet1!F1205="successful",Sheet1!L1205)</f>
        <v>101</v>
      </c>
      <c r="D501" s="14" t="s">
        <v>8221</v>
      </c>
      <c r="E501">
        <v>15</v>
      </c>
    </row>
    <row r="502" spans="1:5" x14ac:dyDescent="0.25">
      <c r="A502" s="12" t="s">
        <v>8219</v>
      </c>
      <c r="B502">
        <f>IF(Sheet1!F1206="successful",Sheet1!L1206)</f>
        <v>57</v>
      </c>
      <c r="D502" s="14" t="s">
        <v>8221</v>
      </c>
      <c r="E502">
        <v>37</v>
      </c>
    </row>
    <row r="503" spans="1:5" x14ac:dyDescent="0.25">
      <c r="A503" s="12" t="s">
        <v>8219</v>
      </c>
      <c r="B503">
        <f>IF(Sheet1!F1207="successful",Sheet1!L1207)</f>
        <v>62</v>
      </c>
      <c r="D503" s="14" t="s">
        <v>8221</v>
      </c>
      <c r="E503">
        <v>20</v>
      </c>
    </row>
    <row r="504" spans="1:5" x14ac:dyDescent="0.25">
      <c r="A504" s="12" t="s">
        <v>8219</v>
      </c>
      <c r="B504">
        <f>IF(Sheet1!F1208="successful",Sheet1!L1208)</f>
        <v>32</v>
      </c>
      <c r="D504" s="14" t="s">
        <v>8221</v>
      </c>
      <c r="E504">
        <v>7</v>
      </c>
    </row>
    <row r="505" spans="1:5" x14ac:dyDescent="0.25">
      <c r="A505" s="12" t="s">
        <v>8219</v>
      </c>
      <c r="B505">
        <f>IF(Sheet1!F1209="successful",Sheet1!L1209)</f>
        <v>141</v>
      </c>
      <c r="D505" s="14" t="s">
        <v>8221</v>
      </c>
      <c r="E505">
        <v>0</v>
      </c>
    </row>
    <row r="506" spans="1:5" x14ac:dyDescent="0.25">
      <c r="A506" s="12" t="s">
        <v>8219</v>
      </c>
      <c r="B506">
        <f>IF(Sheet1!F1210="successful",Sheet1!L1210)</f>
        <v>75</v>
      </c>
      <c r="D506" s="14" t="s">
        <v>8221</v>
      </c>
      <c r="E506">
        <v>21</v>
      </c>
    </row>
    <row r="507" spans="1:5" x14ac:dyDescent="0.25">
      <c r="A507" s="12" t="s">
        <v>8219</v>
      </c>
      <c r="B507">
        <f>IF(Sheet1!F1211="successful",Sheet1!L1211)</f>
        <v>46</v>
      </c>
      <c r="D507" s="14" t="s">
        <v>8221</v>
      </c>
      <c r="E507">
        <v>3</v>
      </c>
    </row>
    <row r="508" spans="1:5" x14ac:dyDescent="0.25">
      <c r="A508" s="12" t="s">
        <v>8219</v>
      </c>
      <c r="B508">
        <f>IF(Sheet1!F1212="successful",Sheet1!L1212)</f>
        <v>103</v>
      </c>
      <c r="D508" s="14" t="s">
        <v>8221</v>
      </c>
      <c r="E508">
        <v>11</v>
      </c>
    </row>
    <row r="509" spans="1:5" x14ac:dyDescent="0.25">
      <c r="A509" s="12" t="s">
        <v>8219</v>
      </c>
      <c r="B509">
        <f>IF(Sheet1!F1213="successful",Sheet1!L1213)</f>
        <v>6</v>
      </c>
      <c r="D509" s="14" t="s">
        <v>8221</v>
      </c>
      <c r="E509">
        <v>1</v>
      </c>
    </row>
    <row r="510" spans="1:5" x14ac:dyDescent="0.25">
      <c r="A510" s="12" t="s">
        <v>8219</v>
      </c>
      <c r="B510">
        <f>IF(Sheet1!F1214="successful",Sheet1!L1214)</f>
        <v>83</v>
      </c>
      <c r="D510" s="14" t="s">
        <v>8221</v>
      </c>
      <c r="E510">
        <v>312</v>
      </c>
    </row>
    <row r="511" spans="1:5" x14ac:dyDescent="0.25">
      <c r="A511" s="12" t="s">
        <v>8219</v>
      </c>
      <c r="B511">
        <f>IF(Sheet1!F1215="successful",Sheet1!L1215)</f>
        <v>108</v>
      </c>
      <c r="D511" s="14" t="s">
        <v>8221</v>
      </c>
      <c r="E511">
        <v>1</v>
      </c>
    </row>
    <row r="512" spans="1:5" x14ac:dyDescent="0.25">
      <c r="A512" s="12" t="s">
        <v>8219</v>
      </c>
      <c r="B512">
        <f>IF(Sheet1!F1216="successful",Sheet1!L1216)</f>
        <v>25</v>
      </c>
      <c r="D512" s="14" t="s">
        <v>8221</v>
      </c>
      <c r="E512">
        <v>3</v>
      </c>
    </row>
    <row r="513" spans="1:5" x14ac:dyDescent="0.25">
      <c r="A513" s="12" t="s">
        <v>8219</v>
      </c>
      <c r="B513">
        <f>IF(Sheet1!F1217="successful",Sheet1!L1217)</f>
        <v>549</v>
      </c>
      <c r="D513" s="14" t="s">
        <v>8221</v>
      </c>
      <c r="E513">
        <v>4</v>
      </c>
    </row>
    <row r="514" spans="1:5" x14ac:dyDescent="0.25">
      <c r="A514" s="12" t="s">
        <v>8219</v>
      </c>
      <c r="B514">
        <f>IF(Sheet1!F1218="successful",Sheet1!L1218)</f>
        <v>222</v>
      </c>
      <c r="D514" s="14" t="s">
        <v>8221</v>
      </c>
      <c r="E514">
        <v>10</v>
      </c>
    </row>
    <row r="515" spans="1:5" x14ac:dyDescent="0.25">
      <c r="A515" s="12" t="s">
        <v>8219</v>
      </c>
      <c r="B515">
        <f>IF(Sheet1!F1219="successful",Sheet1!L1219)</f>
        <v>183</v>
      </c>
      <c r="D515" s="14" t="s">
        <v>8221</v>
      </c>
      <c r="E515">
        <v>8</v>
      </c>
    </row>
    <row r="516" spans="1:5" x14ac:dyDescent="0.25">
      <c r="A516" s="12" t="s">
        <v>8219</v>
      </c>
      <c r="B516">
        <f>IF(Sheet1!F1220="successful",Sheet1!L1220)</f>
        <v>89</v>
      </c>
      <c r="D516" s="14" t="s">
        <v>8221</v>
      </c>
      <c r="E516">
        <v>3</v>
      </c>
    </row>
    <row r="517" spans="1:5" x14ac:dyDescent="0.25">
      <c r="A517" s="12" t="s">
        <v>8219</v>
      </c>
      <c r="B517">
        <f>IF(Sheet1!F1221="successful",Sheet1!L1221)</f>
        <v>253</v>
      </c>
      <c r="D517" s="14" t="s">
        <v>8221</v>
      </c>
      <c r="E517">
        <v>1</v>
      </c>
    </row>
    <row r="518" spans="1:5" x14ac:dyDescent="0.25">
      <c r="A518" s="12" t="s">
        <v>8219</v>
      </c>
      <c r="B518">
        <f>IF(Sheet1!F1222="successful",Sheet1!L1222)</f>
        <v>140</v>
      </c>
      <c r="D518" s="14" t="s">
        <v>8221</v>
      </c>
      <c r="E518">
        <v>0</v>
      </c>
    </row>
    <row r="519" spans="1:5" x14ac:dyDescent="0.25">
      <c r="A519" s="12" t="s">
        <v>8219</v>
      </c>
      <c r="B519">
        <f>IF(Sheet1!F1223="successful",Sheet1!L1223)</f>
        <v>103</v>
      </c>
      <c r="D519" s="14" t="s">
        <v>8221</v>
      </c>
      <c r="E519">
        <v>5</v>
      </c>
    </row>
    <row r="520" spans="1:5" x14ac:dyDescent="0.25">
      <c r="A520" s="12" t="s">
        <v>8219</v>
      </c>
      <c r="B520">
        <f>IF(Sheet1!F1224="successful",Sheet1!L1224)</f>
        <v>138</v>
      </c>
      <c r="D520" s="14" t="s">
        <v>8221</v>
      </c>
      <c r="E520">
        <v>0</v>
      </c>
    </row>
    <row r="521" spans="1:5" x14ac:dyDescent="0.25">
      <c r="A521" s="12" t="s">
        <v>8219</v>
      </c>
      <c r="B521">
        <f>IF(Sheet1!F1225="successful",Sheet1!L1225)</f>
        <v>191</v>
      </c>
      <c r="D521" s="14" t="s">
        <v>8221</v>
      </c>
      <c r="E521">
        <v>3</v>
      </c>
    </row>
    <row r="522" spans="1:5" x14ac:dyDescent="0.25">
      <c r="A522" s="12" t="s">
        <v>8219</v>
      </c>
      <c r="B522">
        <f>IF(Sheet1!F1246="successful",Sheet1!L1246)</f>
        <v>45</v>
      </c>
      <c r="D522" s="14" t="s">
        <v>8221</v>
      </c>
      <c r="E522">
        <v>7</v>
      </c>
    </row>
    <row r="523" spans="1:5" x14ac:dyDescent="0.25">
      <c r="A523" s="12" t="s">
        <v>8219</v>
      </c>
      <c r="B523">
        <f>IF(Sheet1!F1247="successful",Sheet1!L1247)</f>
        <v>17</v>
      </c>
      <c r="D523" s="14" t="s">
        <v>8221</v>
      </c>
      <c r="E523">
        <v>0</v>
      </c>
    </row>
    <row r="524" spans="1:5" x14ac:dyDescent="0.25">
      <c r="A524" s="12" t="s">
        <v>8219</v>
      </c>
      <c r="B524">
        <f>IF(Sheet1!F1248="successful",Sheet1!L1248)</f>
        <v>31</v>
      </c>
      <c r="D524" s="14" t="s">
        <v>8221</v>
      </c>
      <c r="E524">
        <v>2</v>
      </c>
    </row>
    <row r="525" spans="1:5" x14ac:dyDescent="0.25">
      <c r="A525" s="12" t="s">
        <v>8219</v>
      </c>
      <c r="B525">
        <f>IF(Sheet1!F1249="successful",Sheet1!L1249)</f>
        <v>50</v>
      </c>
      <c r="D525" s="14" t="s">
        <v>8221</v>
      </c>
      <c r="E525">
        <v>23</v>
      </c>
    </row>
    <row r="526" spans="1:5" x14ac:dyDescent="0.25">
      <c r="A526" s="12" t="s">
        <v>8219</v>
      </c>
      <c r="B526">
        <f>IF(Sheet1!F1250="successful",Sheet1!L1250)</f>
        <v>59</v>
      </c>
      <c r="D526" s="14" t="s">
        <v>8221</v>
      </c>
      <c r="E526">
        <v>1</v>
      </c>
    </row>
    <row r="527" spans="1:5" x14ac:dyDescent="0.25">
      <c r="A527" s="12" t="s">
        <v>8219</v>
      </c>
      <c r="B527">
        <f>IF(Sheet1!F1251="successful",Sheet1!L1251)</f>
        <v>81</v>
      </c>
      <c r="D527" s="14" t="s">
        <v>8221</v>
      </c>
      <c r="E527">
        <v>2</v>
      </c>
    </row>
    <row r="528" spans="1:5" x14ac:dyDescent="0.25">
      <c r="A528" s="12" t="s">
        <v>8219</v>
      </c>
      <c r="B528">
        <f>IF(Sheet1!F1252="successful",Sheet1!L1252)</f>
        <v>508</v>
      </c>
      <c r="D528" s="14" t="s">
        <v>8221</v>
      </c>
      <c r="E528">
        <v>3</v>
      </c>
    </row>
    <row r="529" spans="1:5" x14ac:dyDescent="0.25">
      <c r="A529" s="12" t="s">
        <v>8219</v>
      </c>
      <c r="B529">
        <f>IF(Sheet1!F1253="successful",Sheet1!L1253)</f>
        <v>74</v>
      </c>
      <c r="D529" s="14" t="s">
        <v>8221</v>
      </c>
      <c r="E529">
        <v>0</v>
      </c>
    </row>
    <row r="530" spans="1:5" x14ac:dyDescent="0.25">
      <c r="A530" s="12" t="s">
        <v>8219</v>
      </c>
      <c r="B530">
        <f>IF(Sheet1!F1254="successful",Sheet1!L1254)</f>
        <v>141</v>
      </c>
      <c r="D530" s="14" t="s">
        <v>8221</v>
      </c>
      <c r="E530">
        <v>13</v>
      </c>
    </row>
    <row r="531" spans="1:5" x14ac:dyDescent="0.25">
      <c r="A531" s="12" t="s">
        <v>8219</v>
      </c>
      <c r="B531">
        <f>IF(Sheet1!F1255="successful",Sheet1!L1255)</f>
        <v>711</v>
      </c>
      <c r="D531" s="14" t="s">
        <v>8221</v>
      </c>
      <c r="E531">
        <v>1</v>
      </c>
    </row>
    <row r="532" spans="1:5" x14ac:dyDescent="0.25">
      <c r="A532" s="12" t="s">
        <v>8219</v>
      </c>
      <c r="B532">
        <f>IF(Sheet1!F1256="successful",Sheet1!L1256)</f>
        <v>141</v>
      </c>
      <c r="D532" s="14" t="s">
        <v>8221</v>
      </c>
      <c r="E532">
        <v>1</v>
      </c>
    </row>
    <row r="533" spans="1:5" x14ac:dyDescent="0.25">
      <c r="A533" s="12" t="s">
        <v>8219</v>
      </c>
      <c r="B533">
        <f>IF(Sheet1!F1257="successful",Sheet1!L1257)</f>
        <v>109</v>
      </c>
      <c r="D533" s="14" t="s">
        <v>8221</v>
      </c>
      <c r="E533">
        <v>1</v>
      </c>
    </row>
    <row r="534" spans="1:5" x14ac:dyDescent="0.25">
      <c r="A534" s="12" t="s">
        <v>8219</v>
      </c>
      <c r="B534">
        <f>IF(Sheet1!F1258="successful",Sheet1!L1258)</f>
        <v>361</v>
      </c>
      <c r="D534" s="14" t="s">
        <v>8221</v>
      </c>
      <c r="E534">
        <v>6</v>
      </c>
    </row>
    <row r="535" spans="1:5" x14ac:dyDescent="0.25">
      <c r="A535" s="12" t="s">
        <v>8219</v>
      </c>
      <c r="B535">
        <f>IF(Sheet1!F1259="successful",Sheet1!L1259)</f>
        <v>176</v>
      </c>
      <c r="D535" s="14" t="s">
        <v>8221</v>
      </c>
      <c r="E535">
        <v>39</v>
      </c>
    </row>
    <row r="536" spans="1:5" x14ac:dyDescent="0.25">
      <c r="A536" s="12" t="s">
        <v>8219</v>
      </c>
      <c r="B536">
        <f>IF(Sheet1!F1260="successful",Sheet1!L1260)</f>
        <v>670</v>
      </c>
      <c r="D536" s="14" t="s">
        <v>8221</v>
      </c>
      <c r="E536">
        <v>4</v>
      </c>
    </row>
    <row r="537" spans="1:5" x14ac:dyDescent="0.25">
      <c r="A537" s="12" t="s">
        <v>8219</v>
      </c>
      <c r="B537">
        <f>IF(Sheet1!F1261="successful",Sheet1!L1261)</f>
        <v>96</v>
      </c>
      <c r="D537" s="14" t="s">
        <v>8221</v>
      </c>
      <c r="E537">
        <v>1</v>
      </c>
    </row>
    <row r="538" spans="1:5" x14ac:dyDescent="0.25">
      <c r="A538" s="12" t="s">
        <v>8219</v>
      </c>
      <c r="B538">
        <f>IF(Sheet1!F1262="successful",Sheet1!L1262)</f>
        <v>74</v>
      </c>
      <c r="D538" s="14" t="s">
        <v>8221</v>
      </c>
      <c r="E538">
        <v>0</v>
      </c>
    </row>
    <row r="539" spans="1:5" x14ac:dyDescent="0.25">
      <c r="A539" s="12" t="s">
        <v>8219</v>
      </c>
      <c r="B539">
        <f>IF(Sheet1!F1263="successful",Sheet1!L1263)</f>
        <v>52</v>
      </c>
      <c r="D539" s="14" t="s">
        <v>8221</v>
      </c>
      <c r="E539">
        <v>0</v>
      </c>
    </row>
    <row r="540" spans="1:5" x14ac:dyDescent="0.25">
      <c r="A540" s="12" t="s">
        <v>8219</v>
      </c>
      <c r="B540">
        <f>IF(Sheet1!F1264="successful",Sheet1!L1264)</f>
        <v>105</v>
      </c>
      <c r="D540" s="14" t="s">
        <v>8221</v>
      </c>
      <c r="E540">
        <v>0</v>
      </c>
    </row>
    <row r="541" spans="1:5" x14ac:dyDescent="0.25">
      <c r="A541" s="12" t="s">
        <v>8219</v>
      </c>
      <c r="B541">
        <f>IF(Sheet1!F1265="successful",Sheet1!L1265)</f>
        <v>41</v>
      </c>
      <c r="D541" s="14" t="s">
        <v>8221</v>
      </c>
      <c r="E541">
        <v>8</v>
      </c>
    </row>
    <row r="542" spans="1:5" x14ac:dyDescent="0.25">
      <c r="A542" s="12" t="s">
        <v>8219</v>
      </c>
      <c r="B542">
        <f>IF(Sheet1!F1266="successful",Sheet1!L1266)</f>
        <v>34</v>
      </c>
      <c r="D542" s="14" t="s">
        <v>8221</v>
      </c>
      <c r="E542">
        <v>0</v>
      </c>
    </row>
    <row r="543" spans="1:5" x14ac:dyDescent="0.25">
      <c r="A543" s="12" t="s">
        <v>8219</v>
      </c>
      <c r="B543">
        <f>IF(Sheet1!F1267="successful",Sheet1!L1267)</f>
        <v>66</v>
      </c>
      <c r="D543" s="14" t="s">
        <v>8221</v>
      </c>
      <c r="E543">
        <v>1</v>
      </c>
    </row>
    <row r="544" spans="1:5" x14ac:dyDescent="0.25">
      <c r="A544" s="12" t="s">
        <v>8219</v>
      </c>
      <c r="B544">
        <f>IF(Sheet1!F1268="successful",Sheet1!L1268)</f>
        <v>50</v>
      </c>
      <c r="D544" s="14" t="s">
        <v>8221</v>
      </c>
      <c r="E544">
        <v>12</v>
      </c>
    </row>
    <row r="545" spans="1:5" x14ac:dyDescent="0.25">
      <c r="A545" s="12" t="s">
        <v>8219</v>
      </c>
      <c r="B545">
        <f>IF(Sheet1!F1269="successful",Sheet1!L1269)</f>
        <v>159</v>
      </c>
      <c r="D545" s="14" t="s">
        <v>8221</v>
      </c>
      <c r="E545">
        <v>0</v>
      </c>
    </row>
    <row r="546" spans="1:5" x14ac:dyDescent="0.25">
      <c r="A546" s="12" t="s">
        <v>8219</v>
      </c>
      <c r="B546">
        <f>IF(Sheet1!F1270="successful",Sheet1!L1270)</f>
        <v>182</v>
      </c>
      <c r="D546" s="14" t="s">
        <v>8221</v>
      </c>
      <c r="E546">
        <v>3</v>
      </c>
    </row>
    <row r="547" spans="1:5" x14ac:dyDescent="0.25">
      <c r="A547" s="12" t="s">
        <v>8219</v>
      </c>
      <c r="B547">
        <f>IF(Sheet1!F1271="successful",Sheet1!L1271)</f>
        <v>206</v>
      </c>
      <c r="D547" s="14" t="s">
        <v>8221</v>
      </c>
      <c r="E547">
        <v>2</v>
      </c>
    </row>
    <row r="548" spans="1:5" x14ac:dyDescent="0.25">
      <c r="A548" s="12" t="s">
        <v>8219</v>
      </c>
      <c r="B548">
        <f>IF(Sheet1!F1272="successful",Sheet1!L1272)</f>
        <v>169</v>
      </c>
      <c r="D548" s="14" t="s">
        <v>8221</v>
      </c>
      <c r="E548">
        <v>6</v>
      </c>
    </row>
    <row r="549" spans="1:5" x14ac:dyDescent="0.25">
      <c r="A549" s="12" t="s">
        <v>8219</v>
      </c>
      <c r="B549">
        <f>IF(Sheet1!F1273="successful",Sheet1!L1273)</f>
        <v>31</v>
      </c>
      <c r="D549" s="14" t="s">
        <v>8221</v>
      </c>
      <c r="E549">
        <v>0</v>
      </c>
    </row>
    <row r="550" spans="1:5" x14ac:dyDescent="0.25">
      <c r="A550" s="12" t="s">
        <v>8219</v>
      </c>
      <c r="B550">
        <f>IF(Sheet1!F1274="successful",Sheet1!L1274)</f>
        <v>28</v>
      </c>
      <c r="D550" s="14" t="s">
        <v>8221</v>
      </c>
      <c r="E550">
        <v>15</v>
      </c>
    </row>
    <row r="551" spans="1:5" x14ac:dyDescent="0.25">
      <c r="A551" s="12" t="s">
        <v>8219</v>
      </c>
      <c r="B551">
        <f>IF(Sheet1!F1275="successful",Sheet1!L1275)</f>
        <v>54</v>
      </c>
      <c r="D551" s="14" t="s">
        <v>8221</v>
      </c>
      <c r="E551">
        <v>1</v>
      </c>
    </row>
    <row r="552" spans="1:5" x14ac:dyDescent="0.25">
      <c r="A552" s="12" t="s">
        <v>8219</v>
      </c>
      <c r="B552">
        <f>IF(Sheet1!F1276="successful",Sheet1!L1276)</f>
        <v>467</v>
      </c>
      <c r="D552" s="14" t="s">
        <v>8221</v>
      </c>
      <c r="E552">
        <v>3</v>
      </c>
    </row>
    <row r="553" spans="1:5" x14ac:dyDescent="0.25">
      <c r="A553" s="12" t="s">
        <v>8219</v>
      </c>
      <c r="B553">
        <f>IF(Sheet1!F1277="successful",Sheet1!L1277)</f>
        <v>389</v>
      </c>
      <c r="D553" s="14" t="s">
        <v>8221</v>
      </c>
      <c r="E553">
        <v>8</v>
      </c>
    </row>
    <row r="554" spans="1:5" x14ac:dyDescent="0.25">
      <c r="A554" s="12" t="s">
        <v>8219</v>
      </c>
      <c r="B554">
        <f>IF(Sheet1!F1278="successful",Sheet1!L1278)</f>
        <v>68</v>
      </c>
      <c r="D554" s="14" t="s">
        <v>8221</v>
      </c>
      <c r="E554">
        <v>0</v>
      </c>
    </row>
    <row r="555" spans="1:5" x14ac:dyDescent="0.25">
      <c r="A555" s="12" t="s">
        <v>8219</v>
      </c>
      <c r="B555">
        <f>IF(Sheet1!F1279="successful",Sheet1!L1279)</f>
        <v>413</v>
      </c>
      <c r="D555" s="14" t="s">
        <v>8221</v>
      </c>
      <c r="E555">
        <v>3</v>
      </c>
    </row>
    <row r="556" spans="1:5" x14ac:dyDescent="0.25">
      <c r="A556" s="12" t="s">
        <v>8219</v>
      </c>
      <c r="B556">
        <f>IF(Sheet1!F1280="successful",Sheet1!L1280)</f>
        <v>190</v>
      </c>
      <c r="D556" s="14" t="s">
        <v>8221</v>
      </c>
      <c r="E556">
        <v>3</v>
      </c>
    </row>
    <row r="557" spans="1:5" x14ac:dyDescent="0.25">
      <c r="A557" s="12" t="s">
        <v>8219</v>
      </c>
      <c r="B557">
        <f>IF(Sheet1!F1281="successful",Sheet1!L1281)</f>
        <v>189</v>
      </c>
      <c r="D557" s="14" t="s">
        <v>8221</v>
      </c>
      <c r="E557">
        <v>0</v>
      </c>
    </row>
    <row r="558" spans="1:5" x14ac:dyDescent="0.25">
      <c r="A558" s="12" t="s">
        <v>8219</v>
      </c>
      <c r="B558">
        <f>IF(Sheet1!F1282="successful",Sheet1!L1282)</f>
        <v>130</v>
      </c>
      <c r="D558" s="14" t="s">
        <v>8221</v>
      </c>
      <c r="E558">
        <v>19</v>
      </c>
    </row>
    <row r="559" spans="1:5" x14ac:dyDescent="0.25">
      <c r="A559" s="12" t="s">
        <v>8219</v>
      </c>
      <c r="B559">
        <f>IF(Sheet1!F1283="successful",Sheet1!L1283)</f>
        <v>74</v>
      </c>
      <c r="D559" s="14" t="s">
        <v>8221</v>
      </c>
      <c r="E559">
        <v>0</v>
      </c>
    </row>
    <row r="560" spans="1:5" x14ac:dyDescent="0.25">
      <c r="A560" s="12" t="s">
        <v>8219</v>
      </c>
      <c r="B560">
        <f>IF(Sheet1!F1284="successful",Sheet1!L1284)</f>
        <v>274</v>
      </c>
      <c r="D560" s="14" t="s">
        <v>8221</v>
      </c>
      <c r="E560">
        <v>2</v>
      </c>
    </row>
    <row r="561" spans="1:5" x14ac:dyDescent="0.25">
      <c r="A561" s="12" t="s">
        <v>8219</v>
      </c>
      <c r="B561">
        <f>IF(Sheet1!F1285="successful",Sheet1!L1285)</f>
        <v>22</v>
      </c>
      <c r="D561" s="14" t="s">
        <v>8221</v>
      </c>
      <c r="E561">
        <v>0</v>
      </c>
    </row>
    <row r="562" spans="1:5" x14ac:dyDescent="0.25">
      <c r="A562" s="12" t="s">
        <v>8219</v>
      </c>
      <c r="B562">
        <f>IF(Sheet1!F1286="successful",Sheet1!L1286)</f>
        <v>31</v>
      </c>
      <c r="D562" s="14" t="s">
        <v>8221</v>
      </c>
      <c r="E562">
        <v>0</v>
      </c>
    </row>
    <row r="563" spans="1:5" x14ac:dyDescent="0.25">
      <c r="A563" s="12" t="s">
        <v>8219</v>
      </c>
      <c r="B563">
        <f>IF(Sheet1!F1287="successful",Sheet1!L1287)</f>
        <v>63</v>
      </c>
      <c r="D563" s="14" t="s">
        <v>8221</v>
      </c>
      <c r="E563">
        <v>25</v>
      </c>
    </row>
    <row r="564" spans="1:5" x14ac:dyDescent="0.25">
      <c r="A564" s="12" t="s">
        <v>8219</v>
      </c>
      <c r="B564">
        <f>IF(Sheet1!F1288="successful",Sheet1!L1288)</f>
        <v>20</v>
      </c>
      <c r="D564" s="14" t="s">
        <v>8221</v>
      </c>
      <c r="E564">
        <v>8</v>
      </c>
    </row>
    <row r="565" spans="1:5" x14ac:dyDescent="0.25">
      <c r="A565" s="12" t="s">
        <v>8219</v>
      </c>
      <c r="B565">
        <f>IF(Sheet1!F1289="successful",Sheet1!L1289)</f>
        <v>25</v>
      </c>
      <c r="D565" s="14" t="s">
        <v>8221</v>
      </c>
      <c r="E565">
        <v>16</v>
      </c>
    </row>
    <row r="566" spans="1:5" x14ac:dyDescent="0.25">
      <c r="A566" s="12" t="s">
        <v>8219</v>
      </c>
      <c r="B566">
        <f>IF(Sheet1!F1290="successful",Sheet1!L1290)</f>
        <v>61</v>
      </c>
      <c r="D566" s="14" t="s">
        <v>8221</v>
      </c>
      <c r="E566">
        <v>3</v>
      </c>
    </row>
    <row r="567" spans="1:5" x14ac:dyDescent="0.25">
      <c r="A567" s="12" t="s">
        <v>8219</v>
      </c>
      <c r="B567">
        <f>IF(Sheet1!F1291="successful",Sheet1!L1291)</f>
        <v>52</v>
      </c>
      <c r="D567" s="14" t="s">
        <v>8221</v>
      </c>
      <c r="E567">
        <v>3</v>
      </c>
    </row>
    <row r="568" spans="1:5" x14ac:dyDescent="0.25">
      <c r="A568" s="12" t="s">
        <v>8219</v>
      </c>
      <c r="B568">
        <f>IF(Sheet1!F1292="successful",Sheet1!L1292)</f>
        <v>86</v>
      </c>
      <c r="D568" s="14" t="s">
        <v>8221</v>
      </c>
      <c r="E568">
        <v>2</v>
      </c>
    </row>
    <row r="569" spans="1:5" x14ac:dyDescent="0.25">
      <c r="A569" s="12" t="s">
        <v>8219</v>
      </c>
      <c r="B569">
        <f>IF(Sheet1!F1293="successful",Sheet1!L1293)</f>
        <v>42</v>
      </c>
      <c r="D569" s="14" t="s">
        <v>8221</v>
      </c>
      <c r="E569">
        <v>1</v>
      </c>
    </row>
    <row r="570" spans="1:5" x14ac:dyDescent="0.25">
      <c r="A570" s="12" t="s">
        <v>8219</v>
      </c>
      <c r="B570">
        <f>IF(Sheet1!F1294="successful",Sheet1!L1294)</f>
        <v>52</v>
      </c>
      <c r="D570" s="14" t="s">
        <v>8221</v>
      </c>
      <c r="E570">
        <v>0</v>
      </c>
    </row>
    <row r="571" spans="1:5" x14ac:dyDescent="0.25">
      <c r="A571" s="12" t="s">
        <v>8219</v>
      </c>
      <c r="B571">
        <f>IF(Sheet1!F1295="successful",Sheet1!L1295)</f>
        <v>120</v>
      </c>
      <c r="D571" s="14" t="s">
        <v>8221</v>
      </c>
      <c r="E571">
        <v>1</v>
      </c>
    </row>
    <row r="572" spans="1:5" x14ac:dyDescent="0.25">
      <c r="A572" s="12" t="s">
        <v>8219</v>
      </c>
      <c r="B572">
        <f>IF(Sheet1!F1296="successful",Sheet1!L1296)</f>
        <v>22</v>
      </c>
      <c r="D572" s="14" t="s">
        <v>8221</v>
      </c>
      <c r="E572">
        <v>19</v>
      </c>
    </row>
    <row r="573" spans="1:5" x14ac:dyDescent="0.25">
      <c r="A573" s="12" t="s">
        <v>8219</v>
      </c>
      <c r="B573">
        <f>IF(Sheet1!F1297="successful",Sheet1!L1297)</f>
        <v>64</v>
      </c>
      <c r="D573" s="14" t="s">
        <v>8221</v>
      </c>
      <c r="E573">
        <v>9</v>
      </c>
    </row>
    <row r="574" spans="1:5" x14ac:dyDescent="0.25">
      <c r="A574" s="12" t="s">
        <v>8219</v>
      </c>
      <c r="B574">
        <f>IF(Sheet1!F1298="successful",Sheet1!L1298)</f>
        <v>23</v>
      </c>
      <c r="D574" s="14" t="s">
        <v>8221</v>
      </c>
      <c r="E574">
        <v>1</v>
      </c>
    </row>
    <row r="575" spans="1:5" x14ac:dyDescent="0.25">
      <c r="A575" s="12" t="s">
        <v>8219</v>
      </c>
      <c r="B575">
        <f>IF(Sheet1!F1299="successful",Sheet1!L1299)</f>
        <v>238</v>
      </c>
      <c r="D575" s="14" t="s">
        <v>8221</v>
      </c>
      <c r="E575">
        <v>0</v>
      </c>
    </row>
    <row r="576" spans="1:5" x14ac:dyDescent="0.25">
      <c r="A576" s="12" t="s">
        <v>8219</v>
      </c>
      <c r="B576">
        <f>IF(Sheet1!F1300="successful",Sheet1!L1300)</f>
        <v>33</v>
      </c>
      <c r="D576" s="14" t="s">
        <v>8221</v>
      </c>
      <c r="E576">
        <v>1</v>
      </c>
    </row>
    <row r="577" spans="1:5" x14ac:dyDescent="0.25">
      <c r="A577" s="12" t="s">
        <v>8219</v>
      </c>
      <c r="B577">
        <f>IF(Sheet1!F1301="successful",Sheet1!L1301)</f>
        <v>32</v>
      </c>
      <c r="D577" s="14" t="s">
        <v>8221</v>
      </c>
      <c r="E577">
        <v>5</v>
      </c>
    </row>
    <row r="578" spans="1:5" x14ac:dyDescent="0.25">
      <c r="A578" s="12" t="s">
        <v>8219</v>
      </c>
      <c r="B578">
        <f>IF(Sheet1!F1302="successful",Sheet1!L1302)</f>
        <v>24</v>
      </c>
      <c r="D578" s="14" t="s">
        <v>8221</v>
      </c>
      <c r="E578">
        <v>85</v>
      </c>
    </row>
    <row r="579" spans="1:5" x14ac:dyDescent="0.25">
      <c r="A579" s="12" t="s">
        <v>8219</v>
      </c>
      <c r="B579">
        <f>IF(Sheet1!F1303="successful",Sheet1!L1303)</f>
        <v>29</v>
      </c>
      <c r="D579" s="14" t="s">
        <v>8221</v>
      </c>
      <c r="E579">
        <v>3</v>
      </c>
    </row>
    <row r="580" spans="1:5" x14ac:dyDescent="0.25">
      <c r="A580" s="12" t="s">
        <v>8219</v>
      </c>
      <c r="B580">
        <f>IF(Sheet1!F1304="successful",Sheet1!L1304)</f>
        <v>50</v>
      </c>
      <c r="D580" s="14" t="s">
        <v>8221</v>
      </c>
      <c r="E580">
        <v>4</v>
      </c>
    </row>
    <row r="581" spans="1:5" x14ac:dyDescent="0.25">
      <c r="A581" s="12" t="s">
        <v>8219</v>
      </c>
      <c r="B581">
        <f>IF(Sheet1!F1305="successful",Sheet1!L1305)</f>
        <v>108</v>
      </c>
      <c r="D581" s="14" t="s">
        <v>8221</v>
      </c>
      <c r="E581">
        <v>3</v>
      </c>
    </row>
    <row r="582" spans="1:5" x14ac:dyDescent="0.25">
      <c r="A582" s="12" t="s">
        <v>8219</v>
      </c>
      <c r="B582">
        <f>IF(Sheet1!F1346="successful",Sheet1!L1346)</f>
        <v>139</v>
      </c>
      <c r="D582" s="14" t="s">
        <v>8221</v>
      </c>
      <c r="E582">
        <v>5</v>
      </c>
    </row>
    <row r="583" spans="1:5" x14ac:dyDescent="0.25">
      <c r="A583" s="12" t="s">
        <v>8219</v>
      </c>
      <c r="B583">
        <f>IF(Sheet1!F1347="successful",Sheet1!L1347)</f>
        <v>7</v>
      </c>
      <c r="D583" s="14" t="s">
        <v>8221</v>
      </c>
      <c r="E583">
        <v>17</v>
      </c>
    </row>
    <row r="584" spans="1:5" x14ac:dyDescent="0.25">
      <c r="A584" s="12" t="s">
        <v>8219</v>
      </c>
      <c r="B584">
        <f>IF(Sheet1!F1348="successful",Sheet1!L1348)</f>
        <v>149</v>
      </c>
      <c r="D584" s="14" t="s">
        <v>8221</v>
      </c>
      <c r="E584">
        <v>3</v>
      </c>
    </row>
    <row r="585" spans="1:5" x14ac:dyDescent="0.25">
      <c r="A585" s="12" t="s">
        <v>8219</v>
      </c>
      <c r="B585">
        <f>IF(Sheet1!F1349="successful",Sheet1!L1349)</f>
        <v>31</v>
      </c>
      <c r="D585" s="14" t="s">
        <v>8221</v>
      </c>
      <c r="E585">
        <v>2</v>
      </c>
    </row>
    <row r="586" spans="1:5" x14ac:dyDescent="0.25">
      <c r="A586" s="12" t="s">
        <v>8219</v>
      </c>
      <c r="B586">
        <f>IF(Sheet1!F1350="successful",Sheet1!L1350)</f>
        <v>26</v>
      </c>
      <c r="D586" s="14" t="s">
        <v>8221</v>
      </c>
      <c r="E586">
        <v>6</v>
      </c>
    </row>
    <row r="587" spans="1:5" x14ac:dyDescent="0.25">
      <c r="A587" s="12" t="s">
        <v>8219</v>
      </c>
      <c r="B587">
        <f>IF(Sheet1!F1351="successful",Sheet1!L1351)</f>
        <v>172</v>
      </c>
      <c r="D587" s="14" t="s">
        <v>8221</v>
      </c>
      <c r="E587">
        <v>0</v>
      </c>
    </row>
    <row r="588" spans="1:5" x14ac:dyDescent="0.25">
      <c r="A588" s="12" t="s">
        <v>8219</v>
      </c>
      <c r="B588">
        <f>IF(Sheet1!F1352="successful",Sheet1!L1352)</f>
        <v>78</v>
      </c>
      <c r="D588" s="14" t="s">
        <v>8221</v>
      </c>
      <c r="E588">
        <v>1</v>
      </c>
    </row>
    <row r="589" spans="1:5" x14ac:dyDescent="0.25">
      <c r="A589" s="12" t="s">
        <v>8219</v>
      </c>
      <c r="B589">
        <f>IF(Sheet1!F1353="successful",Sheet1!L1353)</f>
        <v>120</v>
      </c>
      <c r="D589" s="14" t="s">
        <v>8221</v>
      </c>
      <c r="E589">
        <v>3</v>
      </c>
    </row>
    <row r="590" spans="1:5" x14ac:dyDescent="0.25">
      <c r="A590" s="12" t="s">
        <v>8219</v>
      </c>
      <c r="B590">
        <f>IF(Sheet1!F1354="successful",Sheet1!L1354)</f>
        <v>227</v>
      </c>
      <c r="D590" s="14" t="s">
        <v>8221</v>
      </c>
      <c r="E590">
        <v>13</v>
      </c>
    </row>
    <row r="591" spans="1:5" x14ac:dyDescent="0.25">
      <c r="A591" s="12" t="s">
        <v>8219</v>
      </c>
      <c r="B591">
        <f>IF(Sheet1!F1355="successful",Sheet1!L1355)</f>
        <v>42</v>
      </c>
      <c r="D591" s="14" t="s">
        <v>8221</v>
      </c>
      <c r="E591">
        <v>1</v>
      </c>
    </row>
    <row r="592" spans="1:5" x14ac:dyDescent="0.25">
      <c r="A592" s="12" t="s">
        <v>8219</v>
      </c>
      <c r="B592">
        <f>IF(Sheet1!F1356="successful",Sheet1!L1356)</f>
        <v>64</v>
      </c>
      <c r="D592" s="14" t="s">
        <v>8221</v>
      </c>
      <c r="E592">
        <v>1</v>
      </c>
    </row>
    <row r="593" spans="1:5" x14ac:dyDescent="0.25">
      <c r="A593" s="12" t="s">
        <v>8219</v>
      </c>
      <c r="B593">
        <f>IF(Sheet1!F1357="successful",Sheet1!L1357)</f>
        <v>121</v>
      </c>
      <c r="D593" s="14" t="s">
        <v>8221</v>
      </c>
      <c r="E593">
        <v>9</v>
      </c>
    </row>
    <row r="594" spans="1:5" x14ac:dyDescent="0.25">
      <c r="A594" s="12" t="s">
        <v>8219</v>
      </c>
      <c r="B594">
        <f>IF(Sheet1!F1358="successful",Sheet1!L1358)</f>
        <v>87</v>
      </c>
      <c r="D594" s="14" t="s">
        <v>8221</v>
      </c>
      <c r="E594">
        <v>0</v>
      </c>
    </row>
    <row r="595" spans="1:5" x14ac:dyDescent="0.25">
      <c r="A595" s="12" t="s">
        <v>8219</v>
      </c>
      <c r="B595">
        <f>IF(Sheet1!F1359="successful",Sheet1!L1359)</f>
        <v>65</v>
      </c>
      <c r="D595" s="14" t="s">
        <v>8221</v>
      </c>
      <c r="E595">
        <v>2</v>
      </c>
    </row>
    <row r="596" spans="1:5" x14ac:dyDescent="0.25">
      <c r="A596" s="12" t="s">
        <v>8219</v>
      </c>
      <c r="B596">
        <f>IF(Sheet1!F1360="successful",Sheet1!L1360)</f>
        <v>49</v>
      </c>
      <c r="D596" s="14" t="s">
        <v>8221</v>
      </c>
      <c r="E596">
        <v>1</v>
      </c>
    </row>
    <row r="597" spans="1:5" x14ac:dyDescent="0.25">
      <c r="A597" s="12" t="s">
        <v>8219</v>
      </c>
      <c r="B597">
        <f>IF(Sheet1!F1361="successful",Sheet1!L1361)</f>
        <v>19</v>
      </c>
      <c r="D597" s="14" t="s">
        <v>8221</v>
      </c>
      <c r="E597">
        <v>10</v>
      </c>
    </row>
    <row r="598" spans="1:5" x14ac:dyDescent="0.25">
      <c r="A598" s="12" t="s">
        <v>8219</v>
      </c>
      <c r="B598">
        <f>IF(Sheet1!F1362="successful",Sheet1!L1362)</f>
        <v>81</v>
      </c>
      <c r="D598" s="14" t="s">
        <v>8221</v>
      </c>
      <c r="E598">
        <v>3</v>
      </c>
    </row>
    <row r="599" spans="1:5" x14ac:dyDescent="0.25">
      <c r="A599" s="12" t="s">
        <v>8219</v>
      </c>
      <c r="B599">
        <f>IF(Sheet1!F1363="successful",Sheet1!L1363)</f>
        <v>264</v>
      </c>
      <c r="D599" s="14" t="s">
        <v>8221</v>
      </c>
      <c r="E599">
        <v>2</v>
      </c>
    </row>
    <row r="600" spans="1:5" x14ac:dyDescent="0.25">
      <c r="A600" s="12" t="s">
        <v>8219</v>
      </c>
      <c r="B600">
        <f>IF(Sheet1!F1364="successful",Sheet1!L1364)</f>
        <v>25</v>
      </c>
      <c r="D600" s="14" t="s">
        <v>8221</v>
      </c>
      <c r="E600">
        <v>2</v>
      </c>
    </row>
    <row r="601" spans="1:5" x14ac:dyDescent="0.25">
      <c r="A601" s="12" t="s">
        <v>8219</v>
      </c>
      <c r="B601">
        <f>IF(Sheet1!F1365="successful",Sheet1!L1365)</f>
        <v>5</v>
      </c>
      <c r="D601" s="14" t="s">
        <v>8221</v>
      </c>
      <c r="E601">
        <v>1</v>
      </c>
    </row>
    <row r="602" spans="1:5" x14ac:dyDescent="0.25">
      <c r="A602" s="12" t="s">
        <v>8219</v>
      </c>
      <c r="B602">
        <f>IF(Sheet1!F1366="successful",Sheet1!L1366)</f>
        <v>144</v>
      </c>
      <c r="D602" s="14" t="s">
        <v>8221</v>
      </c>
      <c r="E602">
        <v>14</v>
      </c>
    </row>
    <row r="603" spans="1:5" x14ac:dyDescent="0.25">
      <c r="A603" s="12" t="s">
        <v>8219</v>
      </c>
      <c r="B603">
        <f>IF(Sheet1!F1367="successful",Sheet1!L1367)</f>
        <v>92</v>
      </c>
      <c r="D603" s="14" t="s">
        <v>8221</v>
      </c>
      <c r="E603">
        <v>0</v>
      </c>
    </row>
    <row r="604" spans="1:5" x14ac:dyDescent="0.25">
      <c r="A604" s="12" t="s">
        <v>8219</v>
      </c>
      <c r="B604">
        <f>IF(Sheet1!F1368="successful",Sheet1!L1368)</f>
        <v>147</v>
      </c>
      <c r="D604" s="14" t="s">
        <v>8221</v>
      </c>
      <c r="E604">
        <v>0</v>
      </c>
    </row>
    <row r="605" spans="1:5" x14ac:dyDescent="0.25">
      <c r="A605" s="12" t="s">
        <v>8219</v>
      </c>
      <c r="B605">
        <f>IF(Sheet1!F1369="successful",Sheet1!L1369)</f>
        <v>90</v>
      </c>
      <c r="D605" s="14" t="s">
        <v>8221</v>
      </c>
      <c r="E605">
        <v>4</v>
      </c>
    </row>
    <row r="606" spans="1:5" x14ac:dyDescent="0.25">
      <c r="A606" s="12" t="s">
        <v>8219</v>
      </c>
      <c r="B606">
        <f>IF(Sheet1!F1370="successful",Sheet1!L1370)</f>
        <v>87</v>
      </c>
      <c r="D606" s="14" t="s">
        <v>8221</v>
      </c>
      <c r="E606">
        <v>3</v>
      </c>
    </row>
    <row r="607" spans="1:5" x14ac:dyDescent="0.25">
      <c r="A607" s="12" t="s">
        <v>8219</v>
      </c>
      <c r="B607">
        <f>IF(Sheet1!F1371="successful",Sheet1!L1371)</f>
        <v>406</v>
      </c>
      <c r="D607" s="14" t="s">
        <v>8221</v>
      </c>
      <c r="E607">
        <v>0</v>
      </c>
    </row>
    <row r="608" spans="1:5" x14ac:dyDescent="0.25">
      <c r="A608" s="12" t="s">
        <v>8219</v>
      </c>
      <c r="B608">
        <f>IF(Sheet1!F1372="successful",Sheet1!L1372)</f>
        <v>20</v>
      </c>
      <c r="D608" s="14" t="s">
        <v>8221</v>
      </c>
      <c r="E608">
        <v>5</v>
      </c>
    </row>
    <row r="609" spans="1:5" x14ac:dyDescent="0.25">
      <c r="A609" s="12" t="s">
        <v>8219</v>
      </c>
      <c r="B609">
        <f>IF(Sheet1!F1373="successful",Sheet1!L1373)</f>
        <v>70</v>
      </c>
      <c r="D609" s="14" t="s">
        <v>8221</v>
      </c>
      <c r="E609">
        <v>47</v>
      </c>
    </row>
    <row r="610" spans="1:5" x14ac:dyDescent="0.25">
      <c r="A610" s="12" t="s">
        <v>8219</v>
      </c>
      <c r="B610">
        <f>IF(Sheet1!F1374="successful",Sheet1!L1374)</f>
        <v>16</v>
      </c>
      <c r="D610" s="14" t="s">
        <v>8221</v>
      </c>
      <c r="E610">
        <v>0</v>
      </c>
    </row>
    <row r="611" spans="1:5" x14ac:dyDescent="0.25">
      <c r="A611" s="12" t="s">
        <v>8219</v>
      </c>
      <c r="B611">
        <f>IF(Sheet1!F1375="successful",Sheet1!L1375)</f>
        <v>52</v>
      </c>
      <c r="D611" s="14" t="s">
        <v>8221</v>
      </c>
      <c r="E611">
        <v>10</v>
      </c>
    </row>
    <row r="612" spans="1:5" x14ac:dyDescent="0.25">
      <c r="A612" s="12" t="s">
        <v>8219</v>
      </c>
      <c r="B612">
        <f>IF(Sheet1!F1376="successful",Sheet1!L1376)</f>
        <v>66</v>
      </c>
      <c r="D612" s="14" t="s">
        <v>8221</v>
      </c>
      <c r="E612">
        <v>11</v>
      </c>
    </row>
    <row r="613" spans="1:5" x14ac:dyDescent="0.25">
      <c r="A613" s="12" t="s">
        <v>8219</v>
      </c>
      <c r="B613">
        <f>IF(Sheet1!F1377="successful",Sheet1!L1377)</f>
        <v>109</v>
      </c>
      <c r="D613" s="14" t="s">
        <v>8221</v>
      </c>
      <c r="E613">
        <v>2</v>
      </c>
    </row>
    <row r="614" spans="1:5" x14ac:dyDescent="0.25">
      <c r="A614" s="12" t="s">
        <v>8219</v>
      </c>
      <c r="B614">
        <f>IF(Sheet1!F1378="successful",Sheet1!L1378)</f>
        <v>168</v>
      </c>
      <c r="D614" s="14" t="s">
        <v>8221</v>
      </c>
      <c r="E614">
        <v>2</v>
      </c>
    </row>
    <row r="615" spans="1:5" x14ac:dyDescent="0.25">
      <c r="A615" s="12" t="s">
        <v>8219</v>
      </c>
      <c r="B615">
        <f>IF(Sheet1!F1379="successful",Sheet1!L1379)</f>
        <v>31</v>
      </c>
      <c r="D615" s="14" t="s">
        <v>8221</v>
      </c>
      <c r="E615">
        <v>22</v>
      </c>
    </row>
    <row r="616" spans="1:5" x14ac:dyDescent="0.25">
      <c r="A616" s="12" t="s">
        <v>8219</v>
      </c>
      <c r="B616">
        <f>IF(Sheet1!F1380="successful",Sheet1!L1380)</f>
        <v>133</v>
      </c>
      <c r="D616" s="14" t="s">
        <v>8221</v>
      </c>
      <c r="E616">
        <v>8</v>
      </c>
    </row>
    <row r="617" spans="1:5" x14ac:dyDescent="0.25">
      <c r="A617" s="12" t="s">
        <v>8219</v>
      </c>
      <c r="B617">
        <f>IF(Sheet1!F1381="successful",Sheet1!L1381)</f>
        <v>151</v>
      </c>
      <c r="D617" s="14" t="s">
        <v>8221</v>
      </c>
      <c r="E617">
        <v>6</v>
      </c>
    </row>
    <row r="618" spans="1:5" x14ac:dyDescent="0.25">
      <c r="A618" s="12" t="s">
        <v>8219</v>
      </c>
      <c r="B618">
        <f>IF(Sheet1!F1382="successful",Sheet1!L1382)</f>
        <v>5</v>
      </c>
      <c r="D618" s="14" t="s">
        <v>8221</v>
      </c>
      <c r="E618">
        <v>1</v>
      </c>
    </row>
    <row r="619" spans="1:5" x14ac:dyDescent="0.25">
      <c r="A619" s="12" t="s">
        <v>8219</v>
      </c>
      <c r="B619">
        <f>IF(Sheet1!F1383="successful",Sheet1!L1383)</f>
        <v>73</v>
      </c>
      <c r="D619" s="14" t="s">
        <v>8221</v>
      </c>
      <c r="E619">
        <v>3</v>
      </c>
    </row>
    <row r="620" spans="1:5" x14ac:dyDescent="0.25">
      <c r="A620" s="12" t="s">
        <v>8219</v>
      </c>
      <c r="B620">
        <f>IF(Sheet1!F1384="successful",Sheet1!L1384)</f>
        <v>148</v>
      </c>
      <c r="D620" s="14" t="s">
        <v>8221</v>
      </c>
      <c r="E620">
        <v>0</v>
      </c>
    </row>
    <row r="621" spans="1:5" x14ac:dyDescent="0.25">
      <c r="A621" s="12" t="s">
        <v>8219</v>
      </c>
      <c r="B621">
        <f>IF(Sheet1!F1385="successful",Sheet1!L1385)</f>
        <v>93</v>
      </c>
      <c r="D621" s="14" t="s">
        <v>8221</v>
      </c>
      <c r="E621">
        <v>0</v>
      </c>
    </row>
    <row r="622" spans="1:5" x14ac:dyDescent="0.25">
      <c r="A622" s="12" t="s">
        <v>8219</v>
      </c>
      <c r="B622">
        <f>IF(Sheet1!F1386="successful",Sheet1!L1386)</f>
        <v>63</v>
      </c>
      <c r="D622" s="14" t="s">
        <v>8221</v>
      </c>
      <c r="E622">
        <v>0</v>
      </c>
    </row>
    <row r="623" spans="1:5" x14ac:dyDescent="0.25">
      <c r="A623" s="12" t="s">
        <v>8219</v>
      </c>
      <c r="B623">
        <f>IF(Sheet1!F1387="successful",Sheet1!L1387)</f>
        <v>134</v>
      </c>
      <c r="D623" s="14" t="s">
        <v>8221</v>
      </c>
      <c r="E623">
        <v>0</v>
      </c>
    </row>
    <row r="624" spans="1:5" x14ac:dyDescent="0.25">
      <c r="A624" s="12" t="s">
        <v>8219</v>
      </c>
      <c r="B624">
        <f>IF(Sheet1!F1388="successful",Sheet1!L1388)</f>
        <v>14</v>
      </c>
      <c r="D624" s="14" t="s">
        <v>8221</v>
      </c>
      <c r="E624">
        <v>0</v>
      </c>
    </row>
    <row r="625" spans="1:5" x14ac:dyDescent="0.25">
      <c r="A625" s="12" t="s">
        <v>8219</v>
      </c>
      <c r="B625">
        <f>IF(Sheet1!F1389="successful",Sheet1!L1389)</f>
        <v>78</v>
      </c>
      <c r="D625" s="14" t="s">
        <v>8221</v>
      </c>
      <c r="E625">
        <v>3</v>
      </c>
    </row>
    <row r="626" spans="1:5" x14ac:dyDescent="0.25">
      <c r="A626" s="12" t="s">
        <v>8219</v>
      </c>
      <c r="B626">
        <f>IF(Sheet1!F1390="successful",Sheet1!L1390)</f>
        <v>112</v>
      </c>
      <c r="D626" s="14" t="s">
        <v>8221</v>
      </c>
      <c r="E626">
        <v>0</v>
      </c>
    </row>
    <row r="627" spans="1:5" x14ac:dyDescent="0.25">
      <c r="A627" s="12" t="s">
        <v>8219</v>
      </c>
      <c r="B627">
        <f>IF(Sheet1!F1391="successful",Sheet1!L1391)</f>
        <v>34</v>
      </c>
      <c r="D627" s="14" t="s">
        <v>8221</v>
      </c>
      <c r="E627">
        <v>0</v>
      </c>
    </row>
    <row r="628" spans="1:5" x14ac:dyDescent="0.25">
      <c r="A628" s="12" t="s">
        <v>8219</v>
      </c>
      <c r="B628">
        <f>IF(Sheet1!F1392="successful",Sheet1!L1392)</f>
        <v>19</v>
      </c>
      <c r="D628" s="14" t="s">
        <v>8221</v>
      </c>
      <c r="E628">
        <v>1</v>
      </c>
    </row>
    <row r="629" spans="1:5" x14ac:dyDescent="0.25">
      <c r="A629" s="12" t="s">
        <v>8219</v>
      </c>
      <c r="B629">
        <f>IF(Sheet1!F1393="successful",Sheet1!L1393)</f>
        <v>13</v>
      </c>
      <c r="D629" s="14" t="s">
        <v>8221</v>
      </c>
      <c r="E629">
        <v>6</v>
      </c>
    </row>
    <row r="630" spans="1:5" x14ac:dyDescent="0.25">
      <c r="A630" s="12" t="s">
        <v>8219</v>
      </c>
      <c r="B630">
        <f>IF(Sheet1!F1394="successful",Sheet1!L1394)</f>
        <v>104</v>
      </c>
      <c r="D630" s="14" t="s">
        <v>8221</v>
      </c>
      <c r="E630">
        <v>1</v>
      </c>
    </row>
    <row r="631" spans="1:5" x14ac:dyDescent="0.25">
      <c r="A631" s="12" t="s">
        <v>8219</v>
      </c>
      <c r="B631">
        <f>IF(Sheet1!F1395="successful",Sheet1!L1395)</f>
        <v>52</v>
      </c>
      <c r="D631" s="14" t="s">
        <v>8221</v>
      </c>
      <c r="E631">
        <v>2</v>
      </c>
    </row>
    <row r="632" spans="1:5" x14ac:dyDescent="0.25">
      <c r="A632" s="12" t="s">
        <v>8219</v>
      </c>
      <c r="B632">
        <f>IF(Sheet1!F1396="successful",Sheet1!L1396)</f>
        <v>17</v>
      </c>
      <c r="D632" s="14" t="s">
        <v>8221</v>
      </c>
      <c r="E632">
        <v>0</v>
      </c>
    </row>
    <row r="633" spans="1:5" x14ac:dyDescent="0.25">
      <c r="A633" s="12" t="s">
        <v>8219</v>
      </c>
      <c r="B633">
        <f>IF(Sheet1!F1397="successful",Sheet1!L1397)</f>
        <v>82</v>
      </c>
      <c r="D633" s="14" t="s">
        <v>8221</v>
      </c>
      <c r="E633">
        <v>3</v>
      </c>
    </row>
    <row r="634" spans="1:5" x14ac:dyDescent="0.25">
      <c r="A634" s="12" t="s">
        <v>8219</v>
      </c>
      <c r="B634">
        <f>IF(Sheet1!F1398="successful",Sheet1!L1398)</f>
        <v>73</v>
      </c>
      <c r="D634" s="14" t="s">
        <v>8221</v>
      </c>
      <c r="E634">
        <v>3</v>
      </c>
    </row>
    <row r="635" spans="1:5" x14ac:dyDescent="0.25">
      <c r="A635" s="12" t="s">
        <v>8219</v>
      </c>
      <c r="B635">
        <f>IF(Sheet1!F1399="successful",Sheet1!L1399)</f>
        <v>158</v>
      </c>
      <c r="D635" s="14" t="s">
        <v>8221</v>
      </c>
      <c r="E635">
        <v>0</v>
      </c>
    </row>
    <row r="636" spans="1:5" x14ac:dyDescent="0.25">
      <c r="A636" s="12" t="s">
        <v>8219</v>
      </c>
      <c r="B636">
        <f>IF(Sheet1!F1400="successful",Sheet1!L1400)</f>
        <v>65</v>
      </c>
      <c r="D636" s="14" t="s">
        <v>8221</v>
      </c>
      <c r="E636">
        <v>6</v>
      </c>
    </row>
    <row r="637" spans="1:5" x14ac:dyDescent="0.25">
      <c r="A637" s="12" t="s">
        <v>8219</v>
      </c>
      <c r="B637">
        <f>IF(Sheet1!F1401="successful",Sheet1!L1401)</f>
        <v>184</v>
      </c>
      <c r="D637" s="14" t="s">
        <v>8221</v>
      </c>
      <c r="E637">
        <v>0</v>
      </c>
    </row>
    <row r="638" spans="1:5" x14ac:dyDescent="0.25">
      <c r="A638" s="12" t="s">
        <v>8219</v>
      </c>
      <c r="B638">
        <f>IF(Sheet1!F1402="successful",Sheet1!L1402)</f>
        <v>34</v>
      </c>
      <c r="D638" s="14" t="s">
        <v>8221</v>
      </c>
      <c r="E638">
        <v>19</v>
      </c>
    </row>
    <row r="639" spans="1:5" x14ac:dyDescent="0.25">
      <c r="A639" s="12" t="s">
        <v>8219</v>
      </c>
      <c r="B639">
        <f>IF(Sheet1!F1403="successful",Sheet1!L1403)</f>
        <v>240</v>
      </c>
      <c r="D639" s="14" t="s">
        <v>8221</v>
      </c>
      <c r="E639">
        <v>1</v>
      </c>
    </row>
    <row r="640" spans="1:5" x14ac:dyDescent="0.25">
      <c r="A640" s="12" t="s">
        <v>8219</v>
      </c>
      <c r="B640">
        <f>IF(Sheet1!F1404="successful",Sheet1!L1404)</f>
        <v>113</v>
      </c>
      <c r="D640" s="14" t="s">
        <v>8221</v>
      </c>
      <c r="E640">
        <v>2</v>
      </c>
    </row>
    <row r="641" spans="1:5" x14ac:dyDescent="0.25">
      <c r="A641" s="12" t="s">
        <v>8219</v>
      </c>
      <c r="B641">
        <f>IF(Sheet1!F1405="successful",Sheet1!L1405)</f>
        <v>66</v>
      </c>
      <c r="D641" s="14" t="s">
        <v>8221</v>
      </c>
      <c r="E641">
        <v>0</v>
      </c>
    </row>
    <row r="642" spans="1:5" x14ac:dyDescent="0.25">
      <c r="A642" s="12" t="s">
        <v>8219</v>
      </c>
      <c r="B642">
        <f>IF(Sheet1!F1463="successful",Sheet1!L1463)</f>
        <v>340</v>
      </c>
      <c r="D642" s="14" t="s">
        <v>8221</v>
      </c>
      <c r="E642">
        <v>11</v>
      </c>
    </row>
    <row r="643" spans="1:5" x14ac:dyDescent="0.25">
      <c r="A643" s="12" t="s">
        <v>8219</v>
      </c>
      <c r="B643">
        <f>IF(Sheet1!F1464="successful",Sheet1!L1464)</f>
        <v>150</v>
      </c>
      <c r="D643" s="14" t="s">
        <v>8221</v>
      </c>
      <c r="E643">
        <v>0</v>
      </c>
    </row>
    <row r="644" spans="1:5" x14ac:dyDescent="0.25">
      <c r="A644" s="12" t="s">
        <v>8219</v>
      </c>
      <c r="B644">
        <f>IF(Sheet1!F1465="successful",Sheet1!L1465)</f>
        <v>25</v>
      </c>
      <c r="D644" s="14" t="s">
        <v>8221</v>
      </c>
      <c r="E644">
        <v>0</v>
      </c>
    </row>
    <row r="645" spans="1:5" x14ac:dyDescent="0.25">
      <c r="A645" s="12" t="s">
        <v>8219</v>
      </c>
      <c r="B645">
        <f>IF(Sheet1!F1466="successful",Sheet1!L1466)</f>
        <v>234</v>
      </c>
      <c r="D645" s="14" t="s">
        <v>8221</v>
      </c>
      <c r="E645">
        <v>1</v>
      </c>
    </row>
    <row r="646" spans="1:5" x14ac:dyDescent="0.25">
      <c r="A646" s="12" t="s">
        <v>8219</v>
      </c>
      <c r="B646">
        <f>IF(Sheet1!F1467="successful",Sheet1!L1467)</f>
        <v>2602</v>
      </c>
      <c r="D646" s="14" t="s">
        <v>8221</v>
      </c>
      <c r="E646">
        <v>3</v>
      </c>
    </row>
    <row r="647" spans="1:5" x14ac:dyDescent="0.25">
      <c r="A647" s="12" t="s">
        <v>8219</v>
      </c>
      <c r="B647">
        <f>IF(Sheet1!F1468="successful",Sheet1!L1468)</f>
        <v>248</v>
      </c>
      <c r="D647" s="14" t="s">
        <v>8221</v>
      </c>
      <c r="E647">
        <v>1</v>
      </c>
    </row>
    <row r="648" spans="1:5" x14ac:dyDescent="0.25">
      <c r="A648" s="12" t="s">
        <v>8219</v>
      </c>
      <c r="B648">
        <f>IF(Sheet1!F1469="successful",Sheet1!L1469)</f>
        <v>600</v>
      </c>
      <c r="D648" s="14" t="s">
        <v>8221</v>
      </c>
      <c r="E648">
        <v>15</v>
      </c>
    </row>
    <row r="649" spans="1:5" x14ac:dyDescent="0.25">
      <c r="A649" s="12" t="s">
        <v>8219</v>
      </c>
      <c r="B649">
        <f>IF(Sheet1!F1470="successful",Sheet1!L1470)</f>
        <v>293</v>
      </c>
      <c r="D649" s="14" t="s">
        <v>8221</v>
      </c>
      <c r="E649">
        <v>2</v>
      </c>
    </row>
    <row r="650" spans="1:5" x14ac:dyDescent="0.25">
      <c r="A650" s="12" t="s">
        <v>8219</v>
      </c>
      <c r="B650">
        <f>IF(Sheet1!F1471="successful",Sheet1!L1471)</f>
        <v>321</v>
      </c>
      <c r="D650" s="14" t="s">
        <v>8221</v>
      </c>
      <c r="E650">
        <v>1</v>
      </c>
    </row>
    <row r="651" spans="1:5" x14ac:dyDescent="0.25">
      <c r="A651" s="12" t="s">
        <v>8219</v>
      </c>
      <c r="B651">
        <f>IF(Sheet1!F1472="successful",Sheet1!L1472)</f>
        <v>81</v>
      </c>
      <c r="D651" s="14" t="s">
        <v>8221</v>
      </c>
      <c r="E651">
        <v>1</v>
      </c>
    </row>
    <row r="652" spans="1:5" x14ac:dyDescent="0.25">
      <c r="A652" s="12" t="s">
        <v>8219</v>
      </c>
      <c r="B652">
        <f>IF(Sheet1!F1473="successful",Sheet1!L1473)</f>
        <v>343</v>
      </c>
      <c r="D652" s="14" t="s">
        <v>8221</v>
      </c>
      <c r="E652">
        <v>0</v>
      </c>
    </row>
    <row r="653" spans="1:5" x14ac:dyDescent="0.25">
      <c r="A653" s="12" t="s">
        <v>8219</v>
      </c>
      <c r="B653">
        <f>IF(Sheet1!F1474="successful",Sheet1!L1474)</f>
        <v>336</v>
      </c>
      <c r="D653" s="14" t="s">
        <v>8221</v>
      </c>
      <c r="E653">
        <v>1</v>
      </c>
    </row>
    <row r="654" spans="1:5" x14ac:dyDescent="0.25">
      <c r="A654" s="12" t="s">
        <v>8219</v>
      </c>
      <c r="B654">
        <f>IF(Sheet1!F1475="successful",Sheet1!L1475)</f>
        <v>47</v>
      </c>
      <c r="D654" s="14" t="s">
        <v>8221</v>
      </c>
      <c r="E654">
        <v>11</v>
      </c>
    </row>
    <row r="655" spans="1:5" x14ac:dyDescent="0.25">
      <c r="A655" s="12" t="s">
        <v>8219</v>
      </c>
      <c r="B655">
        <f>IF(Sheet1!F1476="successful",Sheet1!L1476)</f>
        <v>76</v>
      </c>
      <c r="D655" s="14" t="s">
        <v>8221</v>
      </c>
      <c r="E655">
        <v>0</v>
      </c>
    </row>
    <row r="656" spans="1:5" x14ac:dyDescent="0.25">
      <c r="A656" s="12" t="s">
        <v>8219</v>
      </c>
      <c r="B656">
        <f>IF(Sheet1!F1477="successful",Sheet1!L1477)</f>
        <v>441</v>
      </c>
      <c r="D656" s="14" t="s">
        <v>8221</v>
      </c>
      <c r="E656">
        <v>1</v>
      </c>
    </row>
    <row r="657" spans="1:5" x14ac:dyDescent="0.25">
      <c r="A657" s="12" t="s">
        <v>8219</v>
      </c>
      <c r="B657">
        <f>IF(Sheet1!F1478="successful",Sheet1!L1478)</f>
        <v>916</v>
      </c>
      <c r="D657" s="14" t="s">
        <v>8221</v>
      </c>
      <c r="E657">
        <v>6</v>
      </c>
    </row>
    <row r="658" spans="1:5" x14ac:dyDescent="0.25">
      <c r="A658" s="12" t="s">
        <v>8219</v>
      </c>
      <c r="B658">
        <f>IF(Sheet1!F1479="successful",Sheet1!L1479)</f>
        <v>369</v>
      </c>
      <c r="D658" s="14" t="s">
        <v>8221</v>
      </c>
      <c r="E658">
        <v>7</v>
      </c>
    </row>
    <row r="659" spans="1:5" x14ac:dyDescent="0.25">
      <c r="A659" s="12" t="s">
        <v>8219</v>
      </c>
      <c r="B659">
        <f>IF(Sheet1!F1480="successful",Sheet1!L1480)</f>
        <v>20242</v>
      </c>
      <c r="D659" s="14" t="s">
        <v>8221</v>
      </c>
      <c r="E659">
        <v>0</v>
      </c>
    </row>
    <row r="660" spans="1:5" x14ac:dyDescent="0.25">
      <c r="A660" s="12" t="s">
        <v>8219</v>
      </c>
      <c r="B660">
        <f>IF(Sheet1!F1481="successful",Sheet1!L1481)</f>
        <v>71</v>
      </c>
      <c r="D660" s="14" t="s">
        <v>8221</v>
      </c>
      <c r="E660">
        <v>16</v>
      </c>
    </row>
    <row r="661" spans="1:5" x14ac:dyDescent="0.25">
      <c r="A661" s="12" t="s">
        <v>8219</v>
      </c>
      <c r="B661">
        <f>IF(Sheet1!F1482="successful",Sheet1!L1482)</f>
        <v>635</v>
      </c>
      <c r="D661" s="14" t="s">
        <v>8221</v>
      </c>
      <c r="E661">
        <v>0</v>
      </c>
    </row>
    <row r="662" spans="1:5" x14ac:dyDescent="0.25">
      <c r="A662" s="12" t="s">
        <v>8219</v>
      </c>
      <c r="B662">
        <f>IF(Sheet1!F1503="successful",Sheet1!L1503)</f>
        <v>885</v>
      </c>
      <c r="D662" s="14" t="s">
        <v>8221</v>
      </c>
      <c r="E662">
        <v>0</v>
      </c>
    </row>
    <row r="663" spans="1:5" x14ac:dyDescent="0.25">
      <c r="A663" s="12" t="s">
        <v>8219</v>
      </c>
      <c r="B663">
        <f>IF(Sheet1!F1504="successful",Sheet1!L1504)</f>
        <v>329</v>
      </c>
      <c r="D663" s="14" t="s">
        <v>8221</v>
      </c>
      <c r="E663">
        <v>0</v>
      </c>
    </row>
    <row r="664" spans="1:5" x14ac:dyDescent="0.25">
      <c r="A664" s="12" t="s">
        <v>8219</v>
      </c>
      <c r="B664">
        <f>IF(Sheet1!F1505="successful",Sheet1!L1505)</f>
        <v>71</v>
      </c>
      <c r="D664" s="14" t="s">
        <v>8221</v>
      </c>
      <c r="E664">
        <v>12</v>
      </c>
    </row>
    <row r="665" spans="1:5" x14ac:dyDescent="0.25">
      <c r="A665" s="12" t="s">
        <v>8219</v>
      </c>
      <c r="B665">
        <f>IF(Sheet1!F1506="successful",Sheet1!L1506)</f>
        <v>269</v>
      </c>
      <c r="D665" s="14" t="s">
        <v>8221</v>
      </c>
      <c r="E665">
        <v>1</v>
      </c>
    </row>
    <row r="666" spans="1:5" x14ac:dyDescent="0.25">
      <c r="A666" s="12" t="s">
        <v>8219</v>
      </c>
      <c r="B666">
        <f>IF(Sheet1!F1507="successful",Sheet1!L1507)</f>
        <v>345</v>
      </c>
      <c r="D666" s="14" t="s">
        <v>8221</v>
      </c>
      <c r="E666">
        <v>3</v>
      </c>
    </row>
    <row r="667" spans="1:5" x14ac:dyDescent="0.25">
      <c r="A667" s="12" t="s">
        <v>8219</v>
      </c>
      <c r="B667">
        <f>IF(Sheet1!F1508="successful",Sheet1!L1508)</f>
        <v>43</v>
      </c>
      <c r="D667" s="14" t="s">
        <v>8221</v>
      </c>
      <c r="E667">
        <v>1</v>
      </c>
    </row>
    <row r="668" spans="1:5" x14ac:dyDescent="0.25">
      <c r="A668" s="12" t="s">
        <v>8219</v>
      </c>
      <c r="B668">
        <f>IF(Sheet1!F1509="successful",Sheet1!L1509)</f>
        <v>33</v>
      </c>
      <c r="D668" s="14" t="s">
        <v>8221</v>
      </c>
      <c r="E668">
        <v>4</v>
      </c>
    </row>
    <row r="669" spans="1:5" x14ac:dyDescent="0.25">
      <c r="A669" s="12" t="s">
        <v>8219</v>
      </c>
      <c r="B669">
        <f>IF(Sheet1!F1510="successful",Sheet1!L1510)</f>
        <v>211</v>
      </c>
      <c r="D669" s="14" t="s">
        <v>8221</v>
      </c>
      <c r="E669">
        <v>1</v>
      </c>
    </row>
    <row r="670" spans="1:5" x14ac:dyDescent="0.25">
      <c r="A670" s="12" t="s">
        <v>8219</v>
      </c>
      <c r="B670">
        <f>IF(Sheet1!F1511="successful",Sheet1!L1511)</f>
        <v>196</v>
      </c>
      <c r="D670" s="14" t="s">
        <v>8221</v>
      </c>
      <c r="E670">
        <v>3</v>
      </c>
    </row>
    <row r="671" spans="1:5" x14ac:dyDescent="0.25">
      <c r="A671" s="12" t="s">
        <v>8219</v>
      </c>
      <c r="B671">
        <f>IF(Sheet1!F1512="successful",Sheet1!L1512)</f>
        <v>405</v>
      </c>
      <c r="D671" s="14" t="s">
        <v>8221</v>
      </c>
      <c r="E671">
        <v>1</v>
      </c>
    </row>
    <row r="672" spans="1:5" x14ac:dyDescent="0.25">
      <c r="A672" s="12" t="s">
        <v>8219</v>
      </c>
      <c r="B672">
        <f>IF(Sheet1!F1513="successful",Sheet1!L1513)</f>
        <v>206</v>
      </c>
      <c r="D672" s="14" t="s">
        <v>8221</v>
      </c>
      <c r="E672">
        <v>0</v>
      </c>
    </row>
    <row r="673" spans="1:5" x14ac:dyDescent="0.25">
      <c r="A673" s="12" t="s">
        <v>8219</v>
      </c>
      <c r="B673">
        <f>IF(Sheet1!F1514="successful",Sheet1!L1514)</f>
        <v>335</v>
      </c>
      <c r="D673" s="14" t="s">
        <v>8221</v>
      </c>
      <c r="E673">
        <v>12</v>
      </c>
    </row>
    <row r="674" spans="1:5" x14ac:dyDescent="0.25">
      <c r="A674" s="12" t="s">
        <v>8219</v>
      </c>
      <c r="B674">
        <f>IF(Sheet1!F1515="successful",Sheet1!L1515)</f>
        <v>215</v>
      </c>
      <c r="D674" s="14" t="s">
        <v>8221</v>
      </c>
      <c r="E674">
        <v>0</v>
      </c>
    </row>
    <row r="675" spans="1:5" x14ac:dyDescent="0.25">
      <c r="A675" s="12" t="s">
        <v>8219</v>
      </c>
      <c r="B675">
        <f>IF(Sheet1!F1516="successful",Sheet1!L1516)</f>
        <v>176</v>
      </c>
      <c r="D675" s="14" t="s">
        <v>8221</v>
      </c>
      <c r="E675">
        <v>1</v>
      </c>
    </row>
    <row r="676" spans="1:5" x14ac:dyDescent="0.25">
      <c r="A676" s="12" t="s">
        <v>8219</v>
      </c>
      <c r="B676">
        <f>IF(Sheet1!F1517="successful",Sheet1!L1517)</f>
        <v>555</v>
      </c>
      <c r="D676" s="14" t="s">
        <v>8221</v>
      </c>
      <c r="E676">
        <v>0</v>
      </c>
    </row>
    <row r="677" spans="1:5" x14ac:dyDescent="0.25">
      <c r="A677" s="12" t="s">
        <v>8219</v>
      </c>
      <c r="B677">
        <f>IF(Sheet1!F1518="successful",Sheet1!L1518)</f>
        <v>116</v>
      </c>
      <c r="D677" s="14" t="s">
        <v>8221</v>
      </c>
      <c r="E677">
        <v>0</v>
      </c>
    </row>
    <row r="678" spans="1:5" x14ac:dyDescent="0.25">
      <c r="A678" s="12" t="s">
        <v>8219</v>
      </c>
      <c r="B678">
        <f>IF(Sheet1!F1519="successful",Sheet1!L1519)</f>
        <v>615</v>
      </c>
      <c r="D678" s="14" t="s">
        <v>8221</v>
      </c>
      <c r="E678">
        <v>2</v>
      </c>
    </row>
    <row r="679" spans="1:5" x14ac:dyDescent="0.25">
      <c r="A679" s="12" t="s">
        <v>8219</v>
      </c>
      <c r="B679">
        <f>IF(Sheet1!F1520="successful",Sheet1!L1520)</f>
        <v>236</v>
      </c>
      <c r="D679" s="14" t="s">
        <v>8221</v>
      </c>
      <c r="E679">
        <v>92</v>
      </c>
    </row>
    <row r="680" spans="1:5" x14ac:dyDescent="0.25">
      <c r="A680" s="12" t="s">
        <v>8219</v>
      </c>
      <c r="B680">
        <f>IF(Sheet1!F1521="successful",Sheet1!L1521)</f>
        <v>145</v>
      </c>
      <c r="D680" s="14" t="s">
        <v>8221</v>
      </c>
      <c r="E680">
        <v>0</v>
      </c>
    </row>
    <row r="681" spans="1:5" x14ac:dyDescent="0.25">
      <c r="A681" s="12" t="s">
        <v>8219</v>
      </c>
      <c r="B681">
        <f>IF(Sheet1!F1522="successful",Sheet1!L1522)</f>
        <v>167</v>
      </c>
      <c r="D681" s="14" t="s">
        <v>8221</v>
      </c>
      <c r="E681">
        <v>3</v>
      </c>
    </row>
    <row r="682" spans="1:5" x14ac:dyDescent="0.25">
      <c r="A682" s="12" t="s">
        <v>8219</v>
      </c>
      <c r="B682">
        <f>IF(Sheet1!F1523="successful",Sheet1!L1523)</f>
        <v>235</v>
      </c>
      <c r="D682" s="14" t="s">
        <v>8221</v>
      </c>
      <c r="E682">
        <v>10</v>
      </c>
    </row>
    <row r="683" spans="1:5" x14ac:dyDescent="0.25">
      <c r="A683" s="12" t="s">
        <v>8219</v>
      </c>
      <c r="B683">
        <f>IF(Sheet1!F1524="successful",Sheet1!L1524)</f>
        <v>452</v>
      </c>
      <c r="D683" s="14" t="s">
        <v>8221</v>
      </c>
      <c r="E683">
        <v>7</v>
      </c>
    </row>
    <row r="684" spans="1:5" x14ac:dyDescent="0.25">
      <c r="A684" s="12" t="s">
        <v>8219</v>
      </c>
      <c r="B684">
        <f>IF(Sheet1!F1525="successful",Sheet1!L1525)</f>
        <v>241</v>
      </c>
      <c r="D684" s="14" t="s">
        <v>8221</v>
      </c>
      <c r="E684">
        <v>3</v>
      </c>
    </row>
    <row r="685" spans="1:5" x14ac:dyDescent="0.25">
      <c r="A685" s="12" t="s">
        <v>8219</v>
      </c>
      <c r="B685">
        <f>IF(Sheet1!F1526="successful",Sheet1!L1526)</f>
        <v>28</v>
      </c>
      <c r="D685" s="14" t="s">
        <v>8221</v>
      </c>
      <c r="E685">
        <v>0</v>
      </c>
    </row>
    <row r="686" spans="1:5" x14ac:dyDescent="0.25">
      <c r="A686" s="12" t="s">
        <v>8219</v>
      </c>
      <c r="B686">
        <f>IF(Sheet1!F1527="successful",Sheet1!L1527)</f>
        <v>140</v>
      </c>
      <c r="D686" s="14" t="s">
        <v>8221</v>
      </c>
      <c r="E686">
        <v>1</v>
      </c>
    </row>
    <row r="687" spans="1:5" x14ac:dyDescent="0.25">
      <c r="A687" s="12" t="s">
        <v>8219</v>
      </c>
      <c r="B687">
        <f>IF(Sheet1!F1528="successful",Sheet1!L1528)</f>
        <v>280</v>
      </c>
      <c r="D687" s="14" t="s">
        <v>8221</v>
      </c>
      <c r="E687">
        <v>0</v>
      </c>
    </row>
    <row r="688" spans="1:5" x14ac:dyDescent="0.25">
      <c r="A688" s="12" t="s">
        <v>8219</v>
      </c>
      <c r="B688">
        <f>IF(Sheet1!F1529="successful",Sheet1!L1529)</f>
        <v>70</v>
      </c>
      <c r="D688" s="14" t="s">
        <v>8221</v>
      </c>
      <c r="E688">
        <v>9</v>
      </c>
    </row>
    <row r="689" spans="1:5" x14ac:dyDescent="0.25">
      <c r="A689" s="12" t="s">
        <v>8219</v>
      </c>
      <c r="B689">
        <f>IF(Sheet1!F1530="successful",Sheet1!L1530)</f>
        <v>160</v>
      </c>
      <c r="D689" s="14" t="s">
        <v>8221</v>
      </c>
      <c r="E689">
        <v>2</v>
      </c>
    </row>
    <row r="690" spans="1:5" x14ac:dyDescent="0.25">
      <c r="A690" s="12" t="s">
        <v>8219</v>
      </c>
      <c r="B690">
        <f>IF(Sheet1!F1531="successful",Sheet1!L1531)</f>
        <v>141</v>
      </c>
      <c r="D690" s="14" t="s">
        <v>8221</v>
      </c>
      <c r="E690">
        <v>1</v>
      </c>
    </row>
    <row r="691" spans="1:5" x14ac:dyDescent="0.25">
      <c r="A691" s="12" t="s">
        <v>8219</v>
      </c>
      <c r="B691">
        <f>IF(Sheet1!F1532="successful",Sheet1!L1532)</f>
        <v>874</v>
      </c>
      <c r="D691" s="14" t="s">
        <v>8221</v>
      </c>
      <c r="E691">
        <v>2</v>
      </c>
    </row>
    <row r="692" spans="1:5" x14ac:dyDescent="0.25">
      <c r="A692" s="12" t="s">
        <v>8219</v>
      </c>
      <c r="B692">
        <f>IF(Sheet1!F1533="successful",Sheet1!L1533)</f>
        <v>73</v>
      </c>
      <c r="D692" s="14" t="s">
        <v>8221</v>
      </c>
      <c r="E692">
        <v>11</v>
      </c>
    </row>
    <row r="693" spans="1:5" x14ac:dyDescent="0.25">
      <c r="A693" s="12" t="s">
        <v>8219</v>
      </c>
      <c r="B693">
        <f>IF(Sheet1!F1534="successful",Sheet1!L1534)</f>
        <v>294</v>
      </c>
      <c r="D693" s="14" t="s">
        <v>8221</v>
      </c>
      <c r="E693">
        <v>0</v>
      </c>
    </row>
    <row r="694" spans="1:5" x14ac:dyDescent="0.25">
      <c r="A694" s="12" t="s">
        <v>8219</v>
      </c>
      <c r="B694">
        <f>IF(Sheet1!F1535="successful",Sheet1!L1535)</f>
        <v>740</v>
      </c>
      <c r="D694" s="14" t="s">
        <v>8221</v>
      </c>
      <c r="E694">
        <v>0</v>
      </c>
    </row>
    <row r="695" spans="1:5" x14ac:dyDescent="0.25">
      <c r="A695" s="12" t="s">
        <v>8219</v>
      </c>
      <c r="B695">
        <f>IF(Sheet1!F1536="successful",Sheet1!L1536)</f>
        <v>369</v>
      </c>
      <c r="D695" s="14" t="s">
        <v>8221</v>
      </c>
      <c r="E695">
        <v>9</v>
      </c>
    </row>
    <row r="696" spans="1:5" x14ac:dyDescent="0.25">
      <c r="A696" s="12" t="s">
        <v>8219</v>
      </c>
      <c r="B696">
        <f>IF(Sheet1!F1537="successful",Sheet1!L1537)</f>
        <v>110</v>
      </c>
      <c r="D696" s="14" t="s">
        <v>8221</v>
      </c>
      <c r="E696">
        <v>0</v>
      </c>
    </row>
    <row r="697" spans="1:5" x14ac:dyDescent="0.25">
      <c r="A697" s="12" t="s">
        <v>8219</v>
      </c>
      <c r="B697">
        <f>IF(Sheet1!F1538="successful",Sheet1!L1538)</f>
        <v>455</v>
      </c>
      <c r="D697" s="14" t="s">
        <v>8221</v>
      </c>
      <c r="E697">
        <v>4</v>
      </c>
    </row>
    <row r="698" spans="1:5" x14ac:dyDescent="0.25">
      <c r="A698" s="12" t="s">
        <v>8219</v>
      </c>
      <c r="B698">
        <f>IF(Sheet1!F1539="successful",Sheet1!L1539)</f>
        <v>224</v>
      </c>
      <c r="D698" s="14" t="s">
        <v>8221</v>
      </c>
      <c r="E698">
        <v>1</v>
      </c>
    </row>
    <row r="699" spans="1:5" x14ac:dyDescent="0.25">
      <c r="A699" s="12" t="s">
        <v>8219</v>
      </c>
      <c r="B699">
        <f>IF(Sheet1!F1540="successful",Sheet1!L1540)</f>
        <v>46</v>
      </c>
      <c r="D699" s="14" t="s">
        <v>8221</v>
      </c>
      <c r="E699">
        <v>2</v>
      </c>
    </row>
    <row r="700" spans="1:5" x14ac:dyDescent="0.25">
      <c r="A700" s="12" t="s">
        <v>8219</v>
      </c>
      <c r="B700">
        <f>IF(Sheet1!F1541="successful",Sheet1!L1541)</f>
        <v>284</v>
      </c>
      <c r="D700" s="14" t="s">
        <v>8221</v>
      </c>
      <c r="E700">
        <v>0</v>
      </c>
    </row>
    <row r="701" spans="1:5" x14ac:dyDescent="0.25">
      <c r="A701" s="12" t="s">
        <v>8219</v>
      </c>
      <c r="B701">
        <f>IF(Sheet1!F1542="successful",Sheet1!L1542)</f>
        <v>98</v>
      </c>
      <c r="D701" s="14" t="s">
        <v>8221</v>
      </c>
      <c r="E701">
        <v>1</v>
      </c>
    </row>
    <row r="702" spans="1:5" x14ac:dyDescent="0.25">
      <c r="A702" s="12" t="s">
        <v>8219</v>
      </c>
      <c r="B702">
        <f>IF(Sheet1!F1603="successful",Sheet1!L1603)</f>
        <v>56</v>
      </c>
      <c r="D702" s="14" t="s">
        <v>8221</v>
      </c>
      <c r="E702">
        <v>17</v>
      </c>
    </row>
    <row r="703" spans="1:5" x14ac:dyDescent="0.25">
      <c r="A703" s="12" t="s">
        <v>8219</v>
      </c>
      <c r="B703">
        <f>IF(Sheet1!F1604="successful",Sheet1!L1604)</f>
        <v>32</v>
      </c>
      <c r="D703" s="14" t="s">
        <v>8221</v>
      </c>
      <c r="E703">
        <v>2</v>
      </c>
    </row>
    <row r="704" spans="1:5" x14ac:dyDescent="0.25">
      <c r="A704" s="12" t="s">
        <v>8219</v>
      </c>
      <c r="B704">
        <f>IF(Sheet1!F1605="successful",Sheet1!L1605)</f>
        <v>30</v>
      </c>
      <c r="D704" s="14" t="s">
        <v>8221</v>
      </c>
      <c r="E704">
        <v>3</v>
      </c>
    </row>
    <row r="705" spans="1:5" x14ac:dyDescent="0.25">
      <c r="A705" s="12" t="s">
        <v>8219</v>
      </c>
      <c r="B705">
        <f>IF(Sheet1!F1606="successful",Sheet1!L1606)</f>
        <v>70</v>
      </c>
      <c r="D705" s="14" t="s">
        <v>8221</v>
      </c>
      <c r="E705">
        <v>41</v>
      </c>
    </row>
    <row r="706" spans="1:5" x14ac:dyDescent="0.25">
      <c r="A706" s="12" t="s">
        <v>8219</v>
      </c>
      <c r="B706">
        <f>IF(Sheet1!F1607="successful",Sheet1!L1607)</f>
        <v>44</v>
      </c>
      <c r="D706" s="14" t="s">
        <v>8221</v>
      </c>
      <c r="E706">
        <v>2</v>
      </c>
    </row>
    <row r="707" spans="1:5" x14ac:dyDescent="0.25">
      <c r="A707" s="12" t="s">
        <v>8219</v>
      </c>
      <c r="B707">
        <f>IF(Sheet1!F1608="successful",Sheet1!L1608)</f>
        <v>92</v>
      </c>
      <c r="D707" s="14" t="s">
        <v>8221</v>
      </c>
      <c r="E707">
        <v>3</v>
      </c>
    </row>
    <row r="708" spans="1:5" x14ac:dyDescent="0.25">
      <c r="A708" s="12" t="s">
        <v>8219</v>
      </c>
      <c r="B708">
        <f>IF(Sheet1!F1609="successful",Sheet1!L1609)</f>
        <v>205</v>
      </c>
      <c r="D708" s="14" t="s">
        <v>8221</v>
      </c>
      <c r="E708">
        <v>8</v>
      </c>
    </row>
    <row r="709" spans="1:5" x14ac:dyDescent="0.25">
      <c r="A709" s="12" t="s">
        <v>8219</v>
      </c>
      <c r="B709">
        <f>IF(Sheet1!F1610="successful",Sheet1!L1610)</f>
        <v>23</v>
      </c>
      <c r="D709" s="14" t="s">
        <v>8221</v>
      </c>
      <c r="E709">
        <v>0</v>
      </c>
    </row>
    <row r="710" spans="1:5" x14ac:dyDescent="0.25">
      <c r="A710" s="12" t="s">
        <v>8219</v>
      </c>
      <c r="B710">
        <f>IF(Sheet1!F1611="successful",Sheet1!L1611)</f>
        <v>4</v>
      </c>
      <c r="D710" s="14" t="s">
        <v>8221</v>
      </c>
      <c r="E710">
        <v>1</v>
      </c>
    </row>
    <row r="711" spans="1:5" x14ac:dyDescent="0.25">
      <c r="A711" s="12" t="s">
        <v>8219</v>
      </c>
      <c r="B711">
        <f>IF(Sheet1!F1612="successful",Sheet1!L1612)</f>
        <v>112</v>
      </c>
      <c r="D711" s="14" t="s">
        <v>8221</v>
      </c>
      <c r="E711">
        <v>3</v>
      </c>
    </row>
    <row r="712" spans="1:5" x14ac:dyDescent="0.25">
      <c r="A712" s="12" t="s">
        <v>8219</v>
      </c>
      <c r="B712">
        <f>IF(Sheet1!F1613="successful",Sheet1!L1613)</f>
        <v>27</v>
      </c>
      <c r="D712" s="14" t="s">
        <v>8221</v>
      </c>
      <c r="E712">
        <v>4</v>
      </c>
    </row>
    <row r="713" spans="1:5" x14ac:dyDescent="0.25">
      <c r="A713" s="12" t="s">
        <v>8219</v>
      </c>
      <c r="B713">
        <f>IF(Sheet1!F1614="successful",Sheet1!L1614)</f>
        <v>11</v>
      </c>
      <c r="D713" s="14" t="s">
        <v>8221</v>
      </c>
      <c r="E713">
        <v>9</v>
      </c>
    </row>
    <row r="714" spans="1:5" x14ac:dyDescent="0.25">
      <c r="A714" s="12" t="s">
        <v>8219</v>
      </c>
      <c r="B714">
        <f>IF(Sheet1!F1615="successful",Sheet1!L1615)</f>
        <v>26</v>
      </c>
      <c r="D714" s="14" t="s">
        <v>8221</v>
      </c>
      <c r="E714">
        <v>16</v>
      </c>
    </row>
    <row r="715" spans="1:5" x14ac:dyDescent="0.25">
      <c r="A715" s="12" t="s">
        <v>8219</v>
      </c>
      <c r="B715">
        <f>IF(Sheet1!F1616="successful",Sheet1!L1616)</f>
        <v>77</v>
      </c>
      <c r="D715" s="14" t="s">
        <v>8221</v>
      </c>
      <c r="E715">
        <v>1</v>
      </c>
    </row>
    <row r="716" spans="1:5" x14ac:dyDescent="0.25">
      <c r="A716" s="12" t="s">
        <v>8219</v>
      </c>
      <c r="B716">
        <f>IF(Sheet1!F1617="successful",Sheet1!L1617)</f>
        <v>136</v>
      </c>
      <c r="D716" s="14" t="s">
        <v>8221</v>
      </c>
      <c r="E716">
        <v>7</v>
      </c>
    </row>
    <row r="717" spans="1:5" x14ac:dyDescent="0.25">
      <c r="A717" s="12" t="s">
        <v>8219</v>
      </c>
      <c r="B717">
        <f>IF(Sheet1!F1618="successful",Sheet1!L1618)</f>
        <v>157</v>
      </c>
      <c r="D717" s="14" t="s">
        <v>8221</v>
      </c>
      <c r="E717">
        <v>0</v>
      </c>
    </row>
    <row r="718" spans="1:5" x14ac:dyDescent="0.25">
      <c r="A718" s="12" t="s">
        <v>8219</v>
      </c>
      <c r="B718">
        <f>IF(Sheet1!F1619="successful",Sheet1!L1619)</f>
        <v>158</v>
      </c>
      <c r="D718" s="14" t="s">
        <v>8221</v>
      </c>
      <c r="E718">
        <v>0</v>
      </c>
    </row>
    <row r="719" spans="1:5" x14ac:dyDescent="0.25">
      <c r="A719" s="12" t="s">
        <v>8219</v>
      </c>
      <c r="B719">
        <f>IF(Sheet1!F1620="successful",Sheet1!L1620)</f>
        <v>27</v>
      </c>
      <c r="D719" s="14" t="s">
        <v>8221</v>
      </c>
      <c r="E719">
        <v>0</v>
      </c>
    </row>
    <row r="720" spans="1:5" x14ac:dyDescent="0.25">
      <c r="A720" s="12" t="s">
        <v>8219</v>
      </c>
      <c r="B720">
        <f>IF(Sheet1!F1621="successful",Sheet1!L1621)</f>
        <v>23</v>
      </c>
      <c r="D720" s="14" t="s">
        <v>8221</v>
      </c>
      <c r="E720">
        <v>0</v>
      </c>
    </row>
    <row r="721" spans="1:5" x14ac:dyDescent="0.25">
      <c r="A721" s="12" t="s">
        <v>8219</v>
      </c>
      <c r="B721">
        <f>IF(Sheet1!F1622="successful",Sheet1!L1622)</f>
        <v>17</v>
      </c>
      <c r="D721" s="14" t="s">
        <v>8221</v>
      </c>
      <c r="E721">
        <v>0</v>
      </c>
    </row>
    <row r="722" spans="1:5" x14ac:dyDescent="0.25">
      <c r="A722" s="12" t="s">
        <v>8219</v>
      </c>
      <c r="B722">
        <f>IF(Sheet1!F1623="successful",Sheet1!L1623)</f>
        <v>37</v>
      </c>
      <c r="D722" s="14" t="s">
        <v>8221</v>
      </c>
      <c r="E722">
        <v>1</v>
      </c>
    </row>
    <row r="723" spans="1:5" x14ac:dyDescent="0.25">
      <c r="A723" s="12" t="s">
        <v>8219</v>
      </c>
      <c r="B723">
        <f>IF(Sheet1!F1624="successful",Sheet1!L1624)</f>
        <v>65</v>
      </c>
      <c r="D723" s="14" t="s">
        <v>8221</v>
      </c>
      <c r="E723">
        <v>2</v>
      </c>
    </row>
    <row r="724" spans="1:5" x14ac:dyDescent="0.25">
      <c r="A724" s="12" t="s">
        <v>8219</v>
      </c>
      <c r="B724">
        <f>IF(Sheet1!F1625="successful",Sheet1!L1625)</f>
        <v>18</v>
      </c>
      <c r="D724" s="14" t="s">
        <v>8221</v>
      </c>
      <c r="E724">
        <v>1</v>
      </c>
    </row>
    <row r="725" spans="1:5" x14ac:dyDescent="0.25">
      <c r="A725" s="12" t="s">
        <v>8219</v>
      </c>
      <c r="B725">
        <f>IF(Sheet1!F1626="successful",Sheet1!L1626)</f>
        <v>25</v>
      </c>
      <c r="D725" s="14" t="s">
        <v>8221</v>
      </c>
      <c r="E725">
        <v>15</v>
      </c>
    </row>
    <row r="726" spans="1:5" x14ac:dyDescent="0.25">
      <c r="A726" s="12" t="s">
        <v>8219</v>
      </c>
      <c r="B726">
        <f>IF(Sheet1!F1627="successful",Sheet1!L1627)</f>
        <v>104</v>
      </c>
      <c r="D726" s="14" t="s">
        <v>8221</v>
      </c>
      <c r="E726">
        <v>1</v>
      </c>
    </row>
    <row r="727" spans="1:5" x14ac:dyDescent="0.25">
      <c r="A727" s="12" t="s">
        <v>8219</v>
      </c>
      <c r="B727">
        <f>IF(Sheet1!F1628="successful",Sheet1!L1628)</f>
        <v>108</v>
      </c>
      <c r="D727" s="14" t="s">
        <v>8221</v>
      </c>
      <c r="E727">
        <v>1</v>
      </c>
    </row>
    <row r="728" spans="1:5" x14ac:dyDescent="0.25">
      <c r="A728" s="12" t="s">
        <v>8219</v>
      </c>
      <c r="B728">
        <f>IF(Sheet1!F1629="successful",Sheet1!L1629)</f>
        <v>38</v>
      </c>
      <c r="D728" s="14" t="s">
        <v>8221</v>
      </c>
      <c r="E728">
        <v>0</v>
      </c>
    </row>
    <row r="729" spans="1:5" x14ac:dyDescent="0.25">
      <c r="A729" s="12" t="s">
        <v>8219</v>
      </c>
      <c r="B729">
        <f>IF(Sheet1!F1630="successful",Sheet1!L1630)</f>
        <v>88</v>
      </c>
      <c r="D729" s="14" t="s">
        <v>8221</v>
      </c>
      <c r="E729">
        <v>39</v>
      </c>
    </row>
    <row r="730" spans="1:5" x14ac:dyDescent="0.25">
      <c r="A730" s="12" t="s">
        <v>8219</v>
      </c>
      <c r="B730">
        <f>IF(Sheet1!F1631="successful",Sheet1!L1631)</f>
        <v>82</v>
      </c>
      <c r="D730" s="14" t="s">
        <v>8221</v>
      </c>
      <c r="E730">
        <v>103</v>
      </c>
    </row>
    <row r="731" spans="1:5" x14ac:dyDescent="0.25">
      <c r="A731" s="12" t="s">
        <v>8219</v>
      </c>
      <c r="B731">
        <f>IF(Sheet1!F1632="successful",Sheet1!L1632)</f>
        <v>126</v>
      </c>
      <c r="D731" s="14" t="s">
        <v>8221</v>
      </c>
      <c r="E731">
        <v>0</v>
      </c>
    </row>
    <row r="732" spans="1:5" x14ac:dyDescent="0.25">
      <c r="A732" s="12" t="s">
        <v>8219</v>
      </c>
      <c r="B732">
        <f>IF(Sheet1!F1633="successful",Sheet1!L1633)</f>
        <v>133</v>
      </c>
      <c r="D732" s="14" t="s">
        <v>8221</v>
      </c>
      <c r="E732">
        <v>39</v>
      </c>
    </row>
    <row r="733" spans="1:5" x14ac:dyDescent="0.25">
      <c r="A733" s="12" t="s">
        <v>8219</v>
      </c>
      <c r="B733">
        <f>IF(Sheet1!F1634="successful",Sheet1!L1634)</f>
        <v>47</v>
      </c>
      <c r="D733" s="14" t="s">
        <v>8221</v>
      </c>
      <c r="E733">
        <v>15</v>
      </c>
    </row>
    <row r="734" spans="1:5" x14ac:dyDescent="0.25">
      <c r="A734" s="12" t="s">
        <v>8219</v>
      </c>
      <c r="B734">
        <f>IF(Sheet1!F1635="successful",Sheet1!L1635)</f>
        <v>58</v>
      </c>
      <c r="D734" s="14" t="s">
        <v>8221</v>
      </c>
      <c r="E734">
        <v>22</v>
      </c>
    </row>
    <row r="735" spans="1:5" x14ac:dyDescent="0.25">
      <c r="A735" s="12" t="s">
        <v>8219</v>
      </c>
      <c r="B735">
        <f>IF(Sheet1!F1636="successful",Sheet1!L1636)</f>
        <v>32</v>
      </c>
      <c r="D735" s="14" t="s">
        <v>8221</v>
      </c>
      <c r="E735">
        <v>92</v>
      </c>
    </row>
    <row r="736" spans="1:5" x14ac:dyDescent="0.25">
      <c r="A736" s="12" t="s">
        <v>8219</v>
      </c>
      <c r="B736">
        <f>IF(Sheet1!F1637="successful",Sheet1!L1637)</f>
        <v>37</v>
      </c>
      <c r="D736" s="14" t="s">
        <v>8221</v>
      </c>
      <c r="E736">
        <v>25</v>
      </c>
    </row>
    <row r="737" spans="1:5" x14ac:dyDescent="0.25">
      <c r="A737" s="12" t="s">
        <v>8219</v>
      </c>
      <c r="B737">
        <f>IF(Sheet1!F1638="successful",Sheet1!L1638)</f>
        <v>87</v>
      </c>
      <c r="D737" s="14" t="s">
        <v>8221</v>
      </c>
      <c r="E737">
        <v>19</v>
      </c>
    </row>
    <row r="738" spans="1:5" x14ac:dyDescent="0.25">
      <c r="A738" s="12" t="s">
        <v>8219</v>
      </c>
      <c r="B738">
        <f>IF(Sheet1!F1639="successful",Sheet1!L1639)</f>
        <v>15</v>
      </c>
      <c r="D738" s="14" t="s">
        <v>8221</v>
      </c>
      <c r="E738">
        <v>19</v>
      </c>
    </row>
    <row r="739" spans="1:5" x14ac:dyDescent="0.25">
      <c r="A739" s="12" t="s">
        <v>8219</v>
      </c>
      <c r="B739">
        <f>IF(Sheet1!F1640="successful",Sheet1!L1640)</f>
        <v>27</v>
      </c>
      <c r="D739" s="14" t="s">
        <v>8221</v>
      </c>
      <c r="E739">
        <v>13</v>
      </c>
    </row>
    <row r="740" spans="1:5" x14ac:dyDescent="0.25">
      <c r="A740" s="12" t="s">
        <v>8219</v>
      </c>
      <c r="B740">
        <f>IF(Sheet1!F1641="successful",Sheet1!L1641)</f>
        <v>19</v>
      </c>
      <c r="D740" s="14" t="s">
        <v>8221</v>
      </c>
      <c r="E740">
        <v>124</v>
      </c>
    </row>
    <row r="741" spans="1:5" x14ac:dyDescent="0.25">
      <c r="A741" s="12" t="s">
        <v>8219</v>
      </c>
      <c r="B741">
        <f>IF(Sheet1!F1642="successful",Sheet1!L1642)</f>
        <v>17</v>
      </c>
      <c r="D741" s="14" t="s">
        <v>8221</v>
      </c>
      <c r="E741">
        <v>4</v>
      </c>
    </row>
    <row r="742" spans="1:5" x14ac:dyDescent="0.25">
      <c r="A742" s="12" t="s">
        <v>8219</v>
      </c>
      <c r="B742">
        <f>IF(Sheet1!F1643="successful",Sheet1!L1643)</f>
        <v>26</v>
      </c>
      <c r="D742" s="14" t="s">
        <v>8221</v>
      </c>
      <c r="E742">
        <v>10</v>
      </c>
    </row>
    <row r="743" spans="1:5" x14ac:dyDescent="0.25">
      <c r="A743" s="12" t="s">
        <v>8219</v>
      </c>
      <c r="B743">
        <f>IF(Sheet1!F1644="successful",Sheet1!L1644)</f>
        <v>28</v>
      </c>
      <c r="D743" s="14" t="s">
        <v>8221</v>
      </c>
      <c r="E743">
        <v>15</v>
      </c>
    </row>
    <row r="744" spans="1:5" x14ac:dyDescent="0.25">
      <c r="A744" s="12" t="s">
        <v>8219</v>
      </c>
      <c r="B744">
        <f>IF(Sheet1!F1645="successful",Sheet1!L1645)</f>
        <v>37</v>
      </c>
      <c r="D744" s="14" t="s">
        <v>8221</v>
      </c>
      <c r="E744">
        <v>38</v>
      </c>
    </row>
    <row r="745" spans="1:5" x14ac:dyDescent="0.25">
      <c r="A745" s="12" t="s">
        <v>8219</v>
      </c>
      <c r="B745">
        <f>IF(Sheet1!F1646="successful",Sheet1!L1646)</f>
        <v>128</v>
      </c>
      <c r="D745" s="14" t="s">
        <v>8221</v>
      </c>
      <c r="E745">
        <v>152</v>
      </c>
    </row>
    <row r="746" spans="1:5" x14ac:dyDescent="0.25">
      <c r="A746" s="12" t="s">
        <v>8219</v>
      </c>
      <c r="B746">
        <f>IF(Sheet1!F1647="successful",Sheet1!L1647)</f>
        <v>10</v>
      </c>
      <c r="D746" s="14" t="s">
        <v>8221</v>
      </c>
      <c r="E746">
        <v>24</v>
      </c>
    </row>
    <row r="747" spans="1:5" x14ac:dyDescent="0.25">
      <c r="A747" s="12" t="s">
        <v>8219</v>
      </c>
      <c r="B747">
        <f>IF(Sheet1!F1648="successful",Sheet1!L1648)</f>
        <v>83</v>
      </c>
      <c r="D747" s="14" t="s">
        <v>8221</v>
      </c>
      <c r="E747">
        <v>76</v>
      </c>
    </row>
    <row r="748" spans="1:5" x14ac:dyDescent="0.25">
      <c r="A748" s="12" t="s">
        <v>8219</v>
      </c>
      <c r="B748">
        <f>IF(Sheet1!F1649="successful",Sheet1!L1649)</f>
        <v>46</v>
      </c>
      <c r="D748" s="14" t="s">
        <v>8221</v>
      </c>
      <c r="E748">
        <v>185</v>
      </c>
    </row>
    <row r="749" spans="1:5" x14ac:dyDescent="0.25">
      <c r="A749" s="12" t="s">
        <v>8219</v>
      </c>
      <c r="B749">
        <f>IF(Sheet1!F1650="successful",Sheet1!L1650)</f>
        <v>90</v>
      </c>
      <c r="D749" s="14" t="s">
        <v>8221</v>
      </c>
      <c r="E749">
        <v>33</v>
      </c>
    </row>
    <row r="750" spans="1:5" x14ac:dyDescent="0.25">
      <c r="A750" s="12" t="s">
        <v>8219</v>
      </c>
      <c r="B750">
        <f>IF(Sheet1!F1651="successful",Sheet1!L1651)</f>
        <v>81</v>
      </c>
      <c r="D750" s="14" t="s">
        <v>8221</v>
      </c>
      <c r="E750">
        <v>108</v>
      </c>
    </row>
    <row r="751" spans="1:5" x14ac:dyDescent="0.25">
      <c r="A751" s="12" t="s">
        <v>8219</v>
      </c>
      <c r="B751">
        <f>IF(Sheet1!F1652="successful",Sheet1!L1652)</f>
        <v>32</v>
      </c>
      <c r="D751" s="14" t="s">
        <v>8221</v>
      </c>
      <c r="E751">
        <v>29</v>
      </c>
    </row>
    <row r="752" spans="1:5" x14ac:dyDescent="0.25">
      <c r="A752" s="12" t="s">
        <v>8219</v>
      </c>
      <c r="B752">
        <f>IF(Sheet1!F1653="successful",Sheet1!L1653)</f>
        <v>20</v>
      </c>
      <c r="D752" s="14" t="s">
        <v>8221</v>
      </c>
      <c r="E752">
        <v>24</v>
      </c>
    </row>
    <row r="753" spans="1:5" x14ac:dyDescent="0.25">
      <c r="A753" s="12" t="s">
        <v>8219</v>
      </c>
      <c r="B753">
        <f>IF(Sheet1!F1654="successful",Sheet1!L1654)</f>
        <v>70</v>
      </c>
      <c r="D753" s="14" t="s">
        <v>8221</v>
      </c>
      <c r="E753">
        <v>4</v>
      </c>
    </row>
    <row r="754" spans="1:5" x14ac:dyDescent="0.25">
      <c r="A754" s="12" t="s">
        <v>8219</v>
      </c>
      <c r="B754">
        <f>IF(Sheet1!F1655="successful",Sheet1!L1655)</f>
        <v>168</v>
      </c>
      <c r="D754" s="14" t="s">
        <v>8221</v>
      </c>
      <c r="E754">
        <v>4</v>
      </c>
    </row>
    <row r="755" spans="1:5" x14ac:dyDescent="0.25">
      <c r="A755" s="12" t="s">
        <v>8219</v>
      </c>
      <c r="B755">
        <f>IF(Sheet1!F1656="successful",Sheet1!L1656)</f>
        <v>34</v>
      </c>
      <c r="D755" s="14" t="s">
        <v>8221</v>
      </c>
      <c r="E755">
        <v>15</v>
      </c>
    </row>
    <row r="756" spans="1:5" x14ac:dyDescent="0.25">
      <c r="A756" s="12" t="s">
        <v>8219</v>
      </c>
      <c r="B756">
        <f>IF(Sheet1!F1657="successful",Sheet1!L1657)</f>
        <v>48</v>
      </c>
      <c r="D756" s="14" t="s">
        <v>8221</v>
      </c>
      <c r="E756">
        <v>4</v>
      </c>
    </row>
    <row r="757" spans="1:5" x14ac:dyDescent="0.25">
      <c r="A757" s="12" t="s">
        <v>8219</v>
      </c>
      <c r="B757">
        <f>IF(Sheet1!F1658="successful",Sheet1!L1658)</f>
        <v>48</v>
      </c>
      <c r="D757" s="14" t="s">
        <v>8221</v>
      </c>
      <c r="E757">
        <v>139</v>
      </c>
    </row>
    <row r="758" spans="1:5" x14ac:dyDescent="0.25">
      <c r="A758" s="12" t="s">
        <v>8219</v>
      </c>
      <c r="B758">
        <f>IF(Sheet1!F1659="successful",Sheet1!L1659)</f>
        <v>221</v>
      </c>
      <c r="D758" s="14" t="s">
        <v>8221</v>
      </c>
      <c r="E758">
        <v>2</v>
      </c>
    </row>
    <row r="759" spans="1:5" x14ac:dyDescent="0.25">
      <c r="A759" s="12" t="s">
        <v>8219</v>
      </c>
      <c r="B759">
        <f>IF(Sheet1!F1660="successful",Sheet1!L1660)</f>
        <v>107</v>
      </c>
      <c r="D759" s="14" t="s">
        <v>8221</v>
      </c>
      <c r="E759">
        <v>18</v>
      </c>
    </row>
    <row r="760" spans="1:5" x14ac:dyDescent="0.25">
      <c r="A760" s="12" t="s">
        <v>8219</v>
      </c>
      <c r="B760">
        <f>IF(Sheet1!F1661="successful",Sheet1!L1661)</f>
        <v>45</v>
      </c>
      <c r="D760" s="14" t="s">
        <v>8221</v>
      </c>
      <c r="E760">
        <v>81</v>
      </c>
    </row>
    <row r="761" spans="1:5" x14ac:dyDescent="0.25">
      <c r="A761" s="12" t="s">
        <v>8219</v>
      </c>
      <c r="B761">
        <f>IF(Sheet1!F1662="successful",Sheet1!L1662)</f>
        <v>36</v>
      </c>
      <c r="D761" s="14" t="s">
        <v>8221</v>
      </c>
      <c r="E761">
        <v>86</v>
      </c>
    </row>
    <row r="762" spans="1:5" x14ac:dyDescent="0.25">
      <c r="A762" s="12" t="s">
        <v>8219</v>
      </c>
      <c r="B762">
        <f>IF(Sheet1!F1663="successful",Sheet1!L1663)</f>
        <v>101</v>
      </c>
      <c r="D762" s="14" t="s">
        <v>8221</v>
      </c>
      <c r="E762">
        <v>140</v>
      </c>
    </row>
    <row r="763" spans="1:5" x14ac:dyDescent="0.25">
      <c r="A763" s="12" t="s">
        <v>8219</v>
      </c>
      <c r="B763">
        <f>IF(Sheet1!F1664="successful",Sheet1!L1664)</f>
        <v>62</v>
      </c>
      <c r="D763" s="14" t="s">
        <v>8221</v>
      </c>
      <c r="E763">
        <v>37</v>
      </c>
    </row>
    <row r="764" spans="1:5" x14ac:dyDescent="0.25">
      <c r="A764" s="12" t="s">
        <v>8219</v>
      </c>
      <c r="B764">
        <f>IF(Sheet1!F1665="successful",Sheet1!L1665)</f>
        <v>32</v>
      </c>
      <c r="D764" s="14" t="s">
        <v>8221</v>
      </c>
      <c r="E764">
        <v>6</v>
      </c>
    </row>
    <row r="765" spans="1:5" x14ac:dyDescent="0.25">
      <c r="A765" s="12" t="s">
        <v>8219</v>
      </c>
      <c r="B765">
        <f>IF(Sheet1!F1666="successful",Sheet1!L1666)</f>
        <v>89</v>
      </c>
      <c r="D765" s="14" t="s">
        <v>8221</v>
      </c>
      <c r="E765">
        <v>113</v>
      </c>
    </row>
    <row r="766" spans="1:5" x14ac:dyDescent="0.25">
      <c r="A766" s="12" t="s">
        <v>8219</v>
      </c>
      <c r="B766">
        <f>IF(Sheet1!F1667="successful",Sheet1!L1667)</f>
        <v>93</v>
      </c>
      <c r="D766" s="14" t="s">
        <v>8221</v>
      </c>
      <c r="E766">
        <v>37</v>
      </c>
    </row>
    <row r="767" spans="1:5" x14ac:dyDescent="0.25">
      <c r="A767" s="12" t="s">
        <v>8219</v>
      </c>
      <c r="B767">
        <f>IF(Sheet1!F1668="successful",Sheet1!L1668)</f>
        <v>98</v>
      </c>
      <c r="D767" s="14" t="s">
        <v>8221</v>
      </c>
      <c r="E767">
        <v>18</v>
      </c>
    </row>
    <row r="768" spans="1:5" x14ac:dyDescent="0.25">
      <c r="A768" s="12" t="s">
        <v>8219</v>
      </c>
      <c r="B768">
        <f>IF(Sheet1!F1669="successful",Sheet1!L1669)</f>
        <v>82</v>
      </c>
      <c r="D768" s="14" t="s">
        <v>8221</v>
      </c>
      <c r="E768">
        <v>75</v>
      </c>
    </row>
    <row r="769" spans="1:5" x14ac:dyDescent="0.25">
      <c r="A769" s="12" t="s">
        <v>8219</v>
      </c>
      <c r="B769">
        <f>IF(Sheet1!F1670="successful",Sheet1!L1670)</f>
        <v>116</v>
      </c>
      <c r="D769" s="14" t="s">
        <v>8221</v>
      </c>
      <c r="E769">
        <v>52</v>
      </c>
    </row>
    <row r="770" spans="1:5" x14ac:dyDescent="0.25">
      <c r="A770" s="12" t="s">
        <v>8219</v>
      </c>
      <c r="B770">
        <f>IF(Sheet1!F1671="successful",Sheet1!L1671)</f>
        <v>52</v>
      </c>
      <c r="D770" s="14" t="s">
        <v>8221</v>
      </c>
      <c r="E770">
        <v>122</v>
      </c>
    </row>
    <row r="771" spans="1:5" x14ac:dyDescent="0.25">
      <c r="A771" s="12" t="s">
        <v>8219</v>
      </c>
      <c r="B771">
        <f>IF(Sheet1!F1672="successful",Sheet1!L1672)</f>
        <v>23</v>
      </c>
      <c r="D771" s="14" t="s">
        <v>8221</v>
      </c>
      <c r="E771">
        <v>8</v>
      </c>
    </row>
    <row r="772" spans="1:5" x14ac:dyDescent="0.25">
      <c r="A772" s="12" t="s">
        <v>8219</v>
      </c>
      <c r="B772">
        <f>IF(Sheet1!F1673="successful",Sheet1!L1673)</f>
        <v>77</v>
      </c>
      <c r="D772" s="14" t="s">
        <v>8221</v>
      </c>
      <c r="E772">
        <v>8</v>
      </c>
    </row>
    <row r="773" spans="1:5" x14ac:dyDescent="0.25">
      <c r="A773" s="12" t="s">
        <v>8219</v>
      </c>
      <c r="B773">
        <f>IF(Sheet1!F1674="successful",Sheet1!L1674)</f>
        <v>49</v>
      </c>
      <c r="D773" s="14" t="s">
        <v>8221</v>
      </c>
      <c r="E773">
        <v>96</v>
      </c>
    </row>
    <row r="774" spans="1:5" x14ac:dyDescent="0.25">
      <c r="A774" s="12" t="s">
        <v>8219</v>
      </c>
      <c r="B774">
        <f>IF(Sheet1!F1675="successful",Sheet1!L1675)</f>
        <v>59</v>
      </c>
      <c r="D774" s="14" t="s">
        <v>8221</v>
      </c>
      <c r="E774">
        <v>9</v>
      </c>
    </row>
    <row r="775" spans="1:5" x14ac:dyDescent="0.25">
      <c r="A775" s="12" t="s">
        <v>8219</v>
      </c>
      <c r="B775">
        <f>IF(Sheet1!F1676="successful",Sheet1!L1676)</f>
        <v>113</v>
      </c>
      <c r="D775" s="14" t="s">
        <v>8221</v>
      </c>
      <c r="E775">
        <v>2</v>
      </c>
    </row>
    <row r="776" spans="1:5" x14ac:dyDescent="0.25">
      <c r="A776" s="12" t="s">
        <v>8219</v>
      </c>
      <c r="B776">
        <f>IF(Sheet1!F1677="successful",Sheet1!L1677)</f>
        <v>34</v>
      </c>
      <c r="D776" s="14" t="s">
        <v>8221</v>
      </c>
      <c r="E776">
        <v>26</v>
      </c>
    </row>
    <row r="777" spans="1:5" x14ac:dyDescent="0.25">
      <c r="A777" s="12" t="s">
        <v>8219</v>
      </c>
      <c r="B777">
        <f>IF(Sheet1!F1678="successful",Sheet1!L1678)</f>
        <v>42</v>
      </c>
      <c r="D777" s="14" t="s">
        <v>8221</v>
      </c>
      <c r="E777">
        <v>23</v>
      </c>
    </row>
    <row r="778" spans="1:5" x14ac:dyDescent="0.25">
      <c r="A778" s="12" t="s">
        <v>8219</v>
      </c>
      <c r="B778">
        <f>IF(Sheet1!F1679="successful",Sheet1!L1679)</f>
        <v>42</v>
      </c>
      <c r="D778" s="14" t="s">
        <v>8221</v>
      </c>
      <c r="E778">
        <v>0</v>
      </c>
    </row>
    <row r="779" spans="1:5" x14ac:dyDescent="0.25">
      <c r="A779" s="12" t="s">
        <v>8219</v>
      </c>
      <c r="B779">
        <f>IF(Sheet1!F1680="successful",Sheet1!L1680)</f>
        <v>49</v>
      </c>
      <c r="D779" s="14" t="s">
        <v>8221</v>
      </c>
      <c r="E779">
        <v>140</v>
      </c>
    </row>
    <row r="780" spans="1:5" x14ac:dyDescent="0.25">
      <c r="A780" s="12" t="s">
        <v>8219</v>
      </c>
      <c r="B780">
        <f>IF(Sheet1!F1681="successful",Sheet1!L1681)</f>
        <v>56</v>
      </c>
      <c r="D780" s="14" t="s">
        <v>8221</v>
      </c>
      <c r="E780">
        <v>0</v>
      </c>
    </row>
    <row r="781" spans="1:5" x14ac:dyDescent="0.25">
      <c r="A781" s="12" t="s">
        <v>8219</v>
      </c>
      <c r="B781">
        <f>IF(Sheet1!F1682="successful",Sheet1!L1682)</f>
        <v>25</v>
      </c>
      <c r="D781" s="14" t="s">
        <v>8221</v>
      </c>
      <c r="E781">
        <v>6</v>
      </c>
    </row>
    <row r="782" spans="1:5" x14ac:dyDescent="0.25">
      <c r="A782" s="12" t="s">
        <v>8219</v>
      </c>
      <c r="B782">
        <f>IF(Sheet1!F1743="successful",Sheet1!L1743)</f>
        <v>52</v>
      </c>
      <c r="D782" s="14" t="s">
        <v>8221</v>
      </c>
      <c r="E782">
        <v>100</v>
      </c>
    </row>
    <row r="783" spans="1:5" x14ac:dyDescent="0.25">
      <c r="A783" s="12" t="s">
        <v>8219</v>
      </c>
      <c r="B783">
        <f>IF(Sheet1!F1744="successful",Sheet1!L1744)</f>
        <v>34</v>
      </c>
      <c r="D783" s="14" t="s">
        <v>8221</v>
      </c>
      <c r="E783">
        <v>0</v>
      </c>
    </row>
    <row r="784" spans="1:5" x14ac:dyDescent="0.25">
      <c r="A784" s="12" t="s">
        <v>8219</v>
      </c>
      <c r="B784">
        <f>IF(Sheet1!F1745="successful",Sheet1!L1745)</f>
        <v>67</v>
      </c>
      <c r="D784" s="14" t="s">
        <v>8221</v>
      </c>
      <c r="E784">
        <v>4</v>
      </c>
    </row>
    <row r="785" spans="1:5" x14ac:dyDescent="0.25">
      <c r="A785" s="12" t="s">
        <v>8219</v>
      </c>
      <c r="B785">
        <f>IF(Sheet1!F1746="successful",Sheet1!L1746)</f>
        <v>70</v>
      </c>
      <c r="D785" s="14" t="s">
        <v>8221</v>
      </c>
      <c r="E785">
        <v>8</v>
      </c>
    </row>
    <row r="786" spans="1:5" x14ac:dyDescent="0.25">
      <c r="A786" s="12" t="s">
        <v>8219</v>
      </c>
      <c r="B786">
        <f>IF(Sheet1!F1747="successful",Sheet1!L1747)</f>
        <v>89</v>
      </c>
      <c r="D786" s="14" t="s">
        <v>8221</v>
      </c>
      <c r="E786">
        <v>0</v>
      </c>
    </row>
    <row r="787" spans="1:5" x14ac:dyDescent="0.25">
      <c r="A787" s="12" t="s">
        <v>8219</v>
      </c>
      <c r="B787">
        <f>IF(Sheet1!F1748="successful",Sheet1!L1748)</f>
        <v>107</v>
      </c>
      <c r="D787" s="14" t="s">
        <v>8221</v>
      </c>
      <c r="E787">
        <v>16</v>
      </c>
    </row>
    <row r="788" spans="1:5" x14ac:dyDescent="0.25">
      <c r="A788" s="12" t="s">
        <v>8219</v>
      </c>
      <c r="B788">
        <f>IF(Sheet1!F1749="successful",Sheet1!L1749)</f>
        <v>159</v>
      </c>
      <c r="D788" s="14" t="s">
        <v>8221</v>
      </c>
      <c r="E788">
        <v>2</v>
      </c>
    </row>
    <row r="789" spans="1:5" x14ac:dyDescent="0.25">
      <c r="A789" s="12" t="s">
        <v>8219</v>
      </c>
      <c r="B789">
        <f>IF(Sheet1!F1750="successful",Sheet1!L1750)</f>
        <v>181</v>
      </c>
      <c r="D789" s="14" t="s">
        <v>8221</v>
      </c>
      <c r="E789">
        <v>48</v>
      </c>
    </row>
    <row r="790" spans="1:5" x14ac:dyDescent="0.25">
      <c r="A790" s="12" t="s">
        <v>8219</v>
      </c>
      <c r="B790">
        <f>IF(Sheet1!F1751="successful",Sheet1!L1751)</f>
        <v>131</v>
      </c>
      <c r="D790" s="14" t="s">
        <v>8221</v>
      </c>
      <c r="E790">
        <v>2</v>
      </c>
    </row>
    <row r="791" spans="1:5" x14ac:dyDescent="0.25">
      <c r="A791" s="12" t="s">
        <v>8219</v>
      </c>
      <c r="B791">
        <f>IF(Sheet1!F1752="successful",Sheet1!L1752)</f>
        <v>125</v>
      </c>
      <c r="D791" s="14" t="s">
        <v>8221</v>
      </c>
      <c r="E791">
        <v>2</v>
      </c>
    </row>
    <row r="792" spans="1:5" x14ac:dyDescent="0.25">
      <c r="A792" s="12" t="s">
        <v>8219</v>
      </c>
      <c r="B792">
        <f>IF(Sheet1!F1753="successful",Sheet1!L1753)</f>
        <v>61</v>
      </c>
      <c r="D792" s="14" t="s">
        <v>8221</v>
      </c>
      <c r="E792">
        <v>1</v>
      </c>
    </row>
    <row r="793" spans="1:5" x14ac:dyDescent="0.25">
      <c r="A793" s="12" t="s">
        <v>8219</v>
      </c>
      <c r="B793">
        <f>IF(Sheet1!F1754="successful",Sheet1!L1754)</f>
        <v>90</v>
      </c>
      <c r="D793" s="14" t="s">
        <v>8221</v>
      </c>
      <c r="E793">
        <v>17</v>
      </c>
    </row>
    <row r="794" spans="1:5" x14ac:dyDescent="0.25">
      <c r="A794" s="12" t="s">
        <v>8219</v>
      </c>
      <c r="B794">
        <f>IF(Sheet1!F1755="successful",Sheet1!L1755)</f>
        <v>35</v>
      </c>
      <c r="D794" s="14" t="s">
        <v>8221</v>
      </c>
      <c r="E794">
        <v>0</v>
      </c>
    </row>
    <row r="795" spans="1:5" x14ac:dyDescent="0.25">
      <c r="A795" s="12" t="s">
        <v>8219</v>
      </c>
      <c r="B795">
        <f>IF(Sheet1!F1756="successful",Sheet1!L1756)</f>
        <v>90</v>
      </c>
      <c r="D795" s="14" t="s">
        <v>8221</v>
      </c>
      <c r="E795">
        <v>11</v>
      </c>
    </row>
    <row r="796" spans="1:5" x14ac:dyDescent="0.25">
      <c r="A796" s="12" t="s">
        <v>8219</v>
      </c>
      <c r="B796">
        <f>IF(Sheet1!F1757="successful",Sheet1!L1757)</f>
        <v>4</v>
      </c>
      <c r="D796" s="14" t="s">
        <v>8221</v>
      </c>
      <c r="E796">
        <v>95</v>
      </c>
    </row>
    <row r="797" spans="1:5" x14ac:dyDescent="0.25">
      <c r="A797" s="12" t="s">
        <v>8219</v>
      </c>
      <c r="B797">
        <f>IF(Sheet1!F1758="successful",Sheet1!L1758)</f>
        <v>120</v>
      </c>
      <c r="D797" s="14" t="s">
        <v>8221</v>
      </c>
      <c r="E797">
        <v>13</v>
      </c>
    </row>
    <row r="798" spans="1:5" x14ac:dyDescent="0.25">
      <c r="A798" s="12" t="s">
        <v>8219</v>
      </c>
      <c r="B798">
        <f>IF(Sheet1!F1759="successful",Sheet1!L1759)</f>
        <v>14</v>
      </c>
      <c r="D798" s="14" t="s">
        <v>8221</v>
      </c>
      <c r="E798">
        <v>2</v>
      </c>
    </row>
    <row r="799" spans="1:5" x14ac:dyDescent="0.25">
      <c r="A799" s="12" t="s">
        <v>8219</v>
      </c>
      <c r="B799">
        <f>IF(Sheet1!F1760="successful",Sheet1!L1760)</f>
        <v>27</v>
      </c>
      <c r="D799" s="14" t="s">
        <v>8221</v>
      </c>
      <c r="E799">
        <v>2</v>
      </c>
    </row>
    <row r="800" spans="1:5" x14ac:dyDescent="0.25">
      <c r="A800" s="12" t="s">
        <v>8219</v>
      </c>
      <c r="B800">
        <f>IF(Sheet1!F1761="successful",Sheet1!L1761)</f>
        <v>49</v>
      </c>
      <c r="D800" s="14" t="s">
        <v>8221</v>
      </c>
      <c r="E800">
        <v>3</v>
      </c>
    </row>
    <row r="801" spans="1:5" x14ac:dyDescent="0.25">
      <c r="A801" s="12" t="s">
        <v>8219</v>
      </c>
      <c r="B801">
        <f>IF(Sheet1!F1762="successful",Sheet1!L1762)</f>
        <v>102</v>
      </c>
      <c r="D801" s="14" t="s">
        <v>8221</v>
      </c>
      <c r="E801">
        <v>0</v>
      </c>
    </row>
    <row r="802" spans="1:5" x14ac:dyDescent="0.25">
      <c r="A802" s="12" t="s">
        <v>8219</v>
      </c>
      <c r="B802">
        <f>IF(Sheet1!F1763="successful",Sheet1!L1763)</f>
        <v>3</v>
      </c>
      <c r="D802" s="14" t="s">
        <v>8221</v>
      </c>
      <c r="E802">
        <v>0</v>
      </c>
    </row>
    <row r="803" spans="1:5" x14ac:dyDescent="0.25">
      <c r="A803" s="12" t="s">
        <v>8219</v>
      </c>
      <c r="B803">
        <f>IF(Sheet1!F1764="successful",Sheet1!L1764)</f>
        <v>25</v>
      </c>
      <c r="D803" s="14" t="s">
        <v>8221</v>
      </c>
      <c r="E803">
        <v>0</v>
      </c>
    </row>
    <row r="804" spans="1:5" x14ac:dyDescent="0.25">
      <c r="A804" s="12" t="s">
        <v>8219</v>
      </c>
      <c r="B804">
        <f>IF(Sheet1!F1765="successful",Sheet1!L1765)</f>
        <v>118</v>
      </c>
      <c r="D804" s="14" t="s">
        <v>8221</v>
      </c>
      <c r="E804">
        <v>2</v>
      </c>
    </row>
    <row r="805" spans="1:5" x14ac:dyDescent="0.25">
      <c r="A805" s="12" t="s">
        <v>8219</v>
      </c>
      <c r="B805">
        <f>IF(Sheet1!F1823="successful",Sheet1!L1823)</f>
        <v>57</v>
      </c>
      <c r="D805" s="14" t="s">
        <v>8221</v>
      </c>
      <c r="E805">
        <v>24</v>
      </c>
    </row>
    <row r="806" spans="1:5" x14ac:dyDescent="0.25">
      <c r="A806" s="12" t="s">
        <v>8219</v>
      </c>
      <c r="B806">
        <f>IF(Sheet1!F1824="successful",Sheet1!L1824)</f>
        <v>11</v>
      </c>
      <c r="D806" s="14" t="s">
        <v>8221</v>
      </c>
      <c r="E806">
        <v>25</v>
      </c>
    </row>
    <row r="807" spans="1:5" x14ac:dyDescent="0.25">
      <c r="A807" s="12" t="s">
        <v>8219</v>
      </c>
      <c r="B807">
        <f>IF(Sheet1!F1825="successful",Sheet1!L1825)</f>
        <v>33</v>
      </c>
      <c r="D807" s="14" t="s">
        <v>8221</v>
      </c>
      <c r="E807">
        <v>3</v>
      </c>
    </row>
    <row r="808" spans="1:5" x14ac:dyDescent="0.25">
      <c r="A808" s="12" t="s">
        <v>8219</v>
      </c>
      <c r="B808">
        <f>IF(Sheet1!F1826="successful",Sheet1!L1826)</f>
        <v>40</v>
      </c>
      <c r="D808" s="14" t="s">
        <v>8221</v>
      </c>
      <c r="E808">
        <v>41</v>
      </c>
    </row>
    <row r="809" spans="1:5" x14ac:dyDescent="0.25">
      <c r="A809" s="12" t="s">
        <v>8219</v>
      </c>
      <c r="B809">
        <f>IF(Sheet1!F1827="successful",Sheet1!L1827)</f>
        <v>50</v>
      </c>
      <c r="D809" s="14" t="s">
        <v>8221</v>
      </c>
      <c r="E809">
        <v>2</v>
      </c>
    </row>
    <row r="810" spans="1:5" x14ac:dyDescent="0.25">
      <c r="A810" s="12" t="s">
        <v>8219</v>
      </c>
      <c r="B810">
        <f>IF(Sheet1!F1828="successful",Sheet1!L1828)</f>
        <v>38</v>
      </c>
      <c r="D810" s="14" t="s">
        <v>8221</v>
      </c>
      <c r="E810">
        <v>4</v>
      </c>
    </row>
    <row r="811" spans="1:5" x14ac:dyDescent="0.25">
      <c r="A811" s="12" t="s">
        <v>8219</v>
      </c>
      <c r="B811">
        <f>IF(Sheet1!F1829="successful",Sheet1!L1829)</f>
        <v>96</v>
      </c>
      <c r="D811" s="14" t="s">
        <v>8221</v>
      </c>
      <c r="E811">
        <v>99</v>
      </c>
    </row>
    <row r="812" spans="1:5" x14ac:dyDescent="0.25">
      <c r="A812" s="12" t="s">
        <v>8219</v>
      </c>
      <c r="B812">
        <f>IF(Sheet1!F1830="successful",Sheet1!L1830)</f>
        <v>48</v>
      </c>
      <c r="D812" s="14" t="s">
        <v>8221</v>
      </c>
      <c r="E812">
        <v>4</v>
      </c>
    </row>
    <row r="813" spans="1:5" x14ac:dyDescent="0.25">
      <c r="A813" s="12" t="s">
        <v>8219</v>
      </c>
      <c r="B813">
        <f>IF(Sheet1!F1831="successful",Sheet1!L1831)</f>
        <v>33</v>
      </c>
      <c r="D813" s="14" t="s">
        <v>8221</v>
      </c>
      <c r="E813">
        <v>4</v>
      </c>
    </row>
    <row r="814" spans="1:5" x14ac:dyDescent="0.25">
      <c r="A814" s="12" t="s">
        <v>8219</v>
      </c>
      <c r="B814">
        <f>IF(Sheet1!F1832="successful",Sheet1!L1832)</f>
        <v>226</v>
      </c>
      <c r="D814" s="14" t="s">
        <v>8221</v>
      </c>
      <c r="E814">
        <v>38</v>
      </c>
    </row>
    <row r="815" spans="1:5" x14ac:dyDescent="0.25">
      <c r="A815" s="12" t="s">
        <v>8219</v>
      </c>
      <c r="B815">
        <f>IF(Sheet1!F1833="successful",Sheet1!L1833)</f>
        <v>14</v>
      </c>
      <c r="D815" s="14" t="s">
        <v>8221</v>
      </c>
      <c r="E815">
        <v>285</v>
      </c>
    </row>
    <row r="816" spans="1:5" x14ac:dyDescent="0.25">
      <c r="A816" s="12" t="s">
        <v>8219</v>
      </c>
      <c r="B816">
        <f>IF(Sheet1!F1834="successful",Sheet1!L1834)</f>
        <v>20</v>
      </c>
      <c r="D816" s="14" t="s">
        <v>8221</v>
      </c>
      <c r="E816">
        <v>1</v>
      </c>
    </row>
    <row r="817" spans="1:5" x14ac:dyDescent="0.25">
      <c r="A817" s="12" t="s">
        <v>8219</v>
      </c>
      <c r="B817">
        <f>IF(Sheet1!F1835="successful",Sheet1!L1835)</f>
        <v>25</v>
      </c>
      <c r="D817" s="14" t="s">
        <v>8221</v>
      </c>
      <c r="E817">
        <v>42</v>
      </c>
    </row>
    <row r="818" spans="1:5" x14ac:dyDescent="0.25">
      <c r="A818" s="12" t="s">
        <v>8219</v>
      </c>
      <c r="B818">
        <f>IF(Sheet1!F1836="successful",Sheet1!L1836)</f>
        <v>90</v>
      </c>
      <c r="D818" s="14" t="s">
        <v>8221</v>
      </c>
      <c r="E818">
        <v>26</v>
      </c>
    </row>
    <row r="819" spans="1:5" x14ac:dyDescent="0.25">
      <c r="A819" s="12" t="s">
        <v>8219</v>
      </c>
      <c r="B819">
        <f>IF(Sheet1!F1837="successful",Sheet1!L1837)</f>
        <v>11</v>
      </c>
      <c r="D819" s="14" t="s">
        <v>8221</v>
      </c>
      <c r="E819">
        <v>2</v>
      </c>
    </row>
    <row r="820" spans="1:5" x14ac:dyDescent="0.25">
      <c r="A820" s="12" t="s">
        <v>8219</v>
      </c>
      <c r="B820">
        <f>IF(Sheet1!F1838="successful",Sheet1!L1838)</f>
        <v>55</v>
      </c>
      <c r="D820" s="14" t="s">
        <v>8221</v>
      </c>
      <c r="E820">
        <v>4</v>
      </c>
    </row>
    <row r="821" spans="1:5" x14ac:dyDescent="0.25">
      <c r="A821" s="12" t="s">
        <v>8219</v>
      </c>
      <c r="B821">
        <f>IF(Sheet1!F1839="successful",Sheet1!L1839)</f>
        <v>30</v>
      </c>
      <c r="D821" s="14" t="s">
        <v>8221</v>
      </c>
      <c r="E821">
        <v>6</v>
      </c>
    </row>
    <row r="822" spans="1:5" x14ac:dyDescent="0.25">
      <c r="A822" s="12" t="s">
        <v>8219</v>
      </c>
      <c r="B822">
        <f>IF(Sheet1!F1840="successful",Sheet1!L1840)</f>
        <v>28</v>
      </c>
      <c r="D822" s="14" t="s">
        <v>8221</v>
      </c>
      <c r="E822">
        <v>70</v>
      </c>
    </row>
    <row r="823" spans="1:5" x14ac:dyDescent="0.25">
      <c r="A823" s="12" t="s">
        <v>8219</v>
      </c>
      <c r="B823">
        <f>IF(Sheet1!F1841="successful",Sheet1!L1841)</f>
        <v>45</v>
      </c>
      <c r="D823" s="14" t="s">
        <v>8221</v>
      </c>
      <c r="E823">
        <v>9</v>
      </c>
    </row>
    <row r="824" spans="1:5" x14ac:dyDescent="0.25">
      <c r="A824" s="12" t="s">
        <v>8219</v>
      </c>
      <c r="B824">
        <f>IF(Sheet1!F1842="successful",Sheet1!L1842)</f>
        <v>13</v>
      </c>
      <c r="D824" s="14" t="s">
        <v>8221</v>
      </c>
      <c r="E824">
        <v>8</v>
      </c>
    </row>
    <row r="825" spans="1:5" x14ac:dyDescent="0.25">
      <c r="A825" s="12" t="s">
        <v>8219</v>
      </c>
      <c r="B825">
        <f>IF(Sheet1!F1843="successful",Sheet1!L1843)</f>
        <v>40</v>
      </c>
      <c r="D825" s="14" t="s">
        <v>8221</v>
      </c>
      <c r="E825">
        <v>105</v>
      </c>
    </row>
    <row r="826" spans="1:5" x14ac:dyDescent="0.25">
      <c r="A826" s="12" t="s">
        <v>8219</v>
      </c>
      <c r="B826">
        <f>IF(Sheet1!F1844="successful",Sheet1!L1844)</f>
        <v>21</v>
      </c>
      <c r="D826" s="14" t="s">
        <v>8221</v>
      </c>
      <c r="E826">
        <v>12</v>
      </c>
    </row>
    <row r="827" spans="1:5" x14ac:dyDescent="0.25">
      <c r="A827" s="12" t="s">
        <v>8219</v>
      </c>
      <c r="B827">
        <f>IF(Sheet1!F1845="successful",Sheet1!L1845)</f>
        <v>134</v>
      </c>
      <c r="D827" s="14" t="s">
        <v>8221</v>
      </c>
      <c r="E827">
        <v>0</v>
      </c>
    </row>
    <row r="828" spans="1:5" x14ac:dyDescent="0.25">
      <c r="A828" s="12" t="s">
        <v>8219</v>
      </c>
      <c r="B828">
        <f>IF(Sheet1!F1846="successful",Sheet1!L1846)</f>
        <v>20</v>
      </c>
      <c r="D828" s="14" t="s">
        <v>8221</v>
      </c>
      <c r="E828">
        <v>16</v>
      </c>
    </row>
    <row r="829" spans="1:5" x14ac:dyDescent="0.25">
      <c r="A829" s="12" t="s">
        <v>8219</v>
      </c>
      <c r="B829">
        <f>IF(Sheet1!F1847="successful",Sheet1!L1847)</f>
        <v>19</v>
      </c>
      <c r="D829" s="14" t="s">
        <v>8221</v>
      </c>
      <c r="E829">
        <v>7</v>
      </c>
    </row>
    <row r="830" spans="1:5" x14ac:dyDescent="0.25">
      <c r="A830" s="12" t="s">
        <v>8219</v>
      </c>
      <c r="B830">
        <f>IF(Sheet1!F1848="successful",Sheet1!L1848)</f>
        <v>209</v>
      </c>
      <c r="D830" s="14" t="s">
        <v>8221</v>
      </c>
      <c r="E830">
        <v>4</v>
      </c>
    </row>
    <row r="831" spans="1:5" x14ac:dyDescent="0.25">
      <c r="A831" s="12" t="s">
        <v>8219</v>
      </c>
      <c r="B831">
        <f>IF(Sheet1!F1849="successful",Sheet1!L1849)</f>
        <v>38</v>
      </c>
      <c r="D831" s="14" t="s">
        <v>8221</v>
      </c>
      <c r="E831">
        <v>1</v>
      </c>
    </row>
    <row r="832" spans="1:5" x14ac:dyDescent="0.25">
      <c r="A832" s="12" t="s">
        <v>8219</v>
      </c>
      <c r="B832">
        <f>IF(Sheet1!F1850="successful",Sheet1!L1850)</f>
        <v>24</v>
      </c>
      <c r="D832" s="14" t="s">
        <v>8221</v>
      </c>
      <c r="E832">
        <v>28</v>
      </c>
    </row>
    <row r="833" spans="1:5" x14ac:dyDescent="0.25">
      <c r="A833" s="12" t="s">
        <v>8219</v>
      </c>
      <c r="B833">
        <f>IF(Sheet1!F1851="successful",Sheet1!L1851)</f>
        <v>8</v>
      </c>
      <c r="D833" s="14" t="s">
        <v>8221</v>
      </c>
      <c r="E833">
        <v>1</v>
      </c>
    </row>
    <row r="834" spans="1:5" x14ac:dyDescent="0.25">
      <c r="A834" s="12" t="s">
        <v>8219</v>
      </c>
      <c r="B834">
        <f>IF(Sheet1!F1852="successful",Sheet1!L1852)</f>
        <v>179</v>
      </c>
      <c r="D834" s="14" t="s">
        <v>8221</v>
      </c>
      <c r="E834">
        <v>1</v>
      </c>
    </row>
    <row r="835" spans="1:5" x14ac:dyDescent="0.25">
      <c r="A835" s="12" t="s">
        <v>8219</v>
      </c>
      <c r="B835">
        <f>IF(Sheet1!F1853="successful",Sheet1!L1853)</f>
        <v>26</v>
      </c>
      <c r="D835" s="14" t="s">
        <v>8221</v>
      </c>
      <c r="E835">
        <v>5</v>
      </c>
    </row>
    <row r="836" spans="1:5" x14ac:dyDescent="0.25">
      <c r="A836" s="12" t="s">
        <v>8219</v>
      </c>
      <c r="B836">
        <f>IF(Sheet1!F1854="successful",Sheet1!L1854)</f>
        <v>131</v>
      </c>
      <c r="D836" s="14" t="s">
        <v>8221</v>
      </c>
      <c r="E836">
        <v>3</v>
      </c>
    </row>
    <row r="837" spans="1:5" x14ac:dyDescent="0.25">
      <c r="A837" s="12" t="s">
        <v>8219</v>
      </c>
      <c r="B837">
        <f>IF(Sheet1!F1855="successful",Sheet1!L1855)</f>
        <v>14</v>
      </c>
      <c r="D837" s="14" t="s">
        <v>8221</v>
      </c>
      <c r="E837">
        <v>2</v>
      </c>
    </row>
    <row r="838" spans="1:5" x14ac:dyDescent="0.25">
      <c r="A838" s="12" t="s">
        <v>8219</v>
      </c>
      <c r="B838">
        <f>IF(Sheet1!F1856="successful",Sheet1!L1856)</f>
        <v>174</v>
      </c>
      <c r="D838" s="14" t="s">
        <v>8221</v>
      </c>
      <c r="E838">
        <v>0</v>
      </c>
    </row>
    <row r="839" spans="1:5" x14ac:dyDescent="0.25">
      <c r="A839" s="12" t="s">
        <v>8219</v>
      </c>
      <c r="B839">
        <f>IF(Sheet1!F1857="successful",Sheet1!L1857)</f>
        <v>191</v>
      </c>
      <c r="D839" s="14" t="s">
        <v>8221</v>
      </c>
      <c r="E839">
        <v>0</v>
      </c>
    </row>
    <row r="840" spans="1:5" x14ac:dyDescent="0.25">
      <c r="A840" s="12" t="s">
        <v>8219</v>
      </c>
      <c r="B840">
        <f>IF(Sheet1!F1858="successful",Sheet1!L1858)</f>
        <v>38</v>
      </c>
      <c r="D840" s="14" t="s">
        <v>8221</v>
      </c>
      <c r="E840">
        <v>3</v>
      </c>
    </row>
    <row r="841" spans="1:5" x14ac:dyDescent="0.25">
      <c r="A841" s="12" t="s">
        <v>8219</v>
      </c>
      <c r="B841">
        <f>IF(Sheet1!F1859="successful",Sheet1!L1859)</f>
        <v>22</v>
      </c>
      <c r="D841" s="14" t="s">
        <v>8221</v>
      </c>
      <c r="E841">
        <v>0</v>
      </c>
    </row>
    <row r="842" spans="1:5" x14ac:dyDescent="0.25">
      <c r="A842" s="12" t="s">
        <v>8219</v>
      </c>
      <c r="B842">
        <f>IF(Sheet1!F1860="successful",Sheet1!L1860)</f>
        <v>149</v>
      </c>
      <c r="D842" s="14" t="s">
        <v>8221</v>
      </c>
      <c r="E842">
        <v>0</v>
      </c>
    </row>
    <row r="843" spans="1:5" x14ac:dyDescent="0.25">
      <c r="A843" s="12" t="s">
        <v>8219</v>
      </c>
      <c r="B843">
        <f>IF(Sheet1!F1861="successful",Sheet1!L1861)</f>
        <v>56</v>
      </c>
      <c r="D843" s="14" t="s">
        <v>8221</v>
      </c>
      <c r="E843">
        <v>3</v>
      </c>
    </row>
    <row r="844" spans="1:5" x14ac:dyDescent="0.25">
      <c r="A844" s="12" t="s">
        <v>8219</v>
      </c>
      <c r="B844">
        <f>IF(Sheet1!F1862="successful",Sheet1!L1862)</f>
        <v>19</v>
      </c>
      <c r="D844" s="14" t="s">
        <v>8221</v>
      </c>
      <c r="E844">
        <v>7</v>
      </c>
    </row>
    <row r="845" spans="1:5" x14ac:dyDescent="0.25">
      <c r="A845" s="12" t="s">
        <v>8219</v>
      </c>
      <c r="B845">
        <f>IF(Sheet1!F1883="successful",Sheet1!L1883)</f>
        <v>70</v>
      </c>
      <c r="D845" s="14" t="s">
        <v>8221</v>
      </c>
      <c r="E845">
        <v>25</v>
      </c>
    </row>
    <row r="846" spans="1:5" x14ac:dyDescent="0.25">
      <c r="A846" s="12" t="s">
        <v>8219</v>
      </c>
      <c r="B846">
        <f>IF(Sheet1!F1884="successful",Sheet1!L1884)</f>
        <v>81</v>
      </c>
      <c r="D846" s="14" t="s">
        <v>8221</v>
      </c>
      <c r="E846">
        <v>10</v>
      </c>
    </row>
    <row r="847" spans="1:5" x14ac:dyDescent="0.25">
      <c r="A847" s="12" t="s">
        <v>8219</v>
      </c>
      <c r="B847">
        <f>IF(Sheet1!F1885="successful",Sheet1!L1885)</f>
        <v>32</v>
      </c>
      <c r="D847" s="14" t="s">
        <v>8221</v>
      </c>
      <c r="E847">
        <v>3</v>
      </c>
    </row>
    <row r="848" spans="1:5" x14ac:dyDescent="0.25">
      <c r="A848" s="12" t="s">
        <v>8219</v>
      </c>
      <c r="B848">
        <f>IF(Sheet1!F1886="successful",Sheet1!L1886)</f>
        <v>26</v>
      </c>
      <c r="D848" s="14" t="s">
        <v>8221</v>
      </c>
      <c r="E848">
        <v>5</v>
      </c>
    </row>
    <row r="849" spans="1:5" x14ac:dyDescent="0.25">
      <c r="A849" s="12" t="s">
        <v>8219</v>
      </c>
      <c r="B849">
        <f>IF(Sheet1!F1887="successful",Sheet1!L1887)</f>
        <v>105</v>
      </c>
      <c r="D849" s="14" t="s">
        <v>8221</v>
      </c>
      <c r="E849">
        <v>5</v>
      </c>
    </row>
    <row r="850" spans="1:5" x14ac:dyDescent="0.25">
      <c r="A850" s="12" t="s">
        <v>8219</v>
      </c>
      <c r="B850">
        <f>IF(Sheet1!F1888="successful",Sheet1!L1888)</f>
        <v>29</v>
      </c>
      <c r="D850" s="14" t="s">
        <v>8221</v>
      </c>
      <c r="E850">
        <v>27</v>
      </c>
    </row>
    <row r="851" spans="1:5" x14ac:dyDescent="0.25">
      <c r="A851" s="12" t="s">
        <v>8219</v>
      </c>
      <c r="B851">
        <f>IF(Sheet1!F1889="successful",Sheet1!L1889)</f>
        <v>8</v>
      </c>
      <c r="D851" s="14" t="s">
        <v>8221</v>
      </c>
      <c r="E851">
        <v>2</v>
      </c>
    </row>
    <row r="852" spans="1:5" x14ac:dyDescent="0.25">
      <c r="A852" s="12" t="s">
        <v>8219</v>
      </c>
      <c r="B852">
        <f>IF(Sheet1!F1890="successful",Sheet1!L1890)</f>
        <v>89</v>
      </c>
      <c r="D852" s="14" t="s">
        <v>8221</v>
      </c>
      <c r="E852">
        <v>236</v>
      </c>
    </row>
    <row r="853" spans="1:5" x14ac:dyDescent="0.25">
      <c r="A853" s="12" t="s">
        <v>8219</v>
      </c>
      <c r="B853">
        <f>IF(Sheet1!F1891="successful",Sheet1!L1891)</f>
        <v>44</v>
      </c>
      <c r="D853" s="14" t="s">
        <v>8221</v>
      </c>
      <c r="E853">
        <v>1</v>
      </c>
    </row>
    <row r="854" spans="1:5" x14ac:dyDescent="0.25">
      <c r="A854" s="12" t="s">
        <v>8219</v>
      </c>
      <c r="B854">
        <f>IF(Sheet1!F1892="successful",Sheet1!L1892)</f>
        <v>246</v>
      </c>
      <c r="D854" s="14" t="s">
        <v>8221</v>
      </c>
      <c r="E854">
        <v>12</v>
      </c>
    </row>
    <row r="855" spans="1:5" x14ac:dyDescent="0.25">
      <c r="A855" s="12" t="s">
        <v>8219</v>
      </c>
      <c r="B855">
        <f>IF(Sheet1!F1893="successful",Sheet1!L1893)</f>
        <v>120</v>
      </c>
      <c r="D855" s="14" t="s">
        <v>8221</v>
      </c>
      <c r="E855">
        <v>4</v>
      </c>
    </row>
    <row r="856" spans="1:5" x14ac:dyDescent="0.25">
      <c r="A856" s="12" t="s">
        <v>8219</v>
      </c>
      <c r="B856">
        <f>IF(Sheet1!F1894="successful",Sheet1!L1894)</f>
        <v>26</v>
      </c>
      <c r="D856" s="14" t="s">
        <v>8221</v>
      </c>
      <c r="E856">
        <v>3</v>
      </c>
    </row>
    <row r="857" spans="1:5" x14ac:dyDescent="0.25">
      <c r="A857" s="12" t="s">
        <v>8219</v>
      </c>
      <c r="B857">
        <f>IF(Sheet1!F1895="successful",Sheet1!L1895)</f>
        <v>45</v>
      </c>
      <c r="D857" s="14" t="s">
        <v>8221</v>
      </c>
      <c r="E857">
        <v>99</v>
      </c>
    </row>
    <row r="858" spans="1:5" x14ac:dyDescent="0.25">
      <c r="A858" s="12" t="s">
        <v>8219</v>
      </c>
      <c r="B858">
        <f>IF(Sheet1!F1896="successful",Sheet1!L1896)</f>
        <v>20</v>
      </c>
      <c r="D858" s="14" t="s">
        <v>8221</v>
      </c>
      <c r="E858">
        <v>3</v>
      </c>
    </row>
    <row r="859" spans="1:5" x14ac:dyDescent="0.25">
      <c r="A859" s="12" t="s">
        <v>8219</v>
      </c>
      <c r="B859">
        <f>IF(Sheet1!F1897="successful",Sheet1!L1897)</f>
        <v>47</v>
      </c>
      <c r="D859" s="14" t="s">
        <v>8221</v>
      </c>
      <c r="E859">
        <v>3</v>
      </c>
    </row>
    <row r="860" spans="1:5" x14ac:dyDescent="0.25">
      <c r="A860" s="12" t="s">
        <v>8219</v>
      </c>
      <c r="B860">
        <f>IF(Sheet1!F1898="successful",Sheet1!L1898)</f>
        <v>13</v>
      </c>
      <c r="D860" s="14" t="s">
        <v>8221</v>
      </c>
      <c r="E860">
        <v>22</v>
      </c>
    </row>
    <row r="861" spans="1:5" x14ac:dyDescent="0.25">
      <c r="A861" s="12" t="s">
        <v>8219</v>
      </c>
      <c r="B861">
        <f>IF(Sheet1!F1899="successful",Sheet1!L1899)</f>
        <v>183</v>
      </c>
      <c r="D861" s="14" t="s">
        <v>8221</v>
      </c>
      <c r="E861">
        <v>4</v>
      </c>
    </row>
    <row r="862" spans="1:5" x14ac:dyDescent="0.25">
      <c r="A862" s="12" t="s">
        <v>8219</v>
      </c>
      <c r="B862">
        <f>IF(Sheet1!F1900="successful",Sheet1!L1900)</f>
        <v>21</v>
      </c>
      <c r="D862" s="14" t="s">
        <v>8221</v>
      </c>
      <c r="E862">
        <v>534</v>
      </c>
    </row>
    <row r="863" spans="1:5" x14ac:dyDescent="0.25">
      <c r="A863" s="12" t="s">
        <v>8219</v>
      </c>
      <c r="B863">
        <f>IF(Sheet1!F1901="successful",Sheet1!L1901)</f>
        <v>42</v>
      </c>
      <c r="D863" s="14" t="s">
        <v>8221</v>
      </c>
      <c r="E863">
        <v>12</v>
      </c>
    </row>
    <row r="864" spans="1:5" x14ac:dyDescent="0.25">
      <c r="A864" s="12" t="s">
        <v>8219</v>
      </c>
      <c r="B864">
        <f>IF(Sheet1!F1902="successful",Sheet1!L1902)</f>
        <v>54</v>
      </c>
      <c r="D864" s="14" t="s">
        <v>8221</v>
      </c>
      <c r="E864">
        <v>56</v>
      </c>
    </row>
    <row r="865" spans="1:5" x14ac:dyDescent="0.25">
      <c r="A865" s="12" t="s">
        <v>8219</v>
      </c>
      <c r="B865">
        <f>IF(Sheet1!F1923="successful",Sheet1!L1923)</f>
        <v>38</v>
      </c>
      <c r="D865" s="14" t="s">
        <v>8221</v>
      </c>
      <c r="E865">
        <v>11</v>
      </c>
    </row>
    <row r="866" spans="1:5" x14ac:dyDescent="0.25">
      <c r="A866" s="12" t="s">
        <v>8219</v>
      </c>
      <c r="B866">
        <f>IF(Sheet1!F1924="successful",Sheet1!L1924)</f>
        <v>64</v>
      </c>
      <c r="D866" s="14" t="s">
        <v>8221</v>
      </c>
      <c r="E866">
        <v>0</v>
      </c>
    </row>
    <row r="867" spans="1:5" x14ac:dyDescent="0.25">
      <c r="A867" s="12" t="s">
        <v>8219</v>
      </c>
      <c r="B867">
        <f>IF(Sheet1!F1925="successful",Sheet1!L1925)</f>
        <v>13</v>
      </c>
      <c r="D867" s="14" t="s">
        <v>8221</v>
      </c>
      <c r="E867">
        <v>12</v>
      </c>
    </row>
    <row r="868" spans="1:5" x14ac:dyDescent="0.25">
      <c r="A868" s="12" t="s">
        <v>8219</v>
      </c>
      <c r="B868">
        <f>IF(Sheet1!F1926="successful",Sheet1!L1926)</f>
        <v>33</v>
      </c>
      <c r="D868" s="14" t="s">
        <v>8221</v>
      </c>
      <c r="E868">
        <v>5</v>
      </c>
    </row>
    <row r="869" spans="1:5" x14ac:dyDescent="0.25">
      <c r="A869" s="12" t="s">
        <v>8219</v>
      </c>
      <c r="B869">
        <f>IF(Sheet1!F1927="successful",Sheet1!L1927)</f>
        <v>52</v>
      </c>
      <c r="D869" s="14" t="s">
        <v>8221</v>
      </c>
      <c r="E869">
        <v>24</v>
      </c>
    </row>
    <row r="870" spans="1:5" x14ac:dyDescent="0.25">
      <c r="A870" s="12" t="s">
        <v>8219</v>
      </c>
      <c r="B870">
        <f>IF(Sheet1!F1928="successful",Sheet1!L1928)</f>
        <v>107</v>
      </c>
      <c r="D870" s="14" t="s">
        <v>8221</v>
      </c>
      <c r="E870">
        <v>89</v>
      </c>
    </row>
    <row r="871" spans="1:5" x14ac:dyDescent="0.25">
      <c r="A871" s="12" t="s">
        <v>8219</v>
      </c>
      <c r="B871">
        <f>IF(Sheet1!F1929="successful",Sheet1!L1929)</f>
        <v>11</v>
      </c>
      <c r="D871" s="14" t="s">
        <v>8221</v>
      </c>
      <c r="E871">
        <v>1</v>
      </c>
    </row>
    <row r="872" spans="1:5" x14ac:dyDescent="0.25">
      <c r="A872" s="12" t="s">
        <v>8219</v>
      </c>
      <c r="B872">
        <f>IF(Sheet1!F1930="successful",Sheet1!L1930)</f>
        <v>34</v>
      </c>
      <c r="D872" s="14" t="s">
        <v>8221</v>
      </c>
      <c r="E872">
        <v>55</v>
      </c>
    </row>
    <row r="873" spans="1:5" x14ac:dyDescent="0.25">
      <c r="A873" s="12" t="s">
        <v>8219</v>
      </c>
      <c r="B873">
        <f>IF(Sheet1!F1931="successful",Sheet1!L1931)</f>
        <v>75</v>
      </c>
      <c r="D873" s="14" t="s">
        <v>8221</v>
      </c>
      <c r="E873">
        <v>2</v>
      </c>
    </row>
    <row r="874" spans="1:5" x14ac:dyDescent="0.25">
      <c r="A874" s="12" t="s">
        <v>8219</v>
      </c>
      <c r="B874">
        <f>IF(Sheet1!F1932="successful",Sheet1!L1932)</f>
        <v>26</v>
      </c>
      <c r="D874" s="14" t="s">
        <v>8221</v>
      </c>
      <c r="E874">
        <v>0</v>
      </c>
    </row>
    <row r="875" spans="1:5" x14ac:dyDescent="0.25">
      <c r="A875" s="12" t="s">
        <v>8219</v>
      </c>
      <c r="B875">
        <f>IF(Sheet1!F1933="successful",Sheet1!L1933)</f>
        <v>50</v>
      </c>
      <c r="D875" s="14" t="s">
        <v>8221</v>
      </c>
      <c r="E875">
        <v>4</v>
      </c>
    </row>
    <row r="876" spans="1:5" x14ac:dyDescent="0.25">
      <c r="A876" s="12" t="s">
        <v>8219</v>
      </c>
      <c r="B876">
        <f>IF(Sheet1!F1934="successful",Sheet1!L1934)</f>
        <v>80</v>
      </c>
      <c r="D876" s="14" t="s">
        <v>8221</v>
      </c>
      <c r="E876">
        <v>6</v>
      </c>
    </row>
    <row r="877" spans="1:5" x14ac:dyDescent="0.25">
      <c r="A877" s="12" t="s">
        <v>8219</v>
      </c>
      <c r="B877">
        <f>IF(Sheet1!F1935="successful",Sheet1!L1935)</f>
        <v>110</v>
      </c>
      <c r="D877" s="14" t="s">
        <v>8221</v>
      </c>
      <c r="E877">
        <v>4</v>
      </c>
    </row>
    <row r="878" spans="1:5" x14ac:dyDescent="0.25">
      <c r="A878" s="12" t="s">
        <v>8219</v>
      </c>
      <c r="B878">
        <f>IF(Sheet1!F1936="successful",Sheet1!L1936)</f>
        <v>77</v>
      </c>
      <c r="D878" s="14" t="s">
        <v>8221</v>
      </c>
      <c r="E878">
        <v>4</v>
      </c>
    </row>
    <row r="879" spans="1:5" x14ac:dyDescent="0.25">
      <c r="A879" s="12" t="s">
        <v>8219</v>
      </c>
      <c r="B879">
        <f>IF(Sheet1!F1937="successful",Sheet1!L1937)</f>
        <v>50</v>
      </c>
      <c r="D879" s="14" t="s">
        <v>8221</v>
      </c>
      <c r="E879">
        <v>2</v>
      </c>
    </row>
    <row r="880" spans="1:5" x14ac:dyDescent="0.25">
      <c r="A880" s="12" t="s">
        <v>8219</v>
      </c>
      <c r="B880">
        <f>IF(Sheet1!F1938="successful",Sheet1!L1938)</f>
        <v>145</v>
      </c>
      <c r="D880" s="14" t="s">
        <v>8221</v>
      </c>
      <c r="E880">
        <v>5</v>
      </c>
    </row>
    <row r="881" spans="1:5" x14ac:dyDescent="0.25">
      <c r="A881" s="12" t="s">
        <v>8219</v>
      </c>
      <c r="B881">
        <f>IF(Sheet1!F1939="successful",Sheet1!L1939)</f>
        <v>29</v>
      </c>
      <c r="D881" s="14" t="s">
        <v>8221</v>
      </c>
      <c r="E881">
        <v>83</v>
      </c>
    </row>
    <row r="882" spans="1:5" x14ac:dyDescent="0.25">
      <c r="A882" s="12" t="s">
        <v>8219</v>
      </c>
      <c r="B882">
        <f>IF(Sheet1!F1940="successful",Sheet1!L1940)</f>
        <v>114</v>
      </c>
      <c r="D882" s="14" t="s">
        <v>8221</v>
      </c>
      <c r="E882">
        <v>57</v>
      </c>
    </row>
    <row r="883" spans="1:5" x14ac:dyDescent="0.25">
      <c r="A883" s="12" t="s">
        <v>8219</v>
      </c>
      <c r="B883">
        <f>IF(Sheet1!F1941="successful",Sheet1!L1941)</f>
        <v>96</v>
      </c>
      <c r="D883" s="14" t="s">
        <v>8221</v>
      </c>
      <c r="E883">
        <v>311</v>
      </c>
    </row>
    <row r="884" spans="1:5" x14ac:dyDescent="0.25">
      <c r="A884" s="12" t="s">
        <v>8219</v>
      </c>
      <c r="B884">
        <f>IF(Sheet1!F1942="successful",Sheet1!L1942)</f>
        <v>31</v>
      </c>
      <c r="D884" s="14" t="s">
        <v>8221</v>
      </c>
      <c r="E884">
        <v>2</v>
      </c>
    </row>
    <row r="885" spans="1:5" x14ac:dyDescent="0.25">
      <c r="A885" s="12" t="s">
        <v>8219</v>
      </c>
      <c r="B885">
        <f>IF(Sheet1!F1943="successful",Sheet1!L1943)</f>
        <v>4883</v>
      </c>
      <c r="D885" s="14" t="s">
        <v>8221</v>
      </c>
      <c r="E885">
        <v>16</v>
      </c>
    </row>
    <row r="886" spans="1:5" x14ac:dyDescent="0.25">
      <c r="A886" s="12" t="s">
        <v>8219</v>
      </c>
      <c r="B886">
        <f>IF(Sheet1!F1944="successful",Sheet1!L1944)</f>
        <v>95</v>
      </c>
      <c r="D886" s="14" t="s">
        <v>8221</v>
      </c>
      <c r="E886">
        <v>9</v>
      </c>
    </row>
    <row r="887" spans="1:5" x14ac:dyDescent="0.25">
      <c r="A887" s="12" t="s">
        <v>8219</v>
      </c>
      <c r="B887">
        <f>IF(Sheet1!F1945="successful",Sheet1!L1945)</f>
        <v>2478</v>
      </c>
      <c r="D887" s="14" t="s">
        <v>8221</v>
      </c>
      <c r="E887">
        <v>1</v>
      </c>
    </row>
    <row r="888" spans="1:5" x14ac:dyDescent="0.25">
      <c r="A888" s="12" t="s">
        <v>8219</v>
      </c>
      <c r="B888">
        <f>IF(Sheet1!F1946="successful",Sheet1!L1946)</f>
        <v>1789</v>
      </c>
      <c r="D888" s="14" t="s">
        <v>8221</v>
      </c>
      <c r="E888">
        <v>12</v>
      </c>
    </row>
    <row r="889" spans="1:5" x14ac:dyDescent="0.25">
      <c r="A889" s="12" t="s">
        <v>8219</v>
      </c>
      <c r="B889">
        <f>IF(Sheet1!F1947="successful",Sheet1!L1947)</f>
        <v>680</v>
      </c>
      <c r="D889" s="14" t="s">
        <v>8221</v>
      </c>
      <c r="E889">
        <v>0</v>
      </c>
    </row>
    <row r="890" spans="1:5" x14ac:dyDescent="0.25">
      <c r="A890" s="12" t="s">
        <v>8219</v>
      </c>
      <c r="B890">
        <f>IF(Sheet1!F1948="successful",Sheet1!L1948)</f>
        <v>70</v>
      </c>
      <c r="D890" s="14" t="s">
        <v>8221</v>
      </c>
      <c r="E890">
        <v>20</v>
      </c>
    </row>
    <row r="891" spans="1:5" x14ac:dyDescent="0.25">
      <c r="A891" s="12" t="s">
        <v>8219</v>
      </c>
      <c r="B891">
        <f>IF(Sheet1!F1949="successful",Sheet1!L1949)</f>
        <v>23</v>
      </c>
      <c r="D891" s="14" t="s">
        <v>8221</v>
      </c>
      <c r="E891">
        <v>16</v>
      </c>
    </row>
    <row r="892" spans="1:5" x14ac:dyDescent="0.25">
      <c r="A892" s="12" t="s">
        <v>8219</v>
      </c>
      <c r="B892">
        <f>IF(Sheet1!F1950="successful",Sheet1!L1950)</f>
        <v>4245</v>
      </c>
      <c r="D892" s="14" t="s">
        <v>8221</v>
      </c>
      <c r="E892">
        <v>33</v>
      </c>
    </row>
    <row r="893" spans="1:5" x14ac:dyDescent="0.25">
      <c r="A893" s="12" t="s">
        <v>8219</v>
      </c>
      <c r="B893">
        <f>IF(Sheet1!F1951="successful",Sheet1!L1951)</f>
        <v>943</v>
      </c>
      <c r="D893" s="14" t="s">
        <v>8221</v>
      </c>
      <c r="E893">
        <v>2</v>
      </c>
    </row>
    <row r="894" spans="1:5" x14ac:dyDescent="0.25">
      <c r="A894" s="12" t="s">
        <v>8219</v>
      </c>
      <c r="B894">
        <f>IF(Sheet1!F1952="successful",Sheet1!L1952)</f>
        <v>1876</v>
      </c>
      <c r="D894" s="14" t="s">
        <v>8221</v>
      </c>
      <c r="E894">
        <v>6</v>
      </c>
    </row>
    <row r="895" spans="1:5" x14ac:dyDescent="0.25">
      <c r="A895" s="12" t="s">
        <v>8219</v>
      </c>
      <c r="B895">
        <f>IF(Sheet1!F1953="successful",Sheet1!L1953)</f>
        <v>834</v>
      </c>
      <c r="D895" s="14" t="s">
        <v>8221</v>
      </c>
      <c r="E895">
        <v>0</v>
      </c>
    </row>
    <row r="896" spans="1:5" x14ac:dyDescent="0.25">
      <c r="A896" s="12" t="s">
        <v>8219</v>
      </c>
      <c r="B896">
        <f>IF(Sheet1!F1954="successful",Sheet1!L1954)</f>
        <v>682</v>
      </c>
      <c r="D896" s="14" t="s">
        <v>8221</v>
      </c>
      <c r="E896">
        <v>3</v>
      </c>
    </row>
    <row r="897" spans="1:5" x14ac:dyDescent="0.25">
      <c r="A897" s="12" t="s">
        <v>8219</v>
      </c>
      <c r="B897">
        <f>IF(Sheet1!F1955="successful",Sheet1!L1955)</f>
        <v>147</v>
      </c>
      <c r="D897" s="14" t="s">
        <v>8221</v>
      </c>
      <c r="E897">
        <v>0</v>
      </c>
    </row>
    <row r="898" spans="1:5" x14ac:dyDescent="0.25">
      <c r="A898" s="12" t="s">
        <v>8219</v>
      </c>
      <c r="B898">
        <f>IF(Sheet1!F1956="successful",Sheet1!L1956)</f>
        <v>415</v>
      </c>
      <c r="D898" s="14" t="s">
        <v>8221</v>
      </c>
      <c r="E898">
        <v>3</v>
      </c>
    </row>
    <row r="899" spans="1:5" x14ac:dyDescent="0.25">
      <c r="A899" s="12" t="s">
        <v>8219</v>
      </c>
      <c r="B899">
        <f>IF(Sheet1!F1957="successful",Sheet1!L1957)</f>
        <v>290</v>
      </c>
      <c r="D899" s="14" t="s">
        <v>8221</v>
      </c>
      <c r="E899">
        <v>13</v>
      </c>
    </row>
    <row r="900" spans="1:5" x14ac:dyDescent="0.25">
      <c r="A900" s="12" t="s">
        <v>8219</v>
      </c>
      <c r="B900">
        <f>IF(Sheet1!F1958="successful",Sheet1!L1958)</f>
        <v>365</v>
      </c>
      <c r="D900" s="14" t="s">
        <v>8221</v>
      </c>
      <c r="E900">
        <v>6</v>
      </c>
    </row>
    <row r="901" spans="1:5" x14ac:dyDescent="0.25">
      <c r="A901" s="12" t="s">
        <v>8219</v>
      </c>
      <c r="B901">
        <f>IF(Sheet1!F1959="successful",Sheet1!L1959)</f>
        <v>660</v>
      </c>
      <c r="D901" s="14" t="s">
        <v>8221</v>
      </c>
      <c r="E901">
        <v>1</v>
      </c>
    </row>
    <row r="902" spans="1:5" x14ac:dyDescent="0.25">
      <c r="A902" s="12" t="s">
        <v>8219</v>
      </c>
      <c r="B902">
        <f>IF(Sheet1!F1960="successful",Sheet1!L1960)</f>
        <v>1356</v>
      </c>
      <c r="D902" s="14" t="s">
        <v>8221</v>
      </c>
      <c r="E902">
        <v>0</v>
      </c>
    </row>
    <row r="903" spans="1:5" x14ac:dyDescent="0.25">
      <c r="A903" s="12" t="s">
        <v>8219</v>
      </c>
      <c r="B903">
        <f>IF(Sheet1!F1961="successful",Sheet1!L1961)</f>
        <v>424</v>
      </c>
      <c r="D903" s="14" t="s">
        <v>8221</v>
      </c>
      <c r="E903">
        <v>5</v>
      </c>
    </row>
    <row r="904" spans="1:5" x14ac:dyDescent="0.25">
      <c r="A904" s="12" t="s">
        <v>8219</v>
      </c>
      <c r="B904">
        <f>IF(Sheet1!F1962="successful",Sheet1!L1962)</f>
        <v>33</v>
      </c>
      <c r="D904" s="14" t="s">
        <v>8221</v>
      </c>
      <c r="E904">
        <v>0</v>
      </c>
    </row>
    <row r="905" spans="1:5" x14ac:dyDescent="0.25">
      <c r="A905" s="12" t="s">
        <v>8219</v>
      </c>
      <c r="B905">
        <f>IF(Sheet1!F1963="successful",Sheet1!L1963)</f>
        <v>1633</v>
      </c>
      <c r="D905" s="14" t="s">
        <v>8221</v>
      </c>
      <c r="E905">
        <v>36</v>
      </c>
    </row>
    <row r="906" spans="1:5" x14ac:dyDescent="0.25">
      <c r="A906" s="12" t="s">
        <v>8219</v>
      </c>
      <c r="B906">
        <f>IF(Sheet1!F1964="successful",Sheet1!L1964)</f>
        <v>306</v>
      </c>
      <c r="D906" s="14" t="s">
        <v>8221</v>
      </c>
      <c r="E906">
        <v>1</v>
      </c>
    </row>
    <row r="907" spans="1:5" x14ac:dyDescent="0.25">
      <c r="A907" s="12" t="s">
        <v>8219</v>
      </c>
      <c r="B907">
        <f>IF(Sheet1!F1965="successful",Sheet1!L1965)</f>
        <v>205</v>
      </c>
      <c r="D907" s="14" t="s">
        <v>8221</v>
      </c>
      <c r="E907">
        <v>1</v>
      </c>
    </row>
    <row r="908" spans="1:5" x14ac:dyDescent="0.25">
      <c r="A908" s="12" t="s">
        <v>8219</v>
      </c>
      <c r="B908">
        <f>IF(Sheet1!F1966="successful",Sheet1!L1966)</f>
        <v>1281</v>
      </c>
      <c r="D908" s="14" t="s">
        <v>8221</v>
      </c>
      <c r="E908">
        <v>1</v>
      </c>
    </row>
    <row r="909" spans="1:5" x14ac:dyDescent="0.25">
      <c r="A909" s="12" t="s">
        <v>8219</v>
      </c>
      <c r="B909">
        <f>IF(Sheet1!F1967="successful",Sheet1!L1967)</f>
        <v>103</v>
      </c>
      <c r="D909" s="14" t="s">
        <v>8221</v>
      </c>
      <c r="E909">
        <v>9</v>
      </c>
    </row>
    <row r="910" spans="1:5" x14ac:dyDescent="0.25">
      <c r="A910" s="12" t="s">
        <v>8219</v>
      </c>
      <c r="B910">
        <f>IF(Sheet1!F1968="successful",Sheet1!L1968)</f>
        <v>1513</v>
      </c>
      <c r="D910" s="14" t="s">
        <v>8221</v>
      </c>
      <c r="E910">
        <v>1</v>
      </c>
    </row>
    <row r="911" spans="1:5" x14ac:dyDescent="0.25">
      <c r="A911" s="12" t="s">
        <v>8219</v>
      </c>
      <c r="B911">
        <f>IF(Sheet1!F1969="successful",Sheet1!L1969)</f>
        <v>405</v>
      </c>
      <c r="D911" s="14" t="s">
        <v>8221</v>
      </c>
      <c r="E911">
        <v>0</v>
      </c>
    </row>
    <row r="912" spans="1:5" x14ac:dyDescent="0.25">
      <c r="A912" s="12" t="s">
        <v>8219</v>
      </c>
      <c r="B912">
        <f>IF(Sheet1!F1970="successful",Sheet1!L1970)</f>
        <v>510</v>
      </c>
      <c r="D912" s="14" t="s">
        <v>8221</v>
      </c>
      <c r="E912">
        <v>1</v>
      </c>
    </row>
    <row r="913" spans="1:5" x14ac:dyDescent="0.25">
      <c r="A913" s="12" t="s">
        <v>8219</v>
      </c>
      <c r="B913">
        <f>IF(Sheet1!F1971="successful",Sheet1!L1971)</f>
        <v>1887</v>
      </c>
      <c r="D913" s="14" t="s">
        <v>8221</v>
      </c>
      <c r="E913">
        <v>1</v>
      </c>
    </row>
    <row r="914" spans="1:5" x14ac:dyDescent="0.25">
      <c r="A914" s="12" t="s">
        <v>8219</v>
      </c>
      <c r="B914">
        <f>IF(Sheet1!F1972="successful",Sheet1!L1972)</f>
        <v>701</v>
      </c>
      <c r="D914" s="14" t="s">
        <v>8221</v>
      </c>
      <c r="E914">
        <v>4</v>
      </c>
    </row>
    <row r="915" spans="1:5" x14ac:dyDescent="0.25">
      <c r="A915" s="12" t="s">
        <v>8219</v>
      </c>
      <c r="B915">
        <f>IF(Sheet1!F1973="successful",Sheet1!L1973)</f>
        <v>3863</v>
      </c>
      <c r="D915" s="14" t="s">
        <v>8221</v>
      </c>
      <c r="E915">
        <v>2</v>
      </c>
    </row>
    <row r="916" spans="1:5" x14ac:dyDescent="0.25">
      <c r="A916" s="12" t="s">
        <v>8219</v>
      </c>
      <c r="B916">
        <f>IF(Sheet1!F1974="successful",Sheet1!L1974)</f>
        <v>238</v>
      </c>
      <c r="D916" s="14" t="s">
        <v>8221</v>
      </c>
      <c r="E916">
        <v>2</v>
      </c>
    </row>
    <row r="917" spans="1:5" x14ac:dyDescent="0.25">
      <c r="A917" s="12" t="s">
        <v>8219</v>
      </c>
      <c r="B917">
        <f>IF(Sheet1!F1975="successful",Sheet1!L1975)</f>
        <v>2051</v>
      </c>
      <c r="D917" s="14" t="s">
        <v>8221</v>
      </c>
      <c r="E917">
        <v>2</v>
      </c>
    </row>
    <row r="918" spans="1:5" x14ac:dyDescent="0.25">
      <c r="A918" s="12" t="s">
        <v>8219</v>
      </c>
      <c r="B918">
        <f>IF(Sheet1!F1976="successful",Sheet1!L1976)</f>
        <v>402</v>
      </c>
      <c r="D918" s="14" t="s">
        <v>8221</v>
      </c>
      <c r="E918">
        <v>0</v>
      </c>
    </row>
    <row r="919" spans="1:5" x14ac:dyDescent="0.25">
      <c r="A919" s="12" t="s">
        <v>8219</v>
      </c>
      <c r="B919">
        <f>IF(Sheet1!F1977="successful",Sheet1!L1977)</f>
        <v>253</v>
      </c>
      <c r="D919" s="14" t="s">
        <v>8221</v>
      </c>
      <c r="E919">
        <v>2</v>
      </c>
    </row>
    <row r="920" spans="1:5" x14ac:dyDescent="0.25">
      <c r="A920" s="12" t="s">
        <v>8219</v>
      </c>
      <c r="B920">
        <f>IF(Sheet1!F1978="successful",Sheet1!L1978)</f>
        <v>473</v>
      </c>
      <c r="D920" s="14" t="s">
        <v>8221</v>
      </c>
      <c r="E920">
        <v>4</v>
      </c>
    </row>
    <row r="921" spans="1:5" x14ac:dyDescent="0.25">
      <c r="A921" s="12" t="s">
        <v>8219</v>
      </c>
      <c r="B921">
        <f>IF(Sheet1!F1979="successful",Sheet1!L1979)</f>
        <v>821</v>
      </c>
      <c r="D921" s="14" t="s">
        <v>8221</v>
      </c>
      <c r="E921">
        <v>2</v>
      </c>
    </row>
    <row r="922" spans="1:5" x14ac:dyDescent="0.25">
      <c r="A922" s="12" t="s">
        <v>8219</v>
      </c>
      <c r="B922">
        <f>IF(Sheet1!F1980="successful",Sheet1!L1980)</f>
        <v>388</v>
      </c>
      <c r="D922" s="14" t="s">
        <v>8221</v>
      </c>
      <c r="E922">
        <v>0</v>
      </c>
    </row>
    <row r="923" spans="1:5" x14ac:dyDescent="0.25">
      <c r="A923" s="12" t="s">
        <v>8219</v>
      </c>
      <c r="B923">
        <f>IF(Sheet1!F1981="successful",Sheet1!L1981)</f>
        <v>813</v>
      </c>
      <c r="D923" s="14" t="s">
        <v>8221</v>
      </c>
      <c r="E923">
        <v>1</v>
      </c>
    </row>
    <row r="924" spans="1:5" x14ac:dyDescent="0.25">
      <c r="A924" s="12" t="s">
        <v>8219</v>
      </c>
      <c r="B924">
        <f>IF(Sheet1!F1982="successful",Sheet1!L1982)</f>
        <v>1945</v>
      </c>
      <c r="D924" s="14" t="s">
        <v>8221</v>
      </c>
      <c r="E924">
        <v>0</v>
      </c>
    </row>
    <row r="925" spans="1:5" x14ac:dyDescent="0.25">
      <c r="A925" s="12" t="s">
        <v>8219</v>
      </c>
      <c r="B925">
        <f>IF(Sheet1!F2003="successful",Sheet1!L2003)</f>
        <v>1637</v>
      </c>
      <c r="D925" s="14" t="s">
        <v>8221</v>
      </c>
      <c r="E925">
        <v>2</v>
      </c>
    </row>
    <row r="926" spans="1:5" x14ac:dyDescent="0.25">
      <c r="A926" s="12" t="s">
        <v>8219</v>
      </c>
      <c r="B926">
        <f>IF(Sheet1!F2004="successful",Sheet1!L2004)</f>
        <v>1375</v>
      </c>
      <c r="D926" s="14" t="s">
        <v>8221</v>
      </c>
      <c r="E926">
        <v>7</v>
      </c>
    </row>
    <row r="927" spans="1:5" x14ac:dyDescent="0.25">
      <c r="A927" s="12" t="s">
        <v>8219</v>
      </c>
      <c r="B927">
        <f>IF(Sheet1!F2005="successful",Sheet1!L2005)</f>
        <v>17</v>
      </c>
      <c r="D927" s="14" t="s">
        <v>8221</v>
      </c>
      <c r="E927">
        <v>5</v>
      </c>
    </row>
    <row r="928" spans="1:5" x14ac:dyDescent="0.25">
      <c r="A928" s="12" t="s">
        <v>8219</v>
      </c>
      <c r="B928">
        <f>IF(Sheet1!F2006="successful",Sheet1!L2006)</f>
        <v>354</v>
      </c>
      <c r="D928" s="14" t="s">
        <v>8221</v>
      </c>
      <c r="E928">
        <v>0</v>
      </c>
    </row>
    <row r="929" spans="1:5" x14ac:dyDescent="0.25">
      <c r="A929" s="12" t="s">
        <v>8219</v>
      </c>
      <c r="B929">
        <f>IF(Sheet1!F2007="successful",Sheet1!L2007)</f>
        <v>191</v>
      </c>
      <c r="D929" s="14" t="s">
        <v>8221</v>
      </c>
      <c r="E929">
        <v>0</v>
      </c>
    </row>
    <row r="930" spans="1:5" x14ac:dyDescent="0.25">
      <c r="A930" s="12" t="s">
        <v>8219</v>
      </c>
      <c r="B930">
        <f>IF(Sheet1!F2008="successful",Sheet1!L2008)</f>
        <v>303</v>
      </c>
      <c r="D930" s="14" t="s">
        <v>8221</v>
      </c>
      <c r="E930">
        <v>0</v>
      </c>
    </row>
    <row r="931" spans="1:5" x14ac:dyDescent="0.25">
      <c r="A931" s="12" t="s">
        <v>8219</v>
      </c>
      <c r="B931">
        <f>IF(Sheet1!F2009="successful",Sheet1!L2009)</f>
        <v>137</v>
      </c>
      <c r="D931" s="14" t="s">
        <v>8221</v>
      </c>
      <c r="E931">
        <v>2</v>
      </c>
    </row>
    <row r="932" spans="1:5" x14ac:dyDescent="0.25">
      <c r="A932" s="12" t="s">
        <v>8219</v>
      </c>
      <c r="B932">
        <f>IF(Sheet1!F2010="successful",Sheet1!L2010)</f>
        <v>41</v>
      </c>
      <c r="D932" s="14" t="s">
        <v>8221</v>
      </c>
      <c r="E932">
        <v>0</v>
      </c>
    </row>
    <row r="933" spans="1:5" x14ac:dyDescent="0.25">
      <c r="A933" s="12" t="s">
        <v>8219</v>
      </c>
      <c r="B933">
        <f>IF(Sheet1!F2011="successful",Sheet1!L2011)</f>
        <v>398</v>
      </c>
      <c r="D933" s="14" t="s">
        <v>8221</v>
      </c>
      <c r="E933">
        <v>0</v>
      </c>
    </row>
    <row r="934" spans="1:5" x14ac:dyDescent="0.25">
      <c r="A934" s="12" t="s">
        <v>8219</v>
      </c>
      <c r="B934">
        <f>IF(Sheet1!F2012="successful",Sheet1!L2012)</f>
        <v>1737</v>
      </c>
      <c r="D934" s="14" t="s">
        <v>8221</v>
      </c>
      <c r="E934">
        <v>28</v>
      </c>
    </row>
    <row r="935" spans="1:5" x14ac:dyDescent="0.25">
      <c r="A935" s="12" t="s">
        <v>8219</v>
      </c>
      <c r="B935">
        <f>IF(Sheet1!F2013="successful",Sheet1!L2013)</f>
        <v>971</v>
      </c>
      <c r="D935" s="14" t="s">
        <v>8221</v>
      </c>
      <c r="E935">
        <v>2</v>
      </c>
    </row>
    <row r="936" spans="1:5" x14ac:dyDescent="0.25">
      <c r="A936" s="12" t="s">
        <v>8219</v>
      </c>
      <c r="B936">
        <f>IF(Sheet1!F2014="successful",Sheet1!L2014)</f>
        <v>183</v>
      </c>
      <c r="D936" s="14" t="s">
        <v>8221</v>
      </c>
      <c r="E936">
        <v>0</v>
      </c>
    </row>
    <row r="937" spans="1:5" x14ac:dyDescent="0.25">
      <c r="A937" s="12" t="s">
        <v>8219</v>
      </c>
      <c r="B937">
        <f>IF(Sheet1!F2015="successful",Sheet1!L2015)</f>
        <v>4562</v>
      </c>
      <c r="D937" s="14" t="s">
        <v>8221</v>
      </c>
      <c r="E937">
        <v>0</v>
      </c>
    </row>
    <row r="938" spans="1:5" x14ac:dyDescent="0.25">
      <c r="A938" s="12" t="s">
        <v>8219</v>
      </c>
      <c r="B938">
        <f>IF(Sheet1!F2016="successful",Sheet1!L2016)</f>
        <v>26457</v>
      </c>
      <c r="D938" s="14" t="s">
        <v>8221</v>
      </c>
      <c r="E938">
        <v>0</v>
      </c>
    </row>
    <row r="939" spans="1:5" x14ac:dyDescent="0.25">
      <c r="A939" s="12" t="s">
        <v>8219</v>
      </c>
      <c r="B939">
        <f>IF(Sheet1!F2017="successful",Sheet1!L2017)</f>
        <v>162</v>
      </c>
      <c r="D939" s="14" t="s">
        <v>8221</v>
      </c>
      <c r="E939">
        <v>4</v>
      </c>
    </row>
    <row r="940" spans="1:5" x14ac:dyDescent="0.25">
      <c r="A940" s="12" t="s">
        <v>8219</v>
      </c>
      <c r="B940">
        <f>IF(Sheet1!F2018="successful",Sheet1!L2018)</f>
        <v>479</v>
      </c>
      <c r="D940" s="14" t="s">
        <v>8221</v>
      </c>
      <c r="E940">
        <v>12</v>
      </c>
    </row>
    <row r="941" spans="1:5" x14ac:dyDescent="0.25">
      <c r="A941" s="12" t="s">
        <v>8219</v>
      </c>
      <c r="B941">
        <f>IF(Sheet1!F2019="successful",Sheet1!L2019)</f>
        <v>426</v>
      </c>
      <c r="D941" s="14" t="s">
        <v>8221</v>
      </c>
      <c r="E941">
        <v>0</v>
      </c>
    </row>
    <row r="942" spans="1:5" x14ac:dyDescent="0.25">
      <c r="A942" s="12" t="s">
        <v>8219</v>
      </c>
      <c r="B942">
        <f>IF(Sheet1!F2020="successful",Sheet1!L2020)</f>
        <v>450</v>
      </c>
      <c r="D942" s="14" t="s">
        <v>8221</v>
      </c>
      <c r="E942">
        <v>33</v>
      </c>
    </row>
    <row r="943" spans="1:5" x14ac:dyDescent="0.25">
      <c r="A943" s="12" t="s">
        <v>8219</v>
      </c>
      <c r="B943">
        <f>IF(Sheet1!F2021="successful",Sheet1!L2021)</f>
        <v>1780</v>
      </c>
      <c r="D943" s="14" t="s">
        <v>8221</v>
      </c>
      <c r="E943">
        <v>0</v>
      </c>
    </row>
    <row r="944" spans="1:5" x14ac:dyDescent="0.25">
      <c r="A944" s="12" t="s">
        <v>8219</v>
      </c>
      <c r="B944">
        <f>IF(Sheet1!F2022="successful",Sheet1!L2022)</f>
        <v>122</v>
      </c>
      <c r="D944" s="14" t="s">
        <v>8221</v>
      </c>
      <c r="E944">
        <v>4</v>
      </c>
    </row>
    <row r="945" spans="1:5" x14ac:dyDescent="0.25">
      <c r="A945" s="12" t="s">
        <v>8219</v>
      </c>
      <c r="B945">
        <f>IF(Sheet1!F2023="successful",Sheet1!L2023)</f>
        <v>95</v>
      </c>
      <c r="D945" s="14" t="s">
        <v>8221</v>
      </c>
      <c r="E945">
        <v>0</v>
      </c>
    </row>
    <row r="946" spans="1:5" x14ac:dyDescent="0.25">
      <c r="A946" s="12" t="s">
        <v>8219</v>
      </c>
      <c r="B946">
        <f>IF(Sheet1!F2024="successful",Sheet1!L2024)</f>
        <v>325</v>
      </c>
      <c r="D946" s="14" t="s">
        <v>8221</v>
      </c>
      <c r="E946">
        <v>11</v>
      </c>
    </row>
    <row r="947" spans="1:5" x14ac:dyDescent="0.25">
      <c r="A947" s="12" t="s">
        <v>8219</v>
      </c>
      <c r="B947">
        <f>IF(Sheet1!F2025="successful",Sheet1!L2025)</f>
        <v>353</v>
      </c>
      <c r="D947" s="14" t="s">
        <v>8221</v>
      </c>
      <c r="E947">
        <v>1</v>
      </c>
    </row>
    <row r="948" spans="1:5" x14ac:dyDescent="0.25">
      <c r="A948" s="12" t="s">
        <v>8219</v>
      </c>
      <c r="B948">
        <f>IF(Sheet1!F2026="successful",Sheet1!L2026)</f>
        <v>105</v>
      </c>
      <c r="D948" s="14" t="s">
        <v>8221</v>
      </c>
      <c r="E948">
        <v>5</v>
      </c>
    </row>
    <row r="949" spans="1:5" x14ac:dyDescent="0.25">
      <c r="A949" s="12" t="s">
        <v>8219</v>
      </c>
      <c r="B949">
        <f>IF(Sheet1!F2027="successful",Sheet1!L2027)</f>
        <v>729</v>
      </c>
      <c r="D949" s="14" t="s">
        <v>8221</v>
      </c>
      <c r="E949">
        <v>0</v>
      </c>
    </row>
    <row r="950" spans="1:5" x14ac:dyDescent="0.25">
      <c r="A950" s="12" t="s">
        <v>8219</v>
      </c>
      <c r="B950">
        <f>IF(Sheet1!F2028="successful",Sheet1!L2028)</f>
        <v>454</v>
      </c>
      <c r="D950" s="14" t="s">
        <v>8221</v>
      </c>
      <c r="E950">
        <v>1</v>
      </c>
    </row>
    <row r="951" spans="1:5" x14ac:dyDescent="0.25">
      <c r="A951" s="12" t="s">
        <v>8219</v>
      </c>
      <c r="B951">
        <f>IF(Sheet1!F2029="successful",Sheet1!L2029)</f>
        <v>539</v>
      </c>
      <c r="D951" s="14" t="s">
        <v>8221</v>
      </c>
      <c r="E951">
        <v>1</v>
      </c>
    </row>
    <row r="952" spans="1:5" x14ac:dyDescent="0.25">
      <c r="A952" s="12" t="s">
        <v>8219</v>
      </c>
      <c r="B952">
        <f>IF(Sheet1!F2030="successful",Sheet1!L2030)</f>
        <v>79</v>
      </c>
      <c r="D952" s="14" t="s">
        <v>8221</v>
      </c>
      <c r="E952">
        <v>6</v>
      </c>
    </row>
    <row r="953" spans="1:5" x14ac:dyDescent="0.25">
      <c r="A953" s="12" t="s">
        <v>8219</v>
      </c>
      <c r="B953">
        <f>IF(Sheet1!F2031="successful",Sheet1!L2031)</f>
        <v>94</v>
      </c>
      <c r="D953" s="14" t="s">
        <v>8221</v>
      </c>
      <c r="E953">
        <v>8</v>
      </c>
    </row>
    <row r="954" spans="1:5" x14ac:dyDescent="0.25">
      <c r="A954" s="12" t="s">
        <v>8219</v>
      </c>
      <c r="B954">
        <f>IF(Sheet1!F2032="successful",Sheet1!L2032)</f>
        <v>625</v>
      </c>
      <c r="D954" s="14" t="s">
        <v>8221</v>
      </c>
      <c r="E954">
        <v>1</v>
      </c>
    </row>
    <row r="955" spans="1:5" x14ac:dyDescent="0.25">
      <c r="A955" s="12" t="s">
        <v>8219</v>
      </c>
      <c r="B955">
        <f>IF(Sheet1!F2033="successful",Sheet1!L2033)</f>
        <v>508</v>
      </c>
      <c r="D955" s="14" t="s">
        <v>8221</v>
      </c>
      <c r="E955">
        <v>0</v>
      </c>
    </row>
    <row r="956" spans="1:5" x14ac:dyDescent="0.25">
      <c r="A956" s="12" t="s">
        <v>8219</v>
      </c>
      <c r="B956">
        <f>IF(Sheet1!F2034="successful",Sheet1!L2034)</f>
        <v>531</v>
      </c>
      <c r="D956" s="14" t="s">
        <v>8221</v>
      </c>
      <c r="E956">
        <v>2</v>
      </c>
    </row>
    <row r="957" spans="1:5" x14ac:dyDescent="0.25">
      <c r="A957" s="12" t="s">
        <v>8219</v>
      </c>
      <c r="B957">
        <f>IF(Sheet1!F2035="successful",Sheet1!L2035)</f>
        <v>158</v>
      </c>
      <c r="D957" s="14" t="s">
        <v>8221</v>
      </c>
      <c r="E957">
        <v>1</v>
      </c>
    </row>
    <row r="958" spans="1:5" x14ac:dyDescent="0.25">
      <c r="A958" s="12" t="s">
        <v>8219</v>
      </c>
      <c r="B958">
        <f>IF(Sheet1!F2036="successful",Sheet1!L2036)</f>
        <v>508</v>
      </c>
      <c r="D958" s="14" t="s">
        <v>8221</v>
      </c>
      <c r="E958">
        <v>0</v>
      </c>
    </row>
    <row r="959" spans="1:5" x14ac:dyDescent="0.25">
      <c r="A959" s="12" t="s">
        <v>8219</v>
      </c>
      <c r="B959">
        <f>IF(Sheet1!F2037="successful",Sheet1!L2037)</f>
        <v>644</v>
      </c>
      <c r="D959" s="14" t="s">
        <v>8221</v>
      </c>
      <c r="E959">
        <v>1</v>
      </c>
    </row>
    <row r="960" spans="1:5" x14ac:dyDescent="0.25">
      <c r="A960" s="12" t="s">
        <v>8219</v>
      </c>
      <c r="B960">
        <f>IF(Sheet1!F2038="successful",Sheet1!L2038)</f>
        <v>848</v>
      </c>
      <c r="D960" s="14" t="s">
        <v>8221</v>
      </c>
      <c r="E960">
        <v>19</v>
      </c>
    </row>
    <row r="961" spans="1:5" x14ac:dyDescent="0.25">
      <c r="A961" s="12" t="s">
        <v>8219</v>
      </c>
      <c r="B961">
        <f>IF(Sheet1!F2039="successful",Sheet1!L2039)</f>
        <v>429</v>
      </c>
      <c r="D961" s="14" t="s">
        <v>8221</v>
      </c>
      <c r="E961">
        <v>27</v>
      </c>
    </row>
    <row r="962" spans="1:5" x14ac:dyDescent="0.25">
      <c r="A962" s="12" t="s">
        <v>8219</v>
      </c>
      <c r="B962">
        <f>IF(Sheet1!F2040="successful",Sheet1!L2040)</f>
        <v>204</v>
      </c>
      <c r="D962" s="14" t="s">
        <v>8221</v>
      </c>
      <c r="E962">
        <v>7</v>
      </c>
    </row>
    <row r="963" spans="1:5" x14ac:dyDescent="0.25">
      <c r="A963" s="12" t="s">
        <v>8219</v>
      </c>
      <c r="B963">
        <f>IF(Sheet1!F2041="successful",Sheet1!L2041)</f>
        <v>379</v>
      </c>
      <c r="D963" s="14" t="s">
        <v>8221</v>
      </c>
      <c r="E963">
        <v>14</v>
      </c>
    </row>
    <row r="964" spans="1:5" x14ac:dyDescent="0.25">
      <c r="A964" s="12" t="s">
        <v>8219</v>
      </c>
      <c r="B964">
        <f>IF(Sheet1!F2042="successful",Sheet1!L2042)</f>
        <v>271</v>
      </c>
      <c r="D964" s="14" t="s">
        <v>8221</v>
      </c>
      <c r="E964">
        <v>5</v>
      </c>
    </row>
    <row r="965" spans="1:5" x14ac:dyDescent="0.25">
      <c r="A965" s="12" t="s">
        <v>8219</v>
      </c>
      <c r="B965">
        <f>IF(Sheet1!F2043="successful",Sheet1!L2043)</f>
        <v>120</v>
      </c>
      <c r="D965" s="14" t="s">
        <v>8221</v>
      </c>
      <c r="E965">
        <v>30</v>
      </c>
    </row>
    <row r="966" spans="1:5" x14ac:dyDescent="0.25">
      <c r="A966" s="12" t="s">
        <v>8219</v>
      </c>
      <c r="B966">
        <f>IF(Sheet1!F2044="successful",Sheet1!L2044)</f>
        <v>140</v>
      </c>
      <c r="D966" s="14" t="s">
        <v>8221</v>
      </c>
      <c r="E966">
        <v>1</v>
      </c>
    </row>
    <row r="967" spans="1:5" x14ac:dyDescent="0.25">
      <c r="A967" s="12" t="s">
        <v>8219</v>
      </c>
      <c r="B967">
        <f>IF(Sheet1!F2045="successful",Sheet1!L2045)</f>
        <v>193</v>
      </c>
      <c r="D967" s="14" t="s">
        <v>8221</v>
      </c>
      <c r="E967">
        <v>0</v>
      </c>
    </row>
    <row r="968" spans="1:5" x14ac:dyDescent="0.25">
      <c r="A968" s="12" t="s">
        <v>8219</v>
      </c>
      <c r="B968">
        <f>IF(Sheet1!F2046="successful",Sheet1!L2046)</f>
        <v>180</v>
      </c>
      <c r="D968" s="14" t="s">
        <v>8221</v>
      </c>
      <c r="E968">
        <v>60</v>
      </c>
    </row>
    <row r="969" spans="1:5" x14ac:dyDescent="0.25">
      <c r="A969" s="12" t="s">
        <v>8219</v>
      </c>
      <c r="B969">
        <f>IF(Sheet1!F2047="successful",Sheet1!L2047)</f>
        <v>263</v>
      </c>
      <c r="D969" s="14" t="s">
        <v>8221</v>
      </c>
      <c r="E969">
        <v>84</v>
      </c>
    </row>
    <row r="970" spans="1:5" x14ac:dyDescent="0.25">
      <c r="A970" s="12" t="s">
        <v>8219</v>
      </c>
      <c r="B970">
        <f>IF(Sheet1!F2048="successful",Sheet1!L2048)</f>
        <v>217</v>
      </c>
      <c r="D970" s="14" t="s">
        <v>8221</v>
      </c>
      <c r="E970">
        <v>47</v>
      </c>
    </row>
    <row r="971" spans="1:5" x14ac:dyDescent="0.25">
      <c r="A971" s="12" t="s">
        <v>8219</v>
      </c>
      <c r="B971">
        <f>IF(Sheet1!F2049="successful",Sheet1!L2049)</f>
        <v>443</v>
      </c>
      <c r="D971" s="14" t="s">
        <v>8221</v>
      </c>
      <c r="E971">
        <v>66</v>
      </c>
    </row>
    <row r="972" spans="1:5" x14ac:dyDescent="0.25">
      <c r="A972" s="12" t="s">
        <v>8219</v>
      </c>
      <c r="B972">
        <f>IF(Sheet1!F2050="successful",Sheet1!L2050)</f>
        <v>1373</v>
      </c>
      <c r="D972" s="14" t="s">
        <v>8221</v>
      </c>
      <c r="E972">
        <v>171</v>
      </c>
    </row>
    <row r="973" spans="1:5" x14ac:dyDescent="0.25">
      <c r="A973" s="12" t="s">
        <v>8219</v>
      </c>
      <c r="B973">
        <f>IF(Sheet1!F2051="successful",Sheet1!L2051)</f>
        <v>742</v>
      </c>
      <c r="D973" s="14" t="s">
        <v>8221</v>
      </c>
      <c r="E973">
        <v>29</v>
      </c>
    </row>
    <row r="974" spans="1:5" x14ac:dyDescent="0.25">
      <c r="A974" s="12" t="s">
        <v>8219</v>
      </c>
      <c r="B974">
        <f>IF(Sheet1!F2052="successful",Sheet1!L2052)</f>
        <v>170</v>
      </c>
      <c r="D974" s="14" t="s">
        <v>8221</v>
      </c>
      <c r="E974">
        <v>9</v>
      </c>
    </row>
    <row r="975" spans="1:5" x14ac:dyDescent="0.25">
      <c r="A975" s="12" t="s">
        <v>8219</v>
      </c>
      <c r="B975">
        <f>IF(Sheet1!F2053="successful",Sheet1!L2053)</f>
        <v>242</v>
      </c>
      <c r="D975" s="14" t="s">
        <v>8221</v>
      </c>
      <c r="E975">
        <v>27</v>
      </c>
    </row>
    <row r="976" spans="1:5" x14ac:dyDescent="0.25">
      <c r="A976" s="12" t="s">
        <v>8219</v>
      </c>
      <c r="B976">
        <f>IF(Sheet1!F2054="successful",Sheet1!L2054)</f>
        <v>541</v>
      </c>
      <c r="D976" s="14" t="s">
        <v>8221</v>
      </c>
      <c r="E976">
        <v>2</v>
      </c>
    </row>
    <row r="977" spans="1:5" x14ac:dyDescent="0.25">
      <c r="A977" s="12" t="s">
        <v>8219</v>
      </c>
      <c r="B977">
        <f>IF(Sheet1!F2055="successful",Sheet1!L2055)</f>
        <v>121</v>
      </c>
      <c r="D977" s="14" t="s">
        <v>8221</v>
      </c>
      <c r="E977">
        <v>3</v>
      </c>
    </row>
    <row r="978" spans="1:5" x14ac:dyDescent="0.25">
      <c r="A978" s="12" t="s">
        <v>8219</v>
      </c>
      <c r="B978">
        <f>IF(Sheet1!F2056="successful",Sheet1!L2056)</f>
        <v>621</v>
      </c>
      <c r="D978" s="14" t="s">
        <v>8221</v>
      </c>
      <c r="E978">
        <v>4</v>
      </c>
    </row>
    <row r="979" spans="1:5" x14ac:dyDescent="0.25">
      <c r="A979" s="12" t="s">
        <v>8219</v>
      </c>
      <c r="B979">
        <f>IF(Sheet1!F2057="successful",Sheet1!L2057)</f>
        <v>101</v>
      </c>
      <c r="D979" s="14" t="s">
        <v>8221</v>
      </c>
      <c r="E979">
        <v>2</v>
      </c>
    </row>
    <row r="980" spans="1:5" x14ac:dyDescent="0.25">
      <c r="A980" s="12" t="s">
        <v>8219</v>
      </c>
      <c r="B980">
        <f>IF(Sheet1!F2058="successful",Sheet1!L2058)</f>
        <v>554</v>
      </c>
      <c r="D980" s="14" t="s">
        <v>8221</v>
      </c>
      <c r="E980">
        <v>20</v>
      </c>
    </row>
    <row r="981" spans="1:5" x14ac:dyDescent="0.25">
      <c r="A981" s="12" t="s">
        <v>8219</v>
      </c>
      <c r="B981">
        <f>IF(Sheet1!F2059="successful",Sheet1!L2059)</f>
        <v>666</v>
      </c>
      <c r="D981" s="14" t="s">
        <v>8221</v>
      </c>
      <c r="E981">
        <v>3</v>
      </c>
    </row>
    <row r="982" spans="1:5" x14ac:dyDescent="0.25">
      <c r="A982" s="12" t="s">
        <v>8219</v>
      </c>
      <c r="B982">
        <f>IF(Sheet1!F2060="successful",Sheet1!L2060)</f>
        <v>410</v>
      </c>
      <c r="D982" s="14" t="s">
        <v>8221</v>
      </c>
      <c r="E982">
        <v>4</v>
      </c>
    </row>
    <row r="983" spans="1:5" x14ac:dyDescent="0.25">
      <c r="A983" s="12" t="s">
        <v>8219</v>
      </c>
      <c r="B983">
        <f>IF(Sheet1!F2061="successful",Sheet1!L2061)</f>
        <v>375</v>
      </c>
      <c r="D983" s="14" t="s">
        <v>8221</v>
      </c>
      <c r="E983">
        <v>1</v>
      </c>
    </row>
    <row r="984" spans="1:5" x14ac:dyDescent="0.25">
      <c r="A984" s="12" t="s">
        <v>8219</v>
      </c>
      <c r="B984">
        <f>IF(Sheet1!F2062="successful",Sheet1!L2062)</f>
        <v>1364</v>
      </c>
      <c r="D984" s="14" t="s">
        <v>8221</v>
      </c>
      <c r="E984">
        <v>0</v>
      </c>
    </row>
    <row r="985" spans="1:5" x14ac:dyDescent="0.25">
      <c r="A985" s="12" t="s">
        <v>8219</v>
      </c>
      <c r="B985">
        <f>IF(Sheet1!F2063="successful",Sheet1!L2063)</f>
        <v>35</v>
      </c>
      <c r="D985" s="14" t="s">
        <v>8221</v>
      </c>
      <c r="E985">
        <v>0</v>
      </c>
    </row>
    <row r="986" spans="1:5" x14ac:dyDescent="0.25">
      <c r="A986" s="12" t="s">
        <v>8219</v>
      </c>
      <c r="B986">
        <f>IF(Sheet1!F2064="successful",Sheet1!L2064)</f>
        <v>203</v>
      </c>
      <c r="D986" s="14" t="s">
        <v>8221</v>
      </c>
      <c r="E986">
        <v>14</v>
      </c>
    </row>
    <row r="987" spans="1:5" x14ac:dyDescent="0.25">
      <c r="A987" s="12" t="s">
        <v>8219</v>
      </c>
      <c r="B987">
        <f>IF(Sheet1!F2065="successful",Sheet1!L2065)</f>
        <v>49</v>
      </c>
      <c r="D987" s="14" t="s">
        <v>8221</v>
      </c>
      <c r="E987">
        <v>1</v>
      </c>
    </row>
    <row r="988" spans="1:5" x14ac:dyDescent="0.25">
      <c r="A988" s="12" t="s">
        <v>8219</v>
      </c>
      <c r="B988">
        <f>IF(Sheet1!F2066="successful",Sheet1!L2066)</f>
        <v>5812</v>
      </c>
      <c r="D988" s="14" t="s">
        <v>8221</v>
      </c>
      <c r="E988">
        <v>118</v>
      </c>
    </row>
    <row r="989" spans="1:5" x14ac:dyDescent="0.25">
      <c r="A989" s="12" t="s">
        <v>8219</v>
      </c>
      <c r="B989">
        <f>IF(Sheet1!F2067="successful",Sheet1!L2067)</f>
        <v>1556</v>
      </c>
      <c r="D989" s="14" t="s">
        <v>8221</v>
      </c>
      <c r="E989">
        <v>2</v>
      </c>
    </row>
    <row r="990" spans="1:5" x14ac:dyDescent="0.25">
      <c r="A990" s="12" t="s">
        <v>8219</v>
      </c>
      <c r="B990">
        <f>IF(Sheet1!F2068="successful",Sheet1!L2068)</f>
        <v>65</v>
      </c>
      <c r="D990" s="14" t="s">
        <v>8221</v>
      </c>
      <c r="E990">
        <v>1</v>
      </c>
    </row>
    <row r="991" spans="1:5" x14ac:dyDescent="0.25">
      <c r="A991" s="12" t="s">
        <v>8219</v>
      </c>
      <c r="B991">
        <f>IF(Sheet1!F2069="successful",Sheet1!L2069)</f>
        <v>10</v>
      </c>
      <c r="D991" s="14" t="s">
        <v>8221</v>
      </c>
      <c r="E991">
        <v>3</v>
      </c>
    </row>
    <row r="992" spans="1:5" x14ac:dyDescent="0.25">
      <c r="A992" s="12" t="s">
        <v>8219</v>
      </c>
      <c r="B992">
        <f>IF(Sheet1!F2070="successful",Sheet1!L2070)</f>
        <v>76</v>
      </c>
      <c r="D992" s="14" t="s">
        <v>8221</v>
      </c>
      <c r="E992">
        <v>1</v>
      </c>
    </row>
    <row r="993" spans="1:5" x14ac:dyDescent="0.25">
      <c r="A993" s="12" t="s">
        <v>8219</v>
      </c>
      <c r="B993">
        <f>IF(Sheet1!F2071="successful",Sheet1!L2071)</f>
        <v>263</v>
      </c>
      <c r="D993" s="14" t="s">
        <v>8221</v>
      </c>
      <c r="E993">
        <v>3</v>
      </c>
    </row>
    <row r="994" spans="1:5" x14ac:dyDescent="0.25">
      <c r="A994" s="12" t="s">
        <v>8219</v>
      </c>
      <c r="B994">
        <f>IF(Sheet1!F2072="successful",Sheet1!L2072)</f>
        <v>1530</v>
      </c>
      <c r="D994" s="14" t="s">
        <v>8221</v>
      </c>
      <c r="E994">
        <v>38</v>
      </c>
    </row>
    <row r="995" spans="1:5" x14ac:dyDescent="0.25">
      <c r="A995" s="12" t="s">
        <v>8219</v>
      </c>
      <c r="B995">
        <f>IF(Sheet1!F2073="successful",Sheet1!L2073)</f>
        <v>278</v>
      </c>
      <c r="D995" s="14" t="s">
        <v>8221</v>
      </c>
      <c r="E995">
        <v>52</v>
      </c>
    </row>
    <row r="996" spans="1:5" x14ac:dyDescent="0.25">
      <c r="A996" s="12" t="s">
        <v>8219</v>
      </c>
      <c r="B996">
        <f>IF(Sheet1!F2074="successful",Sheet1!L2074)</f>
        <v>350</v>
      </c>
      <c r="D996" s="14" t="s">
        <v>8221</v>
      </c>
      <c r="E996">
        <v>2</v>
      </c>
    </row>
    <row r="997" spans="1:5" x14ac:dyDescent="0.25">
      <c r="A997" s="12" t="s">
        <v>8219</v>
      </c>
      <c r="B997">
        <f>IF(Sheet1!F2075="successful",Sheet1!L2075)</f>
        <v>470</v>
      </c>
      <c r="D997" s="14" t="s">
        <v>8221</v>
      </c>
      <c r="E997">
        <v>0</v>
      </c>
    </row>
    <row r="998" spans="1:5" x14ac:dyDescent="0.25">
      <c r="A998" s="12" t="s">
        <v>8219</v>
      </c>
      <c r="B998">
        <f>IF(Sheet1!F2076="successful",Sheet1!L2076)</f>
        <v>3</v>
      </c>
      <c r="D998" s="14" t="s">
        <v>8221</v>
      </c>
      <c r="E998">
        <v>4</v>
      </c>
    </row>
    <row r="999" spans="1:5" x14ac:dyDescent="0.25">
      <c r="A999" s="12" t="s">
        <v>8219</v>
      </c>
      <c r="B999">
        <f>IF(Sheet1!F2077="successful",Sheet1!L2077)</f>
        <v>8200</v>
      </c>
      <c r="D999" s="14" t="s">
        <v>8221</v>
      </c>
      <c r="E999">
        <v>4</v>
      </c>
    </row>
    <row r="1000" spans="1:5" x14ac:dyDescent="0.25">
      <c r="A1000" s="12" t="s">
        <v>8219</v>
      </c>
      <c r="B1000">
        <f>IF(Sheet1!F2078="successful",Sheet1!L2078)</f>
        <v>8359</v>
      </c>
      <c r="D1000" s="14" t="s">
        <v>8221</v>
      </c>
      <c r="E1000">
        <v>18</v>
      </c>
    </row>
    <row r="1001" spans="1:5" x14ac:dyDescent="0.25">
      <c r="A1001" s="12" t="s">
        <v>8219</v>
      </c>
      <c r="B1001">
        <f>IF(Sheet1!F2079="successful",Sheet1!L2079)</f>
        <v>188</v>
      </c>
      <c r="D1001" s="14" t="s">
        <v>8221</v>
      </c>
      <c r="E1001">
        <v>0</v>
      </c>
    </row>
    <row r="1002" spans="1:5" x14ac:dyDescent="0.25">
      <c r="A1002" s="12" t="s">
        <v>8219</v>
      </c>
      <c r="B1002">
        <f>IF(Sheet1!F2080="successful",Sheet1!L2080)</f>
        <v>48</v>
      </c>
      <c r="D1002" s="14" t="s">
        <v>8221</v>
      </c>
      <c r="E1002">
        <v>22</v>
      </c>
    </row>
    <row r="1003" spans="1:5" x14ac:dyDescent="0.25">
      <c r="A1003" s="12" t="s">
        <v>8219</v>
      </c>
      <c r="B1003">
        <f>IF(Sheet1!F2081="successful",Sheet1!L2081)</f>
        <v>607</v>
      </c>
      <c r="D1003" s="14" t="s">
        <v>8221</v>
      </c>
      <c r="E1003">
        <v>49</v>
      </c>
    </row>
    <row r="1004" spans="1:5" x14ac:dyDescent="0.25">
      <c r="A1004" s="12" t="s">
        <v>8219</v>
      </c>
      <c r="B1004">
        <f>IF(Sheet1!F2082="successful",Sheet1!L2082)</f>
        <v>50</v>
      </c>
      <c r="D1004" s="14" t="s">
        <v>8221</v>
      </c>
      <c r="E1004">
        <v>19</v>
      </c>
    </row>
    <row r="1005" spans="1:5" x14ac:dyDescent="0.25">
      <c r="A1005" s="12" t="s">
        <v>8219</v>
      </c>
      <c r="B1005">
        <f>IF(Sheet1!F2083="successful",Sheet1!L2083)</f>
        <v>55</v>
      </c>
      <c r="D1005" s="14" t="s">
        <v>8221</v>
      </c>
      <c r="E1005">
        <v>4</v>
      </c>
    </row>
    <row r="1006" spans="1:5" x14ac:dyDescent="0.25">
      <c r="A1006" s="12" t="s">
        <v>8219</v>
      </c>
      <c r="B1006">
        <f>IF(Sheet1!F2084="successful",Sheet1!L2084)</f>
        <v>38</v>
      </c>
      <c r="D1006" s="14" t="s">
        <v>8221</v>
      </c>
      <c r="E1006">
        <v>4</v>
      </c>
    </row>
    <row r="1007" spans="1:5" x14ac:dyDescent="0.25">
      <c r="A1007" s="12" t="s">
        <v>8219</v>
      </c>
      <c r="B1007">
        <f>IF(Sheet1!F2085="successful",Sheet1!L2085)</f>
        <v>25</v>
      </c>
      <c r="D1007" s="14" t="s">
        <v>8221</v>
      </c>
      <c r="E1007">
        <v>2</v>
      </c>
    </row>
    <row r="1008" spans="1:5" x14ac:dyDescent="0.25">
      <c r="A1008" s="12" t="s">
        <v>8219</v>
      </c>
      <c r="B1008">
        <f>IF(Sheet1!F2086="successful",Sheet1!L2086)</f>
        <v>46</v>
      </c>
      <c r="D1008" s="14" t="s">
        <v>8221</v>
      </c>
      <c r="E1008">
        <v>0</v>
      </c>
    </row>
    <row r="1009" spans="1:5" x14ac:dyDescent="0.25">
      <c r="A1009" s="12" t="s">
        <v>8219</v>
      </c>
      <c r="B1009">
        <f>IF(Sheet1!F2087="successful",Sheet1!L2087)</f>
        <v>83</v>
      </c>
      <c r="D1009" s="14" t="s">
        <v>8221</v>
      </c>
      <c r="E1009">
        <v>0</v>
      </c>
    </row>
    <row r="1010" spans="1:5" x14ac:dyDescent="0.25">
      <c r="A1010" s="12" t="s">
        <v>8219</v>
      </c>
      <c r="B1010">
        <f>IF(Sheet1!F2088="successful",Sheet1!L2088)</f>
        <v>35</v>
      </c>
      <c r="D1010" s="14" t="s">
        <v>8221</v>
      </c>
      <c r="E1010">
        <v>14</v>
      </c>
    </row>
    <row r="1011" spans="1:5" x14ac:dyDescent="0.25">
      <c r="A1011" s="12" t="s">
        <v>8219</v>
      </c>
      <c r="B1011">
        <f>IF(Sheet1!F2089="successful",Sheet1!L2089)</f>
        <v>25</v>
      </c>
      <c r="D1011" s="14" t="s">
        <v>8221</v>
      </c>
      <c r="E1011">
        <v>8</v>
      </c>
    </row>
    <row r="1012" spans="1:5" x14ac:dyDescent="0.25">
      <c r="A1012" s="12" t="s">
        <v>8219</v>
      </c>
      <c r="B1012">
        <f>IF(Sheet1!F2090="successful",Sheet1!L2090)</f>
        <v>75</v>
      </c>
      <c r="D1012" s="14" t="s">
        <v>8221</v>
      </c>
      <c r="E1012">
        <v>0</v>
      </c>
    </row>
    <row r="1013" spans="1:5" x14ac:dyDescent="0.25">
      <c r="A1013" s="12" t="s">
        <v>8219</v>
      </c>
      <c r="B1013">
        <f>IF(Sheet1!F2091="successful",Sheet1!L2091)</f>
        <v>62</v>
      </c>
      <c r="D1013" s="14" t="s">
        <v>8221</v>
      </c>
      <c r="E1013">
        <v>15</v>
      </c>
    </row>
    <row r="1014" spans="1:5" x14ac:dyDescent="0.25">
      <c r="A1014" s="12" t="s">
        <v>8219</v>
      </c>
      <c r="B1014">
        <f>IF(Sheet1!F2092="successful",Sheet1!L2092)</f>
        <v>160</v>
      </c>
      <c r="D1014" s="14" t="s">
        <v>8221</v>
      </c>
      <c r="E1014">
        <v>33</v>
      </c>
    </row>
    <row r="1015" spans="1:5" x14ac:dyDescent="0.25">
      <c r="A1015" s="12" t="s">
        <v>8219</v>
      </c>
      <c r="B1015">
        <f>IF(Sheet1!F2093="successful",Sheet1!L2093)</f>
        <v>246</v>
      </c>
      <c r="D1015" s="14" t="s">
        <v>8221</v>
      </c>
      <c r="E1015">
        <v>2</v>
      </c>
    </row>
    <row r="1016" spans="1:5" x14ac:dyDescent="0.25">
      <c r="A1016" s="12" t="s">
        <v>8219</v>
      </c>
      <c r="B1016">
        <f>IF(Sheet1!F2094="successful",Sheet1!L2094)</f>
        <v>55</v>
      </c>
      <c r="D1016" s="14" t="s">
        <v>8221</v>
      </c>
      <c r="E1016">
        <v>6</v>
      </c>
    </row>
    <row r="1017" spans="1:5" x14ac:dyDescent="0.25">
      <c r="A1017" s="12" t="s">
        <v>8219</v>
      </c>
      <c r="B1017">
        <f>IF(Sheet1!F2095="successful",Sheet1!L2095)</f>
        <v>23</v>
      </c>
      <c r="D1017" s="14" t="s">
        <v>8221</v>
      </c>
      <c r="E1017">
        <v>2</v>
      </c>
    </row>
    <row r="1018" spans="1:5" x14ac:dyDescent="0.25">
      <c r="A1018" s="12" t="s">
        <v>8219</v>
      </c>
      <c r="B1018">
        <f>IF(Sheet1!F2096="successful",Sheet1!L2096)</f>
        <v>72</v>
      </c>
      <c r="D1018" s="14" t="s">
        <v>8221</v>
      </c>
      <c r="E1018">
        <v>0</v>
      </c>
    </row>
    <row r="1019" spans="1:5" x14ac:dyDescent="0.25">
      <c r="A1019" s="12" t="s">
        <v>8219</v>
      </c>
      <c r="B1019">
        <f>IF(Sheet1!F2097="successful",Sheet1!L2097)</f>
        <v>22</v>
      </c>
      <c r="D1019" s="14" t="s">
        <v>8221</v>
      </c>
      <c r="E1019">
        <v>4</v>
      </c>
    </row>
    <row r="1020" spans="1:5" x14ac:dyDescent="0.25">
      <c r="A1020" s="12" t="s">
        <v>8219</v>
      </c>
      <c r="B1020">
        <f>IF(Sheet1!F2098="successful",Sheet1!L2098)</f>
        <v>14</v>
      </c>
      <c r="D1020" s="14" t="s">
        <v>8221</v>
      </c>
      <c r="E1020">
        <v>1</v>
      </c>
    </row>
    <row r="1021" spans="1:5" x14ac:dyDescent="0.25">
      <c r="A1021" s="12" t="s">
        <v>8219</v>
      </c>
      <c r="B1021">
        <f>IF(Sheet1!F2099="successful",Sheet1!L2099)</f>
        <v>38</v>
      </c>
      <c r="D1021" s="14" t="s">
        <v>8221</v>
      </c>
      <c r="E1021">
        <v>3</v>
      </c>
    </row>
    <row r="1022" spans="1:5" x14ac:dyDescent="0.25">
      <c r="A1022" s="12" t="s">
        <v>8219</v>
      </c>
      <c r="B1022">
        <f>IF(Sheet1!F2100="successful",Sheet1!L2100)</f>
        <v>32</v>
      </c>
      <c r="D1022" s="14" t="s">
        <v>8221</v>
      </c>
      <c r="E1022">
        <v>4</v>
      </c>
    </row>
    <row r="1023" spans="1:5" x14ac:dyDescent="0.25">
      <c r="A1023" s="12" t="s">
        <v>8219</v>
      </c>
      <c r="B1023">
        <f>IF(Sheet1!F2101="successful",Sheet1!L2101)</f>
        <v>63</v>
      </c>
      <c r="D1023" s="14" t="s">
        <v>8221</v>
      </c>
      <c r="E1023">
        <v>0</v>
      </c>
    </row>
    <row r="1024" spans="1:5" x14ac:dyDescent="0.25">
      <c r="A1024" s="12" t="s">
        <v>8219</v>
      </c>
      <c r="B1024">
        <f>IF(Sheet1!F2102="successful",Sheet1!L2102)</f>
        <v>27</v>
      </c>
      <c r="D1024" s="14" t="s">
        <v>8221</v>
      </c>
      <c r="E1024">
        <v>4</v>
      </c>
    </row>
    <row r="1025" spans="1:5" x14ac:dyDescent="0.25">
      <c r="A1025" s="12" t="s">
        <v>8219</v>
      </c>
      <c r="B1025">
        <f>IF(Sheet1!F2103="successful",Sheet1!L2103)</f>
        <v>44</v>
      </c>
      <c r="D1025" s="14" t="s">
        <v>8221</v>
      </c>
      <c r="E1025">
        <v>3</v>
      </c>
    </row>
    <row r="1026" spans="1:5" x14ac:dyDescent="0.25">
      <c r="A1026" s="12" t="s">
        <v>8219</v>
      </c>
      <c r="B1026">
        <f>IF(Sheet1!F2104="successful",Sheet1!L2104)</f>
        <v>38</v>
      </c>
      <c r="D1026" s="14" t="s">
        <v>8221</v>
      </c>
      <c r="E1026">
        <v>34</v>
      </c>
    </row>
    <row r="1027" spans="1:5" x14ac:dyDescent="0.25">
      <c r="A1027" s="12" t="s">
        <v>8219</v>
      </c>
      <c r="B1027">
        <f>IF(Sheet1!F2105="successful",Sheet1!L2105)</f>
        <v>115</v>
      </c>
      <c r="D1027" s="14" t="s">
        <v>8221</v>
      </c>
      <c r="E1027">
        <v>2</v>
      </c>
    </row>
    <row r="1028" spans="1:5" x14ac:dyDescent="0.25">
      <c r="A1028" s="12" t="s">
        <v>8219</v>
      </c>
      <c r="B1028">
        <f>IF(Sheet1!F2106="successful",Sheet1!L2106)</f>
        <v>37</v>
      </c>
      <c r="D1028" s="14" t="s">
        <v>8221</v>
      </c>
      <c r="E1028">
        <v>33</v>
      </c>
    </row>
    <row r="1029" spans="1:5" x14ac:dyDescent="0.25">
      <c r="A1029" s="12" t="s">
        <v>8219</v>
      </c>
      <c r="B1029">
        <f>IF(Sheet1!F2107="successful",Sheet1!L2107)</f>
        <v>99</v>
      </c>
      <c r="D1029" s="14" t="s">
        <v>8221</v>
      </c>
      <c r="E1029">
        <v>0</v>
      </c>
    </row>
    <row r="1030" spans="1:5" x14ac:dyDescent="0.25">
      <c r="A1030" s="12" t="s">
        <v>8219</v>
      </c>
      <c r="B1030">
        <f>IF(Sheet1!F2108="successful",Sheet1!L2108)</f>
        <v>44</v>
      </c>
      <c r="D1030" s="14" t="s">
        <v>8221</v>
      </c>
      <c r="E1030">
        <v>0</v>
      </c>
    </row>
    <row r="1031" spans="1:5" x14ac:dyDescent="0.25">
      <c r="A1031" s="12" t="s">
        <v>8219</v>
      </c>
      <c r="B1031">
        <f>IF(Sheet1!F2109="successful",Sheet1!L2109)</f>
        <v>58</v>
      </c>
      <c r="D1031" s="14" t="s">
        <v>8221</v>
      </c>
      <c r="E1031">
        <v>1</v>
      </c>
    </row>
    <row r="1032" spans="1:5" x14ac:dyDescent="0.25">
      <c r="A1032" s="12" t="s">
        <v>8219</v>
      </c>
      <c r="B1032">
        <f>IF(Sheet1!F2110="successful",Sheet1!L2110)</f>
        <v>191</v>
      </c>
      <c r="D1032" s="14" t="s">
        <v>8221</v>
      </c>
      <c r="E1032">
        <v>13</v>
      </c>
    </row>
    <row r="1033" spans="1:5" x14ac:dyDescent="0.25">
      <c r="A1033" s="12" t="s">
        <v>8219</v>
      </c>
      <c r="B1033">
        <f>IF(Sheet1!F2111="successful",Sheet1!L2111)</f>
        <v>40</v>
      </c>
      <c r="D1033" s="14" t="s">
        <v>8221</v>
      </c>
      <c r="E1033">
        <v>2</v>
      </c>
    </row>
    <row r="1034" spans="1:5" x14ac:dyDescent="0.25">
      <c r="A1034" s="12" t="s">
        <v>8219</v>
      </c>
      <c r="B1034">
        <f>IF(Sheet1!F2112="successful",Sheet1!L2112)</f>
        <v>38</v>
      </c>
      <c r="D1034" s="14" t="s">
        <v>8221</v>
      </c>
      <c r="E1034">
        <v>36</v>
      </c>
    </row>
    <row r="1035" spans="1:5" x14ac:dyDescent="0.25">
      <c r="A1035" s="12" t="s">
        <v>8219</v>
      </c>
      <c r="B1035">
        <f>IF(Sheet1!F2113="successful",Sheet1!L2113)</f>
        <v>39</v>
      </c>
      <c r="D1035" s="14" t="s">
        <v>8221</v>
      </c>
      <c r="E1035">
        <v>1</v>
      </c>
    </row>
    <row r="1036" spans="1:5" x14ac:dyDescent="0.25">
      <c r="A1036" s="12" t="s">
        <v>8219</v>
      </c>
      <c r="B1036">
        <f>IF(Sheet1!F2114="successful",Sheet1!L2114)</f>
        <v>11</v>
      </c>
      <c r="D1036" s="14" t="s">
        <v>8221</v>
      </c>
      <c r="E1036">
        <v>15</v>
      </c>
    </row>
    <row r="1037" spans="1:5" x14ac:dyDescent="0.25">
      <c r="A1037" s="12" t="s">
        <v>8219</v>
      </c>
      <c r="B1037">
        <f>IF(Sheet1!F2115="successful",Sheet1!L2115)</f>
        <v>107</v>
      </c>
      <c r="D1037" s="14" t="s">
        <v>8221</v>
      </c>
      <c r="E1037">
        <v>1</v>
      </c>
    </row>
    <row r="1038" spans="1:5" x14ac:dyDescent="0.25">
      <c r="A1038" s="12" t="s">
        <v>8219</v>
      </c>
      <c r="B1038">
        <f>IF(Sheet1!F2116="successful",Sheet1!L2116)</f>
        <v>147</v>
      </c>
      <c r="D1038" s="14" t="s">
        <v>8221</v>
      </c>
      <c r="E1038">
        <v>0</v>
      </c>
    </row>
    <row r="1039" spans="1:5" x14ac:dyDescent="0.25">
      <c r="A1039" s="12" t="s">
        <v>8219</v>
      </c>
      <c r="B1039">
        <f>IF(Sheet1!F2117="successful",Sheet1!L2117)</f>
        <v>36</v>
      </c>
      <c r="D1039" s="14" t="s">
        <v>8221</v>
      </c>
      <c r="E1039">
        <v>1</v>
      </c>
    </row>
    <row r="1040" spans="1:5" x14ac:dyDescent="0.25">
      <c r="A1040" s="12" t="s">
        <v>8219</v>
      </c>
      <c r="B1040">
        <f>IF(Sheet1!F2118="successful",Sheet1!L2118)</f>
        <v>92</v>
      </c>
      <c r="D1040" s="14" t="s">
        <v>8221</v>
      </c>
      <c r="E1040">
        <v>0</v>
      </c>
    </row>
    <row r="1041" spans="1:5" x14ac:dyDescent="0.25">
      <c r="A1041" s="12" t="s">
        <v>8219</v>
      </c>
      <c r="B1041">
        <f>IF(Sheet1!F2119="successful",Sheet1!L2119)</f>
        <v>35</v>
      </c>
      <c r="D1041" s="14" t="s">
        <v>8221</v>
      </c>
      <c r="E1041">
        <v>0</v>
      </c>
    </row>
    <row r="1042" spans="1:5" x14ac:dyDescent="0.25">
      <c r="A1042" s="12" t="s">
        <v>8219</v>
      </c>
      <c r="B1042">
        <f>IF(Sheet1!F2120="successful",Sheet1!L2120)</f>
        <v>17</v>
      </c>
      <c r="D1042" s="14" t="s">
        <v>8221</v>
      </c>
      <c r="E1042">
        <v>1</v>
      </c>
    </row>
    <row r="1043" spans="1:5" x14ac:dyDescent="0.25">
      <c r="A1043" s="12" t="s">
        <v>8219</v>
      </c>
      <c r="B1043">
        <f>IF(Sheet1!F2121="successful",Sheet1!L2121)</f>
        <v>22</v>
      </c>
      <c r="D1043" s="14" t="s">
        <v>8221</v>
      </c>
      <c r="E1043">
        <v>39</v>
      </c>
    </row>
    <row r="1044" spans="1:5" x14ac:dyDescent="0.25">
      <c r="A1044" s="12" t="s">
        <v>8219</v>
      </c>
      <c r="B1044">
        <f>IF(Sheet1!F2122="successful",Sheet1!L2122)</f>
        <v>69</v>
      </c>
      <c r="D1044" s="14" t="s">
        <v>8221</v>
      </c>
      <c r="E1044">
        <v>0</v>
      </c>
    </row>
    <row r="1045" spans="1:5" x14ac:dyDescent="0.25">
      <c r="A1045" s="12" t="s">
        <v>8219</v>
      </c>
      <c r="B1045">
        <f>IF(Sheet1!F2163="successful",Sheet1!L2163)</f>
        <v>13</v>
      </c>
      <c r="D1045" s="14" t="s">
        <v>8221</v>
      </c>
      <c r="E1045">
        <v>0</v>
      </c>
    </row>
    <row r="1046" spans="1:5" x14ac:dyDescent="0.25">
      <c r="A1046" s="12" t="s">
        <v>8219</v>
      </c>
      <c r="B1046">
        <f>IF(Sheet1!F2164="successful",Sheet1!L2164)</f>
        <v>58</v>
      </c>
      <c r="D1046" s="14" t="s">
        <v>8221</v>
      </c>
      <c r="E1046">
        <v>3</v>
      </c>
    </row>
    <row r="1047" spans="1:5" x14ac:dyDescent="0.25">
      <c r="A1047" s="12" t="s">
        <v>8219</v>
      </c>
      <c r="B1047">
        <f>IF(Sheet1!F2165="successful",Sheet1!L2165)</f>
        <v>44</v>
      </c>
      <c r="D1047" s="14" t="s">
        <v>8221</v>
      </c>
      <c r="E1047">
        <v>1</v>
      </c>
    </row>
    <row r="1048" spans="1:5" x14ac:dyDescent="0.25">
      <c r="A1048" s="12" t="s">
        <v>8219</v>
      </c>
      <c r="B1048">
        <f>IF(Sheet1!F2166="successful",Sheet1!L2166)</f>
        <v>83</v>
      </c>
      <c r="D1048" s="14" t="s">
        <v>8221</v>
      </c>
      <c r="E1048">
        <v>13</v>
      </c>
    </row>
    <row r="1049" spans="1:5" x14ac:dyDescent="0.25">
      <c r="A1049" s="12" t="s">
        <v>8219</v>
      </c>
      <c r="B1049">
        <f>IF(Sheet1!F2167="successful",Sheet1!L2167)</f>
        <v>117</v>
      </c>
      <c r="D1049" s="14" t="s">
        <v>8221</v>
      </c>
      <c r="E1049">
        <v>0</v>
      </c>
    </row>
    <row r="1050" spans="1:5" x14ac:dyDescent="0.25">
      <c r="A1050" s="12" t="s">
        <v>8219</v>
      </c>
      <c r="B1050">
        <f>IF(Sheet1!F2168="successful",Sheet1!L2168)</f>
        <v>32</v>
      </c>
      <c r="D1050" s="14" t="s">
        <v>8221</v>
      </c>
      <c r="E1050">
        <v>6</v>
      </c>
    </row>
    <row r="1051" spans="1:5" x14ac:dyDescent="0.25">
      <c r="A1051" s="12" t="s">
        <v>8219</v>
      </c>
      <c r="B1051">
        <f>IF(Sheet1!F2169="successful",Sheet1!L2169)</f>
        <v>8</v>
      </c>
      <c r="D1051" s="14" t="s">
        <v>8221</v>
      </c>
      <c r="E1051">
        <v>0</v>
      </c>
    </row>
    <row r="1052" spans="1:5" x14ac:dyDescent="0.25">
      <c r="A1052" s="12" t="s">
        <v>8219</v>
      </c>
      <c r="B1052">
        <f>IF(Sheet1!F2170="successful",Sheet1!L2170)</f>
        <v>340</v>
      </c>
      <c r="D1052" s="14" t="s">
        <v>8221</v>
      </c>
      <c r="E1052">
        <v>14</v>
      </c>
    </row>
    <row r="1053" spans="1:5" x14ac:dyDescent="0.25">
      <c r="A1053" s="12" t="s">
        <v>8219</v>
      </c>
      <c r="B1053">
        <f>IF(Sheet1!F2171="successful",Sheet1!L2171)</f>
        <v>7</v>
      </c>
      <c r="D1053" s="14" t="s">
        <v>8221</v>
      </c>
      <c r="E1053">
        <v>5</v>
      </c>
    </row>
    <row r="1054" spans="1:5" x14ac:dyDescent="0.25">
      <c r="A1054" s="12" t="s">
        <v>8219</v>
      </c>
      <c r="B1054">
        <f>IF(Sheet1!F2172="successful",Sheet1!L2172)</f>
        <v>19</v>
      </c>
      <c r="D1054" s="14" t="s">
        <v>8221</v>
      </c>
      <c r="E1054">
        <v>6</v>
      </c>
    </row>
    <row r="1055" spans="1:5" x14ac:dyDescent="0.25">
      <c r="A1055" s="12" t="s">
        <v>8219</v>
      </c>
      <c r="B1055">
        <f>IF(Sheet1!F2173="successful",Sheet1!L2173)</f>
        <v>47</v>
      </c>
      <c r="D1055" s="14" t="s">
        <v>8221</v>
      </c>
      <c r="E1055">
        <v>15</v>
      </c>
    </row>
    <row r="1056" spans="1:5" x14ac:dyDescent="0.25">
      <c r="A1056" s="12" t="s">
        <v>8219</v>
      </c>
      <c r="B1056">
        <f>IF(Sheet1!F2174="successful",Sheet1!L2174)</f>
        <v>13</v>
      </c>
      <c r="D1056" s="14" t="s">
        <v>8221</v>
      </c>
      <c r="E1056">
        <v>0</v>
      </c>
    </row>
    <row r="1057" spans="1:5" x14ac:dyDescent="0.25">
      <c r="A1057" s="12" t="s">
        <v>8219</v>
      </c>
      <c r="B1057">
        <f>IF(Sheet1!F2175="successful",Sheet1!L2175)</f>
        <v>90</v>
      </c>
      <c r="D1057" s="14" t="s">
        <v>8221</v>
      </c>
      <c r="E1057">
        <v>1</v>
      </c>
    </row>
    <row r="1058" spans="1:5" x14ac:dyDescent="0.25">
      <c r="A1058" s="12" t="s">
        <v>8219</v>
      </c>
      <c r="B1058">
        <f>IF(Sheet1!F2176="successful",Sheet1!L2176)</f>
        <v>63</v>
      </c>
      <c r="D1058" s="14" t="s">
        <v>8221</v>
      </c>
      <c r="E1058">
        <v>9</v>
      </c>
    </row>
    <row r="1059" spans="1:5" x14ac:dyDescent="0.25">
      <c r="A1059" s="12" t="s">
        <v>8219</v>
      </c>
      <c r="B1059">
        <f>IF(Sheet1!F2177="successful",Sheet1!L2177)</f>
        <v>26</v>
      </c>
      <c r="D1059" s="14" t="s">
        <v>8221</v>
      </c>
      <c r="E1059">
        <v>3</v>
      </c>
    </row>
    <row r="1060" spans="1:5" x14ac:dyDescent="0.25">
      <c r="A1060" s="12" t="s">
        <v>8219</v>
      </c>
      <c r="B1060">
        <f>IF(Sheet1!F2178="successful",Sheet1!L2178)</f>
        <v>71</v>
      </c>
      <c r="D1060" s="14" t="s">
        <v>8221</v>
      </c>
      <c r="E1060">
        <v>3</v>
      </c>
    </row>
    <row r="1061" spans="1:5" x14ac:dyDescent="0.25">
      <c r="A1061" s="12" t="s">
        <v>8219</v>
      </c>
      <c r="B1061">
        <f>IF(Sheet1!F2179="successful",Sheet1!L2179)</f>
        <v>38</v>
      </c>
      <c r="D1061" s="14" t="s">
        <v>8221</v>
      </c>
      <c r="E1061">
        <v>1</v>
      </c>
    </row>
    <row r="1062" spans="1:5" x14ac:dyDescent="0.25">
      <c r="A1062" s="12" t="s">
        <v>8219</v>
      </c>
      <c r="B1062">
        <f>IF(Sheet1!F2180="successful",Sheet1!L2180)</f>
        <v>859</v>
      </c>
      <c r="D1062" s="14" t="s">
        <v>8221</v>
      </c>
      <c r="E1062">
        <v>3</v>
      </c>
    </row>
    <row r="1063" spans="1:5" x14ac:dyDescent="0.25">
      <c r="A1063" s="12" t="s">
        <v>8219</v>
      </c>
      <c r="B1063">
        <f>IF(Sheet1!F2181="successful",Sheet1!L2181)</f>
        <v>21</v>
      </c>
      <c r="D1063" s="14" t="s">
        <v>8221</v>
      </c>
      <c r="E1063">
        <v>0</v>
      </c>
    </row>
    <row r="1064" spans="1:5" x14ac:dyDescent="0.25">
      <c r="A1064" s="12" t="s">
        <v>8219</v>
      </c>
      <c r="B1064">
        <f>IF(Sheet1!F2182="successful",Sheet1!L2182)</f>
        <v>78</v>
      </c>
      <c r="D1064" s="14" t="s">
        <v>8221</v>
      </c>
      <c r="E1064">
        <v>2</v>
      </c>
    </row>
    <row r="1065" spans="1:5" x14ac:dyDescent="0.25">
      <c r="A1065" s="12" t="s">
        <v>8219</v>
      </c>
      <c r="B1065">
        <f>IF(Sheet1!F2183="successful",Sheet1!L2183)</f>
        <v>53</v>
      </c>
      <c r="D1065" s="14" t="s">
        <v>8221</v>
      </c>
      <c r="E1065">
        <v>10</v>
      </c>
    </row>
    <row r="1066" spans="1:5" x14ac:dyDescent="0.25">
      <c r="A1066" s="12" t="s">
        <v>8219</v>
      </c>
      <c r="B1066">
        <f>IF(Sheet1!F2184="successful",Sheet1!L2184)</f>
        <v>356</v>
      </c>
      <c r="D1066" s="14" t="s">
        <v>8221</v>
      </c>
      <c r="E1066">
        <v>60</v>
      </c>
    </row>
    <row r="1067" spans="1:5" x14ac:dyDescent="0.25">
      <c r="A1067" s="12" t="s">
        <v>8219</v>
      </c>
      <c r="B1067">
        <f>IF(Sheet1!F2185="successful",Sheet1!L2185)</f>
        <v>279</v>
      </c>
      <c r="D1067" s="14" t="s">
        <v>8221</v>
      </c>
      <c r="E1067">
        <v>5</v>
      </c>
    </row>
    <row r="1068" spans="1:5" x14ac:dyDescent="0.25">
      <c r="A1068" s="12" t="s">
        <v>8219</v>
      </c>
      <c r="B1068">
        <f>IF(Sheet1!F2186="successful",Sheet1!L2186)</f>
        <v>266</v>
      </c>
      <c r="D1068" s="14" t="s">
        <v>8221</v>
      </c>
      <c r="E1068">
        <v>9</v>
      </c>
    </row>
    <row r="1069" spans="1:5" x14ac:dyDescent="0.25">
      <c r="A1069" s="12" t="s">
        <v>8219</v>
      </c>
      <c r="B1069">
        <f>IF(Sheet1!F2187="successful",Sheet1!L2187)</f>
        <v>623</v>
      </c>
      <c r="D1069" s="14" t="s">
        <v>8221</v>
      </c>
      <c r="E1069">
        <v>13</v>
      </c>
    </row>
    <row r="1070" spans="1:5" x14ac:dyDescent="0.25">
      <c r="A1070" s="12" t="s">
        <v>8219</v>
      </c>
      <c r="B1070">
        <f>IF(Sheet1!F2188="successful",Sheet1!L2188)</f>
        <v>392</v>
      </c>
      <c r="D1070" s="14" t="s">
        <v>8221</v>
      </c>
      <c r="E1070">
        <v>0</v>
      </c>
    </row>
    <row r="1071" spans="1:5" x14ac:dyDescent="0.25">
      <c r="A1071" s="12" t="s">
        <v>8219</v>
      </c>
      <c r="B1071">
        <f>IF(Sheet1!F2189="successful",Sheet1!L2189)</f>
        <v>3562</v>
      </c>
      <c r="D1071" s="14" t="s">
        <v>8221</v>
      </c>
      <c r="E1071">
        <v>8</v>
      </c>
    </row>
    <row r="1072" spans="1:5" x14ac:dyDescent="0.25">
      <c r="A1072" s="12" t="s">
        <v>8219</v>
      </c>
      <c r="B1072">
        <f>IF(Sheet1!F2190="successful",Sheet1!L2190)</f>
        <v>514</v>
      </c>
      <c r="D1072" s="14" t="s">
        <v>8221</v>
      </c>
      <c r="E1072">
        <v>3</v>
      </c>
    </row>
    <row r="1073" spans="1:5" x14ac:dyDescent="0.25">
      <c r="A1073" s="12" t="s">
        <v>8219</v>
      </c>
      <c r="B1073">
        <f>IF(Sheet1!F2191="successful",Sheet1!L2191)</f>
        <v>88</v>
      </c>
      <c r="D1073" s="14" t="s">
        <v>8221</v>
      </c>
      <c r="E1073">
        <v>3</v>
      </c>
    </row>
    <row r="1074" spans="1:5" x14ac:dyDescent="0.25">
      <c r="A1074" s="12" t="s">
        <v>8219</v>
      </c>
      <c r="B1074">
        <f>IF(Sheet1!F2192="successful",Sheet1!L2192)</f>
        <v>537</v>
      </c>
      <c r="D1074" s="14" t="s">
        <v>8221</v>
      </c>
      <c r="E1074">
        <v>0</v>
      </c>
    </row>
    <row r="1075" spans="1:5" x14ac:dyDescent="0.25">
      <c r="A1075" s="12" t="s">
        <v>8219</v>
      </c>
      <c r="B1075">
        <f>IF(Sheet1!F2193="successful",Sheet1!L2193)</f>
        <v>25</v>
      </c>
      <c r="D1075" s="14" t="s">
        <v>8221</v>
      </c>
      <c r="E1075">
        <v>6</v>
      </c>
    </row>
    <row r="1076" spans="1:5" x14ac:dyDescent="0.25">
      <c r="A1076" s="12" t="s">
        <v>8219</v>
      </c>
      <c r="B1076">
        <f>IF(Sheet1!F2194="successful",Sheet1!L2194)</f>
        <v>3238</v>
      </c>
      <c r="D1076" s="14" t="s">
        <v>8221</v>
      </c>
      <c r="E1076">
        <v>4</v>
      </c>
    </row>
    <row r="1077" spans="1:5" x14ac:dyDescent="0.25">
      <c r="A1077" s="12" t="s">
        <v>8219</v>
      </c>
      <c r="B1077">
        <f>IF(Sheet1!F2195="successful",Sheet1!L2195)</f>
        <v>897</v>
      </c>
      <c r="D1077" s="14" t="s">
        <v>8221</v>
      </c>
      <c r="E1077">
        <v>1</v>
      </c>
    </row>
    <row r="1078" spans="1:5" x14ac:dyDescent="0.25">
      <c r="A1078" s="12" t="s">
        <v>8219</v>
      </c>
      <c r="B1078">
        <f>IF(Sheet1!F2196="successful",Sheet1!L2196)</f>
        <v>878</v>
      </c>
      <c r="D1078" s="14" t="s">
        <v>8221</v>
      </c>
      <c r="E1078">
        <v>29</v>
      </c>
    </row>
    <row r="1079" spans="1:5" x14ac:dyDescent="0.25">
      <c r="A1079" s="12" t="s">
        <v>8219</v>
      </c>
      <c r="B1079">
        <f>IF(Sheet1!F2197="successful",Sheet1!L2197)</f>
        <v>115</v>
      </c>
      <c r="D1079" s="14" t="s">
        <v>8221</v>
      </c>
      <c r="E1079">
        <v>0</v>
      </c>
    </row>
    <row r="1080" spans="1:5" x14ac:dyDescent="0.25">
      <c r="A1080" s="12" t="s">
        <v>8219</v>
      </c>
      <c r="B1080">
        <f>IF(Sheet1!F2198="successful",Sheet1!L2198)</f>
        <v>234</v>
      </c>
      <c r="D1080" s="14" t="s">
        <v>8221</v>
      </c>
      <c r="E1080">
        <v>4</v>
      </c>
    </row>
    <row r="1081" spans="1:5" x14ac:dyDescent="0.25">
      <c r="A1081" s="12" t="s">
        <v>8219</v>
      </c>
      <c r="B1081">
        <f>IF(Sheet1!F2199="successful",Sheet1!L2199)</f>
        <v>4330</v>
      </c>
      <c r="D1081" s="14" t="s">
        <v>8221</v>
      </c>
      <c r="E1081">
        <v>5</v>
      </c>
    </row>
    <row r="1082" spans="1:5" x14ac:dyDescent="0.25">
      <c r="A1082" s="12" t="s">
        <v>8219</v>
      </c>
      <c r="B1082">
        <f>IF(Sheet1!F2200="successful",Sheet1!L2200)</f>
        <v>651</v>
      </c>
      <c r="D1082" s="14" t="s">
        <v>8221</v>
      </c>
      <c r="E1082">
        <v>4</v>
      </c>
    </row>
    <row r="1083" spans="1:5" x14ac:dyDescent="0.25">
      <c r="A1083" s="12" t="s">
        <v>8219</v>
      </c>
      <c r="B1083">
        <f>IF(Sheet1!F2201="successful",Sheet1!L2201)</f>
        <v>251</v>
      </c>
      <c r="D1083" s="14" t="s">
        <v>8221</v>
      </c>
      <c r="E1083">
        <v>5</v>
      </c>
    </row>
    <row r="1084" spans="1:5" x14ac:dyDescent="0.25">
      <c r="A1084" s="12" t="s">
        <v>8219</v>
      </c>
      <c r="B1084">
        <f>IF(Sheet1!F2202="successful",Sheet1!L2202)</f>
        <v>263</v>
      </c>
      <c r="D1084" s="14" t="s">
        <v>8221</v>
      </c>
      <c r="E1084">
        <v>1</v>
      </c>
    </row>
    <row r="1085" spans="1:5" x14ac:dyDescent="0.25">
      <c r="A1085" s="12" t="s">
        <v>8219</v>
      </c>
      <c r="B1085">
        <f>IF(Sheet1!F2203="successful",Sheet1!L2203)</f>
        <v>28</v>
      </c>
      <c r="D1085" s="14" t="s">
        <v>8221</v>
      </c>
      <c r="E1085">
        <v>1</v>
      </c>
    </row>
    <row r="1086" spans="1:5" x14ac:dyDescent="0.25">
      <c r="A1086" s="12" t="s">
        <v>8219</v>
      </c>
      <c r="B1086">
        <f>IF(Sheet1!F2204="successful",Sheet1!L2204)</f>
        <v>721</v>
      </c>
      <c r="D1086" s="14" t="s">
        <v>8221</v>
      </c>
      <c r="E1086">
        <v>0</v>
      </c>
    </row>
    <row r="1087" spans="1:5" x14ac:dyDescent="0.25">
      <c r="A1087" s="12" t="s">
        <v>8219</v>
      </c>
      <c r="B1087">
        <f>IF(Sheet1!F2205="successful",Sheet1!L2205)</f>
        <v>50</v>
      </c>
      <c r="D1087" s="14" t="s">
        <v>8221</v>
      </c>
      <c r="E1087">
        <v>14</v>
      </c>
    </row>
    <row r="1088" spans="1:5" x14ac:dyDescent="0.25">
      <c r="A1088" s="12" t="s">
        <v>8219</v>
      </c>
      <c r="B1088">
        <f>IF(Sheet1!F2206="successful",Sheet1!L2206)</f>
        <v>73</v>
      </c>
      <c r="D1088" s="14" t="s">
        <v>8221</v>
      </c>
      <c r="E1088">
        <v>3</v>
      </c>
    </row>
    <row r="1089" spans="1:5" x14ac:dyDescent="0.25">
      <c r="A1089" s="12" t="s">
        <v>8219</v>
      </c>
      <c r="B1089">
        <f>IF(Sheet1!F2207="successful",Sheet1!L2207)</f>
        <v>27</v>
      </c>
      <c r="D1089" s="14" t="s">
        <v>8221</v>
      </c>
      <c r="E1089">
        <v>10</v>
      </c>
    </row>
    <row r="1090" spans="1:5" x14ac:dyDescent="0.25">
      <c r="A1090" s="12" t="s">
        <v>8219</v>
      </c>
      <c r="B1090">
        <f>IF(Sheet1!F2208="successful",Sheet1!L2208)</f>
        <v>34</v>
      </c>
      <c r="D1090" s="14" t="s">
        <v>8221</v>
      </c>
      <c r="E1090">
        <v>17</v>
      </c>
    </row>
    <row r="1091" spans="1:5" x14ac:dyDescent="0.25">
      <c r="A1091" s="12" t="s">
        <v>8219</v>
      </c>
      <c r="B1091">
        <f>IF(Sheet1!F2209="successful",Sheet1!L2209)</f>
        <v>7</v>
      </c>
      <c r="D1091" s="14" t="s">
        <v>8221</v>
      </c>
      <c r="E1091">
        <v>2</v>
      </c>
    </row>
    <row r="1092" spans="1:5" x14ac:dyDescent="0.25">
      <c r="A1092" s="12" t="s">
        <v>8219</v>
      </c>
      <c r="B1092">
        <f>IF(Sheet1!F2210="successful",Sheet1!L2210)</f>
        <v>24</v>
      </c>
      <c r="D1092" s="14" t="s">
        <v>8221</v>
      </c>
      <c r="E1092">
        <v>0</v>
      </c>
    </row>
    <row r="1093" spans="1:5" x14ac:dyDescent="0.25">
      <c r="A1093" s="12" t="s">
        <v>8219</v>
      </c>
      <c r="B1093">
        <f>IF(Sheet1!F2211="successful",Sheet1!L2211)</f>
        <v>15</v>
      </c>
      <c r="D1093" s="14" t="s">
        <v>8221</v>
      </c>
      <c r="E1093">
        <v>4</v>
      </c>
    </row>
    <row r="1094" spans="1:5" x14ac:dyDescent="0.25">
      <c r="A1094" s="12" t="s">
        <v>8219</v>
      </c>
      <c r="B1094">
        <f>IF(Sheet1!F2212="successful",Sheet1!L2212)</f>
        <v>72</v>
      </c>
      <c r="D1094" s="14" t="s">
        <v>8221</v>
      </c>
      <c r="E1094">
        <v>12</v>
      </c>
    </row>
    <row r="1095" spans="1:5" x14ac:dyDescent="0.25">
      <c r="A1095" s="12" t="s">
        <v>8219</v>
      </c>
      <c r="B1095">
        <f>IF(Sheet1!F2213="successful",Sheet1!L2213)</f>
        <v>120</v>
      </c>
      <c r="D1095" s="14" t="s">
        <v>8221</v>
      </c>
      <c r="E1095">
        <v>3</v>
      </c>
    </row>
    <row r="1096" spans="1:5" x14ac:dyDescent="0.25">
      <c r="A1096" s="12" t="s">
        <v>8219</v>
      </c>
      <c r="B1096">
        <f>IF(Sheet1!F2214="successful",Sheet1!L2214)</f>
        <v>123</v>
      </c>
      <c r="D1096" s="14" t="s">
        <v>8221</v>
      </c>
      <c r="E1096">
        <v>12</v>
      </c>
    </row>
    <row r="1097" spans="1:5" x14ac:dyDescent="0.25">
      <c r="A1097" s="12" t="s">
        <v>8219</v>
      </c>
      <c r="B1097">
        <f>IF(Sheet1!F2215="successful",Sheet1!L2215)</f>
        <v>1</v>
      </c>
      <c r="D1097" s="14" t="s">
        <v>8221</v>
      </c>
      <c r="E1097">
        <v>0</v>
      </c>
    </row>
    <row r="1098" spans="1:5" x14ac:dyDescent="0.25">
      <c r="A1098" s="12" t="s">
        <v>8219</v>
      </c>
      <c r="B1098">
        <f>IF(Sheet1!F2216="successful",Sheet1!L2216)</f>
        <v>24</v>
      </c>
      <c r="D1098" s="14" t="s">
        <v>8221</v>
      </c>
      <c r="E1098">
        <v>7</v>
      </c>
    </row>
    <row r="1099" spans="1:5" x14ac:dyDescent="0.25">
      <c r="A1099" s="12" t="s">
        <v>8219</v>
      </c>
      <c r="B1099">
        <f>IF(Sheet1!F2217="successful",Sheet1!L2217)</f>
        <v>33</v>
      </c>
      <c r="D1099" s="14" t="s">
        <v>8221</v>
      </c>
      <c r="E1099">
        <v>2</v>
      </c>
    </row>
    <row r="1100" spans="1:5" x14ac:dyDescent="0.25">
      <c r="A1100" s="12" t="s">
        <v>8219</v>
      </c>
      <c r="B1100">
        <f>IF(Sheet1!F2218="successful",Sheet1!L2218)</f>
        <v>14</v>
      </c>
      <c r="D1100" s="14" t="s">
        <v>8221</v>
      </c>
      <c r="E1100">
        <v>1</v>
      </c>
    </row>
    <row r="1101" spans="1:5" x14ac:dyDescent="0.25">
      <c r="A1101" s="12" t="s">
        <v>8219</v>
      </c>
      <c r="B1101">
        <f>IF(Sheet1!F2219="successful",Sheet1!L2219)</f>
        <v>9</v>
      </c>
      <c r="D1101" s="14" t="s">
        <v>8221</v>
      </c>
      <c r="E1101">
        <v>4</v>
      </c>
    </row>
    <row r="1102" spans="1:5" x14ac:dyDescent="0.25">
      <c r="A1102" s="12" t="s">
        <v>8219</v>
      </c>
      <c r="B1102">
        <f>IF(Sheet1!F2220="successful",Sheet1!L2220)</f>
        <v>76</v>
      </c>
      <c r="D1102" s="14" t="s">
        <v>8221</v>
      </c>
      <c r="E1102">
        <v>4</v>
      </c>
    </row>
    <row r="1103" spans="1:5" x14ac:dyDescent="0.25">
      <c r="A1103" s="12" t="s">
        <v>8219</v>
      </c>
      <c r="B1103">
        <f>IF(Sheet1!F2221="successful",Sheet1!L2221)</f>
        <v>19</v>
      </c>
      <c r="D1103" s="14" t="s">
        <v>8221</v>
      </c>
      <c r="E1103">
        <v>17</v>
      </c>
    </row>
    <row r="1104" spans="1:5" x14ac:dyDescent="0.25">
      <c r="A1104" s="12" t="s">
        <v>8219</v>
      </c>
      <c r="B1104">
        <f>IF(Sheet1!F2222="successful",Sheet1!L2222)</f>
        <v>69</v>
      </c>
      <c r="D1104" s="14" t="s">
        <v>8221</v>
      </c>
      <c r="E1104">
        <v>7</v>
      </c>
    </row>
    <row r="1105" spans="1:5" x14ac:dyDescent="0.25">
      <c r="A1105" s="12" t="s">
        <v>8219</v>
      </c>
      <c r="B1105">
        <f>IF(Sheet1!F2223="successful",Sheet1!L2223)</f>
        <v>218</v>
      </c>
      <c r="D1105" s="14" t="s">
        <v>8221</v>
      </c>
      <c r="E1105">
        <v>2</v>
      </c>
    </row>
    <row r="1106" spans="1:5" x14ac:dyDescent="0.25">
      <c r="A1106" s="12" t="s">
        <v>8219</v>
      </c>
      <c r="B1106">
        <f>IF(Sheet1!F2224="successful",Sheet1!L2224)</f>
        <v>30</v>
      </c>
      <c r="D1106" s="14" t="s">
        <v>8221</v>
      </c>
      <c r="E1106">
        <v>5</v>
      </c>
    </row>
    <row r="1107" spans="1:5" x14ac:dyDescent="0.25">
      <c r="A1107" s="12" t="s">
        <v>8219</v>
      </c>
      <c r="B1107">
        <f>IF(Sheet1!F2225="successful",Sheet1!L2225)</f>
        <v>100</v>
      </c>
      <c r="D1107" s="14" t="s">
        <v>8221</v>
      </c>
      <c r="E1107">
        <v>1</v>
      </c>
    </row>
    <row r="1108" spans="1:5" x14ac:dyDescent="0.25">
      <c r="A1108" s="12" t="s">
        <v>8219</v>
      </c>
      <c r="B1108">
        <f>IF(Sheet1!F2226="successful",Sheet1!L2226)</f>
        <v>296</v>
      </c>
      <c r="D1108" s="14" t="s">
        <v>8221</v>
      </c>
      <c r="E1108">
        <v>1</v>
      </c>
    </row>
    <row r="1109" spans="1:5" x14ac:dyDescent="0.25">
      <c r="A1109" s="12" t="s">
        <v>8219</v>
      </c>
      <c r="B1109">
        <f>IF(Sheet1!F2227="successful",Sheet1!L2227)</f>
        <v>1204</v>
      </c>
      <c r="D1109" s="14" t="s">
        <v>8221</v>
      </c>
      <c r="E1109">
        <v>14</v>
      </c>
    </row>
    <row r="1110" spans="1:5" x14ac:dyDescent="0.25">
      <c r="A1110" s="12" t="s">
        <v>8219</v>
      </c>
      <c r="B1110">
        <f>IF(Sheet1!F2228="successful",Sheet1!L2228)</f>
        <v>321</v>
      </c>
      <c r="D1110" s="14" t="s">
        <v>8221</v>
      </c>
      <c r="E1110">
        <v>26</v>
      </c>
    </row>
    <row r="1111" spans="1:5" x14ac:dyDescent="0.25">
      <c r="A1111" s="12" t="s">
        <v>8219</v>
      </c>
      <c r="B1111">
        <f>IF(Sheet1!F2229="successful",Sheet1!L2229)</f>
        <v>301</v>
      </c>
      <c r="D1111" s="14" t="s">
        <v>8221</v>
      </c>
      <c r="E1111">
        <v>2</v>
      </c>
    </row>
    <row r="1112" spans="1:5" x14ac:dyDescent="0.25">
      <c r="A1112" s="12" t="s">
        <v>8219</v>
      </c>
      <c r="B1112">
        <f>IF(Sheet1!F2230="successful",Sheet1!L2230)</f>
        <v>144</v>
      </c>
      <c r="D1112" s="14" t="s">
        <v>8221</v>
      </c>
      <c r="E1112">
        <v>1</v>
      </c>
    </row>
    <row r="1113" spans="1:5" x14ac:dyDescent="0.25">
      <c r="A1113" s="12" t="s">
        <v>8219</v>
      </c>
      <c r="B1113">
        <f>IF(Sheet1!F2231="successful",Sheet1!L2231)</f>
        <v>539</v>
      </c>
      <c r="D1113" s="14" t="s">
        <v>8221</v>
      </c>
      <c r="E1113">
        <v>3</v>
      </c>
    </row>
    <row r="1114" spans="1:5" x14ac:dyDescent="0.25">
      <c r="A1114" s="12" t="s">
        <v>8219</v>
      </c>
      <c r="B1114">
        <f>IF(Sheet1!F2232="successful",Sheet1!L2232)</f>
        <v>498</v>
      </c>
      <c r="D1114" s="14" t="s">
        <v>8221</v>
      </c>
      <c r="E1114">
        <v>7</v>
      </c>
    </row>
    <row r="1115" spans="1:5" x14ac:dyDescent="0.25">
      <c r="A1115" s="12" t="s">
        <v>8219</v>
      </c>
      <c r="B1115">
        <f>IF(Sheet1!F2233="successful",Sheet1!L2233)</f>
        <v>1113</v>
      </c>
      <c r="D1115" s="14" t="s">
        <v>8221</v>
      </c>
      <c r="E1115">
        <v>9</v>
      </c>
    </row>
    <row r="1116" spans="1:5" x14ac:dyDescent="0.25">
      <c r="A1116" s="12" t="s">
        <v>8219</v>
      </c>
      <c r="B1116">
        <f>IF(Sheet1!F2234="successful",Sheet1!L2234)</f>
        <v>988</v>
      </c>
      <c r="D1116" s="14" t="s">
        <v>8221</v>
      </c>
      <c r="E1116">
        <v>20</v>
      </c>
    </row>
    <row r="1117" spans="1:5" x14ac:dyDescent="0.25">
      <c r="A1117" s="12" t="s">
        <v>8219</v>
      </c>
      <c r="B1117">
        <f>IF(Sheet1!F2235="successful",Sheet1!L2235)</f>
        <v>391</v>
      </c>
      <c r="D1117" s="14" t="s">
        <v>8221</v>
      </c>
      <c r="E1117">
        <v>6</v>
      </c>
    </row>
    <row r="1118" spans="1:5" x14ac:dyDescent="0.25">
      <c r="A1118" s="12" t="s">
        <v>8219</v>
      </c>
      <c r="B1118">
        <f>IF(Sheet1!F2236="successful",Sheet1!L2236)</f>
        <v>28</v>
      </c>
      <c r="D1118" s="14" t="s">
        <v>8221</v>
      </c>
      <c r="E1118">
        <v>13</v>
      </c>
    </row>
    <row r="1119" spans="1:5" x14ac:dyDescent="0.25">
      <c r="A1119" s="12" t="s">
        <v>8219</v>
      </c>
      <c r="B1119">
        <f>IF(Sheet1!F2237="successful",Sheet1!L2237)</f>
        <v>147</v>
      </c>
      <c r="D1119" s="14" t="s">
        <v>8221</v>
      </c>
      <c r="E1119">
        <v>1</v>
      </c>
    </row>
    <row r="1120" spans="1:5" x14ac:dyDescent="0.25">
      <c r="A1120" s="12" t="s">
        <v>8219</v>
      </c>
      <c r="B1120">
        <f>IF(Sheet1!F2238="successful",Sheet1!L2238)</f>
        <v>680</v>
      </c>
      <c r="D1120" s="14" t="s">
        <v>8221</v>
      </c>
      <c r="E1120">
        <v>202</v>
      </c>
    </row>
    <row r="1121" spans="1:5" x14ac:dyDescent="0.25">
      <c r="A1121" s="12" t="s">
        <v>8219</v>
      </c>
      <c r="B1121">
        <f>IF(Sheet1!F2239="successful",Sheet1!L2239)</f>
        <v>983</v>
      </c>
      <c r="D1121" s="14" t="s">
        <v>8221</v>
      </c>
      <c r="E1121">
        <v>0</v>
      </c>
    </row>
    <row r="1122" spans="1:5" x14ac:dyDescent="0.25">
      <c r="A1122" s="12" t="s">
        <v>8219</v>
      </c>
      <c r="B1122">
        <f>IF(Sheet1!F2240="successful",Sheet1!L2240)</f>
        <v>79</v>
      </c>
      <c r="D1122" s="14" t="s">
        <v>8221</v>
      </c>
      <c r="E1122">
        <v>1</v>
      </c>
    </row>
    <row r="1123" spans="1:5" x14ac:dyDescent="0.25">
      <c r="A1123" s="12" t="s">
        <v>8219</v>
      </c>
      <c r="B1123">
        <f>IF(Sheet1!F2241="successful",Sheet1!L2241)</f>
        <v>426</v>
      </c>
      <c r="D1123" s="14" t="s">
        <v>8221</v>
      </c>
      <c r="E1123">
        <v>0</v>
      </c>
    </row>
    <row r="1124" spans="1:5" x14ac:dyDescent="0.25">
      <c r="A1124" s="12" t="s">
        <v>8219</v>
      </c>
      <c r="B1124">
        <f>IF(Sheet1!F2242="successful",Sheet1!L2242)</f>
        <v>96</v>
      </c>
      <c r="D1124" s="14" t="s">
        <v>8221</v>
      </c>
      <c r="E1124">
        <v>2</v>
      </c>
    </row>
    <row r="1125" spans="1:5" x14ac:dyDescent="0.25">
      <c r="A1125" s="12" t="s">
        <v>8219</v>
      </c>
      <c r="B1125">
        <f>IF(Sheet1!F2243="successful",Sheet1!L2243)</f>
        <v>163</v>
      </c>
      <c r="D1125" s="14" t="s">
        <v>8221</v>
      </c>
      <c r="E1125">
        <v>13</v>
      </c>
    </row>
    <row r="1126" spans="1:5" x14ac:dyDescent="0.25">
      <c r="A1126" s="12" t="s">
        <v>8219</v>
      </c>
      <c r="B1126">
        <f>IF(Sheet1!F2244="successful",Sheet1!L2244)</f>
        <v>2525</v>
      </c>
      <c r="D1126" s="14" t="s">
        <v>8221</v>
      </c>
      <c r="E1126">
        <v>9</v>
      </c>
    </row>
    <row r="1127" spans="1:5" x14ac:dyDescent="0.25">
      <c r="A1127" s="12" t="s">
        <v>8219</v>
      </c>
      <c r="B1127">
        <f>IF(Sheet1!F2245="successful",Sheet1!L2245)</f>
        <v>2035</v>
      </c>
      <c r="D1127" s="14" t="s">
        <v>8221</v>
      </c>
      <c r="E1127">
        <v>2</v>
      </c>
    </row>
    <row r="1128" spans="1:5" x14ac:dyDescent="0.25">
      <c r="A1128" s="12" t="s">
        <v>8219</v>
      </c>
      <c r="B1128">
        <f>IF(Sheet1!F2246="successful",Sheet1!L2246)</f>
        <v>290</v>
      </c>
      <c r="D1128" s="14" t="s">
        <v>8221</v>
      </c>
      <c r="E1128">
        <v>0</v>
      </c>
    </row>
    <row r="1129" spans="1:5" x14ac:dyDescent="0.25">
      <c r="A1129" s="12" t="s">
        <v>8219</v>
      </c>
      <c r="B1129">
        <f>IF(Sheet1!F2247="successful",Sheet1!L2247)</f>
        <v>1980</v>
      </c>
      <c r="D1129" s="14" t="s">
        <v>8221</v>
      </c>
      <c r="E1129">
        <v>35</v>
      </c>
    </row>
    <row r="1130" spans="1:5" x14ac:dyDescent="0.25">
      <c r="A1130" s="12" t="s">
        <v>8219</v>
      </c>
      <c r="B1130">
        <f>IF(Sheet1!F2248="successful",Sheet1!L2248)</f>
        <v>57</v>
      </c>
      <c r="D1130" s="14" t="s">
        <v>8221</v>
      </c>
      <c r="E1130">
        <v>2</v>
      </c>
    </row>
    <row r="1131" spans="1:5" x14ac:dyDescent="0.25">
      <c r="A1131" s="12" t="s">
        <v>8219</v>
      </c>
      <c r="B1131">
        <f>IF(Sheet1!F2249="successful",Sheet1!L2249)</f>
        <v>380</v>
      </c>
      <c r="D1131" s="14" t="s">
        <v>8221</v>
      </c>
      <c r="E1131">
        <v>3</v>
      </c>
    </row>
    <row r="1132" spans="1:5" x14ac:dyDescent="0.25">
      <c r="A1132" s="12" t="s">
        <v>8219</v>
      </c>
      <c r="B1132">
        <f>IF(Sheet1!F2250="successful",Sheet1!L2250)</f>
        <v>128</v>
      </c>
      <c r="D1132" s="14" t="s">
        <v>8221</v>
      </c>
      <c r="E1132">
        <v>0</v>
      </c>
    </row>
    <row r="1133" spans="1:5" x14ac:dyDescent="0.25">
      <c r="A1133" s="12" t="s">
        <v>8219</v>
      </c>
      <c r="B1133">
        <f>IF(Sheet1!F2251="successful",Sheet1!L2251)</f>
        <v>180</v>
      </c>
      <c r="D1133" s="14" t="s">
        <v>8221</v>
      </c>
      <c r="E1133">
        <v>1</v>
      </c>
    </row>
    <row r="1134" spans="1:5" x14ac:dyDescent="0.25">
      <c r="A1134" s="12" t="s">
        <v>8219</v>
      </c>
      <c r="B1134">
        <f>IF(Sheet1!F2252="successful",Sheet1!L2252)</f>
        <v>571</v>
      </c>
      <c r="D1134" s="14" t="s">
        <v>8221</v>
      </c>
      <c r="E1134">
        <v>0</v>
      </c>
    </row>
    <row r="1135" spans="1:5" x14ac:dyDescent="0.25">
      <c r="A1135" s="12" t="s">
        <v>8219</v>
      </c>
      <c r="B1135">
        <f>IF(Sheet1!F2253="successful",Sheet1!L2253)</f>
        <v>480</v>
      </c>
      <c r="D1135" s="14" t="s">
        <v>8221</v>
      </c>
      <c r="E1135">
        <v>0</v>
      </c>
    </row>
    <row r="1136" spans="1:5" x14ac:dyDescent="0.25">
      <c r="A1136" s="12" t="s">
        <v>8219</v>
      </c>
      <c r="B1136">
        <f>IF(Sheet1!F2254="successful",Sheet1!L2254)</f>
        <v>249</v>
      </c>
      <c r="D1136" s="14" t="s">
        <v>8221</v>
      </c>
      <c r="E1136">
        <v>3</v>
      </c>
    </row>
    <row r="1137" spans="1:5" x14ac:dyDescent="0.25">
      <c r="A1137" s="12" t="s">
        <v>8219</v>
      </c>
      <c r="B1137">
        <f>IF(Sheet1!F2255="successful",Sheet1!L2255)</f>
        <v>84</v>
      </c>
      <c r="D1137" s="14" t="s">
        <v>8221</v>
      </c>
      <c r="E1137">
        <v>11</v>
      </c>
    </row>
    <row r="1138" spans="1:5" x14ac:dyDescent="0.25">
      <c r="A1138" s="12" t="s">
        <v>8219</v>
      </c>
      <c r="B1138">
        <f>IF(Sheet1!F2256="successful",Sheet1!L2256)</f>
        <v>197</v>
      </c>
      <c r="D1138" s="14" t="s">
        <v>8221</v>
      </c>
      <c r="E1138">
        <v>6</v>
      </c>
    </row>
    <row r="1139" spans="1:5" x14ac:dyDescent="0.25">
      <c r="A1139" s="12" t="s">
        <v>8219</v>
      </c>
      <c r="B1139">
        <f>IF(Sheet1!F2257="successful",Sheet1!L2257)</f>
        <v>271</v>
      </c>
      <c r="D1139" s="14" t="s">
        <v>8221</v>
      </c>
      <c r="E1139">
        <v>0</v>
      </c>
    </row>
    <row r="1140" spans="1:5" x14ac:dyDescent="0.25">
      <c r="A1140" s="12" t="s">
        <v>8219</v>
      </c>
      <c r="B1140">
        <f>IF(Sheet1!F2258="successful",Sheet1!L2258)</f>
        <v>50</v>
      </c>
      <c r="D1140" s="14" t="s">
        <v>8221</v>
      </c>
      <c r="E1140">
        <v>67</v>
      </c>
    </row>
    <row r="1141" spans="1:5" x14ac:dyDescent="0.25">
      <c r="A1141" s="12" t="s">
        <v>8219</v>
      </c>
      <c r="B1141">
        <f>IF(Sheet1!F2259="successful",Sheet1!L2259)</f>
        <v>169</v>
      </c>
      <c r="D1141" s="14" t="s">
        <v>8221</v>
      </c>
      <c r="E1141">
        <v>23</v>
      </c>
    </row>
    <row r="1142" spans="1:5" x14ac:dyDescent="0.25">
      <c r="A1142" s="12" t="s">
        <v>8219</v>
      </c>
      <c r="B1142">
        <f>IF(Sheet1!F2260="successful",Sheet1!L2260)</f>
        <v>205</v>
      </c>
      <c r="D1142" s="14" t="s">
        <v>8221</v>
      </c>
      <c r="E1142">
        <v>72</v>
      </c>
    </row>
    <row r="1143" spans="1:5" x14ac:dyDescent="0.25">
      <c r="A1143" s="12" t="s">
        <v>8219</v>
      </c>
      <c r="B1143">
        <f>IF(Sheet1!F2261="successful",Sheet1!L2261)</f>
        <v>206</v>
      </c>
      <c r="D1143" s="14" t="s">
        <v>8221</v>
      </c>
      <c r="E1143">
        <v>2</v>
      </c>
    </row>
    <row r="1144" spans="1:5" x14ac:dyDescent="0.25">
      <c r="A1144" s="12" t="s">
        <v>8219</v>
      </c>
      <c r="B1144">
        <f>IF(Sheet1!F2262="successful",Sheet1!L2262)</f>
        <v>84</v>
      </c>
      <c r="D1144" s="14" t="s">
        <v>8221</v>
      </c>
      <c r="E1144">
        <v>15</v>
      </c>
    </row>
    <row r="1145" spans="1:5" x14ac:dyDescent="0.25">
      <c r="A1145" s="12" t="s">
        <v>8219</v>
      </c>
      <c r="B1145">
        <f>IF(Sheet1!F2263="successful",Sheet1!L2263)</f>
        <v>210</v>
      </c>
      <c r="D1145" s="14" t="s">
        <v>8221</v>
      </c>
      <c r="E1145">
        <v>1</v>
      </c>
    </row>
    <row r="1146" spans="1:5" x14ac:dyDescent="0.25">
      <c r="A1146" s="12" t="s">
        <v>8219</v>
      </c>
      <c r="B1146">
        <f>IF(Sheet1!F2264="successful",Sheet1!L2264)</f>
        <v>181</v>
      </c>
      <c r="D1146" s="14" t="s">
        <v>8221</v>
      </c>
      <c r="E1146">
        <v>2</v>
      </c>
    </row>
    <row r="1147" spans="1:5" x14ac:dyDescent="0.25">
      <c r="A1147" s="12" t="s">
        <v>8219</v>
      </c>
      <c r="B1147">
        <f>IF(Sheet1!F2265="successful",Sheet1!L2265)</f>
        <v>60</v>
      </c>
      <c r="D1147" s="14" t="s">
        <v>8221</v>
      </c>
      <c r="E1147">
        <v>7</v>
      </c>
    </row>
    <row r="1148" spans="1:5" x14ac:dyDescent="0.25">
      <c r="A1148" s="12" t="s">
        <v>8219</v>
      </c>
      <c r="B1148">
        <f>IF(Sheet1!F2266="successful",Sheet1!L2266)</f>
        <v>445</v>
      </c>
      <c r="D1148" s="14" t="s">
        <v>8221</v>
      </c>
      <c r="E1148">
        <v>16</v>
      </c>
    </row>
    <row r="1149" spans="1:5" x14ac:dyDescent="0.25">
      <c r="A1149" s="12" t="s">
        <v>8219</v>
      </c>
      <c r="B1149">
        <f>IF(Sheet1!F2267="successful",Sheet1!L2267)</f>
        <v>17</v>
      </c>
      <c r="D1149" s="14" t="s">
        <v>8221</v>
      </c>
      <c r="E1149">
        <v>117</v>
      </c>
    </row>
    <row r="1150" spans="1:5" x14ac:dyDescent="0.25">
      <c r="A1150" s="12" t="s">
        <v>8219</v>
      </c>
      <c r="B1150">
        <f>IF(Sheet1!F2268="successful",Sheet1!L2268)</f>
        <v>194</v>
      </c>
      <c r="D1150" s="14" t="s">
        <v>8221</v>
      </c>
      <c r="E1150">
        <v>2</v>
      </c>
    </row>
    <row r="1151" spans="1:5" x14ac:dyDescent="0.25">
      <c r="A1151" s="12" t="s">
        <v>8219</v>
      </c>
      <c r="B1151">
        <f>IF(Sheet1!F2269="successful",Sheet1!L2269)</f>
        <v>404</v>
      </c>
      <c r="D1151" s="14" t="s">
        <v>8221</v>
      </c>
      <c r="E1151">
        <v>7</v>
      </c>
    </row>
    <row r="1152" spans="1:5" x14ac:dyDescent="0.25">
      <c r="A1152" s="12" t="s">
        <v>8219</v>
      </c>
      <c r="B1152">
        <f>IF(Sheet1!F2270="successful",Sheet1!L2270)</f>
        <v>194</v>
      </c>
      <c r="D1152" s="14" t="s">
        <v>8221</v>
      </c>
      <c r="E1152">
        <v>3</v>
      </c>
    </row>
    <row r="1153" spans="1:5" x14ac:dyDescent="0.25">
      <c r="A1153" s="12" t="s">
        <v>8219</v>
      </c>
      <c r="B1153">
        <f>IF(Sheet1!F2271="successful",Sheet1!L2271)</f>
        <v>902</v>
      </c>
      <c r="D1153" s="14" t="s">
        <v>8221</v>
      </c>
      <c r="E1153">
        <v>20</v>
      </c>
    </row>
    <row r="1154" spans="1:5" x14ac:dyDescent="0.25">
      <c r="A1154" s="12" t="s">
        <v>8219</v>
      </c>
      <c r="B1154">
        <f>IF(Sheet1!F2272="successful",Sheet1!L2272)</f>
        <v>1670</v>
      </c>
      <c r="D1154" s="14" t="s">
        <v>8221</v>
      </c>
      <c r="E1154">
        <v>50</v>
      </c>
    </row>
    <row r="1155" spans="1:5" x14ac:dyDescent="0.25">
      <c r="A1155" s="12" t="s">
        <v>8219</v>
      </c>
      <c r="B1155">
        <f>IF(Sheet1!F2273="successful",Sheet1!L2273)</f>
        <v>1328</v>
      </c>
      <c r="D1155" s="14" t="s">
        <v>8221</v>
      </c>
      <c r="E1155">
        <v>2</v>
      </c>
    </row>
    <row r="1156" spans="1:5" x14ac:dyDescent="0.25">
      <c r="A1156" s="12" t="s">
        <v>8219</v>
      </c>
      <c r="B1156">
        <f>IF(Sheet1!F2274="successful",Sheet1!L2274)</f>
        <v>944</v>
      </c>
      <c r="D1156" s="14" t="s">
        <v>8221</v>
      </c>
      <c r="E1156">
        <v>3</v>
      </c>
    </row>
    <row r="1157" spans="1:5" x14ac:dyDescent="0.25">
      <c r="A1157" s="12" t="s">
        <v>8219</v>
      </c>
      <c r="B1157">
        <f>IF(Sheet1!F2275="successful",Sheet1!L2275)</f>
        <v>147</v>
      </c>
      <c r="D1157" s="14" t="s">
        <v>8221</v>
      </c>
      <c r="E1157">
        <v>27</v>
      </c>
    </row>
    <row r="1158" spans="1:5" x14ac:dyDescent="0.25">
      <c r="A1158" s="12" t="s">
        <v>8219</v>
      </c>
      <c r="B1158">
        <f>IF(Sheet1!F2276="successful",Sheet1!L2276)</f>
        <v>99</v>
      </c>
      <c r="D1158" s="14" t="s">
        <v>8221</v>
      </c>
      <c r="E1158">
        <v>7</v>
      </c>
    </row>
    <row r="1159" spans="1:5" x14ac:dyDescent="0.25">
      <c r="A1159" s="12" t="s">
        <v>8219</v>
      </c>
      <c r="B1159">
        <f>IF(Sheet1!F2277="successful",Sheet1!L2277)</f>
        <v>79</v>
      </c>
      <c r="D1159" s="14" t="s">
        <v>8221</v>
      </c>
      <c r="E1159">
        <v>5</v>
      </c>
    </row>
    <row r="1160" spans="1:5" x14ac:dyDescent="0.25">
      <c r="A1160" s="12" t="s">
        <v>8219</v>
      </c>
      <c r="B1160">
        <f>IF(Sheet1!F2278="successful",Sheet1!L2278)</f>
        <v>75</v>
      </c>
      <c r="D1160" s="14" t="s">
        <v>8221</v>
      </c>
      <c r="E1160">
        <v>0</v>
      </c>
    </row>
    <row r="1161" spans="1:5" x14ac:dyDescent="0.25">
      <c r="A1161" s="12" t="s">
        <v>8219</v>
      </c>
      <c r="B1161">
        <f>IF(Sheet1!F2279="successful",Sheet1!L2279)</f>
        <v>207</v>
      </c>
      <c r="D1161" s="14" t="s">
        <v>8221</v>
      </c>
      <c r="E1161">
        <v>3</v>
      </c>
    </row>
    <row r="1162" spans="1:5" x14ac:dyDescent="0.25">
      <c r="A1162" s="12" t="s">
        <v>8219</v>
      </c>
      <c r="B1162">
        <f>IF(Sheet1!F2280="successful",Sheet1!L2280)</f>
        <v>102</v>
      </c>
      <c r="D1162" s="14" t="s">
        <v>8221</v>
      </c>
      <c r="E1162">
        <v>6</v>
      </c>
    </row>
    <row r="1163" spans="1:5" x14ac:dyDescent="0.25">
      <c r="A1163" s="12" t="s">
        <v>8219</v>
      </c>
      <c r="B1163">
        <f>IF(Sheet1!F2281="successful",Sheet1!L2281)</f>
        <v>32</v>
      </c>
      <c r="D1163" s="14" t="s">
        <v>8221</v>
      </c>
      <c r="E1163">
        <v>9</v>
      </c>
    </row>
    <row r="1164" spans="1:5" x14ac:dyDescent="0.25">
      <c r="A1164" s="12" t="s">
        <v>8219</v>
      </c>
      <c r="B1164">
        <f>IF(Sheet1!F2282="successful",Sheet1!L2282)</f>
        <v>480</v>
      </c>
      <c r="D1164" s="14" t="s">
        <v>8221</v>
      </c>
      <c r="E1164">
        <v>3</v>
      </c>
    </row>
    <row r="1165" spans="1:5" x14ac:dyDescent="0.25">
      <c r="A1165" s="12" t="s">
        <v>8219</v>
      </c>
      <c r="B1165">
        <f>IF(Sheet1!F2283="successful",Sheet1!L2283)</f>
        <v>11</v>
      </c>
      <c r="D1165" s="14" t="s">
        <v>8221</v>
      </c>
      <c r="E1165">
        <v>2</v>
      </c>
    </row>
    <row r="1166" spans="1:5" x14ac:dyDescent="0.25">
      <c r="A1166" s="12" t="s">
        <v>8219</v>
      </c>
      <c r="B1166">
        <f>IF(Sheet1!F2284="successful",Sheet1!L2284)</f>
        <v>12</v>
      </c>
      <c r="D1166" s="14" t="s">
        <v>8221</v>
      </c>
      <c r="E1166">
        <v>3</v>
      </c>
    </row>
    <row r="1167" spans="1:5" x14ac:dyDescent="0.25">
      <c r="A1167" s="12" t="s">
        <v>8219</v>
      </c>
      <c r="B1167">
        <f>IF(Sheet1!F2285="successful",Sheet1!L2285)</f>
        <v>48</v>
      </c>
      <c r="D1167" s="14" t="s">
        <v>8221</v>
      </c>
      <c r="E1167">
        <v>45</v>
      </c>
    </row>
    <row r="1168" spans="1:5" x14ac:dyDescent="0.25">
      <c r="A1168" s="12" t="s">
        <v>8219</v>
      </c>
      <c r="B1168">
        <f>IF(Sheet1!F2286="successful",Sheet1!L2286)</f>
        <v>59</v>
      </c>
      <c r="D1168" s="14" t="s">
        <v>8221</v>
      </c>
      <c r="E1168">
        <v>9</v>
      </c>
    </row>
    <row r="1169" spans="1:5" x14ac:dyDescent="0.25">
      <c r="A1169" s="12" t="s">
        <v>8219</v>
      </c>
      <c r="B1169">
        <f>IF(Sheet1!F2287="successful",Sheet1!L2287)</f>
        <v>79</v>
      </c>
      <c r="D1169" s="14" t="s">
        <v>8221</v>
      </c>
      <c r="E1169">
        <v>9</v>
      </c>
    </row>
    <row r="1170" spans="1:5" x14ac:dyDescent="0.25">
      <c r="A1170" s="12" t="s">
        <v>8219</v>
      </c>
      <c r="B1170">
        <f>IF(Sheet1!F2288="successful",Sheet1!L2288)</f>
        <v>14</v>
      </c>
      <c r="D1170" s="14" t="s">
        <v>8221</v>
      </c>
      <c r="E1170">
        <v>21</v>
      </c>
    </row>
    <row r="1171" spans="1:5" x14ac:dyDescent="0.25">
      <c r="A1171" s="12" t="s">
        <v>8219</v>
      </c>
      <c r="B1171">
        <f>IF(Sheet1!F2289="successful",Sheet1!L2289)</f>
        <v>106</v>
      </c>
      <c r="D1171" s="14" t="s">
        <v>8221</v>
      </c>
      <c r="E1171">
        <v>17</v>
      </c>
    </row>
    <row r="1172" spans="1:5" x14ac:dyDescent="0.25">
      <c r="A1172" s="12" t="s">
        <v>8219</v>
      </c>
      <c r="B1172">
        <f>IF(Sheet1!F2290="successful",Sheet1!L2290)</f>
        <v>25</v>
      </c>
      <c r="D1172" s="14" t="s">
        <v>8221</v>
      </c>
      <c r="E1172">
        <v>1</v>
      </c>
    </row>
    <row r="1173" spans="1:5" x14ac:dyDescent="0.25">
      <c r="A1173" s="12" t="s">
        <v>8219</v>
      </c>
      <c r="B1173">
        <f>IF(Sheet1!F2291="successful",Sheet1!L2291)</f>
        <v>25</v>
      </c>
      <c r="D1173" s="14" t="s">
        <v>8221</v>
      </c>
      <c r="E1173">
        <v>1</v>
      </c>
    </row>
    <row r="1174" spans="1:5" x14ac:dyDescent="0.25">
      <c r="A1174" s="12" t="s">
        <v>8219</v>
      </c>
      <c r="B1174">
        <f>IF(Sheet1!F2292="successful",Sheet1!L2292)</f>
        <v>29</v>
      </c>
      <c r="D1174" s="14" t="s">
        <v>8221</v>
      </c>
      <c r="E1174">
        <v>14</v>
      </c>
    </row>
    <row r="1175" spans="1:5" x14ac:dyDescent="0.25">
      <c r="A1175" s="12" t="s">
        <v>8219</v>
      </c>
      <c r="B1175">
        <f>IF(Sheet1!F2293="successful",Sheet1!L2293)</f>
        <v>43</v>
      </c>
      <c r="D1175" s="14" t="s">
        <v>8221</v>
      </c>
      <c r="E1175">
        <v>42</v>
      </c>
    </row>
    <row r="1176" spans="1:5" x14ac:dyDescent="0.25">
      <c r="A1176" s="12" t="s">
        <v>8219</v>
      </c>
      <c r="B1176">
        <f>IF(Sheet1!F2294="successful",Sheet1!L2294)</f>
        <v>46</v>
      </c>
      <c r="D1176" s="14" t="s">
        <v>8221</v>
      </c>
      <c r="E1176">
        <v>27</v>
      </c>
    </row>
    <row r="1177" spans="1:5" x14ac:dyDescent="0.25">
      <c r="A1177" s="12" t="s">
        <v>8219</v>
      </c>
      <c r="B1177">
        <f>IF(Sheet1!F2295="successful",Sheet1!L2295)</f>
        <v>27</v>
      </c>
      <c r="D1177" s="14" t="s">
        <v>8221</v>
      </c>
      <c r="E1177">
        <v>5</v>
      </c>
    </row>
    <row r="1178" spans="1:5" x14ac:dyDescent="0.25">
      <c r="A1178" s="12" t="s">
        <v>8219</v>
      </c>
      <c r="B1178">
        <f>IF(Sheet1!F2296="successful",Sheet1!L2296)</f>
        <v>112</v>
      </c>
      <c r="D1178" s="14" t="s">
        <v>8221</v>
      </c>
      <c r="E1178">
        <v>13</v>
      </c>
    </row>
    <row r="1179" spans="1:5" x14ac:dyDescent="0.25">
      <c r="A1179" s="12" t="s">
        <v>8219</v>
      </c>
      <c r="B1179">
        <f>IF(Sheet1!F2297="successful",Sheet1!L2297)</f>
        <v>34</v>
      </c>
      <c r="D1179" s="14" t="s">
        <v>8221</v>
      </c>
      <c r="E1179">
        <v>12</v>
      </c>
    </row>
    <row r="1180" spans="1:5" x14ac:dyDescent="0.25">
      <c r="A1180" s="12" t="s">
        <v>8219</v>
      </c>
      <c r="B1180">
        <f>IF(Sheet1!F2298="successful",Sheet1!L2298)</f>
        <v>145</v>
      </c>
      <c r="D1180" s="14" t="s">
        <v>8221</v>
      </c>
      <c r="E1180">
        <v>90</v>
      </c>
    </row>
    <row r="1181" spans="1:5" x14ac:dyDescent="0.25">
      <c r="A1181" s="12" t="s">
        <v>8219</v>
      </c>
      <c r="B1181">
        <f>IF(Sheet1!F2299="successful",Sheet1!L2299)</f>
        <v>19</v>
      </c>
      <c r="D1181" s="14" t="s">
        <v>8221</v>
      </c>
      <c r="E1181">
        <v>2</v>
      </c>
    </row>
    <row r="1182" spans="1:5" x14ac:dyDescent="0.25">
      <c r="A1182" s="12" t="s">
        <v>8219</v>
      </c>
      <c r="B1182">
        <f>IF(Sheet1!F2300="successful",Sheet1!L2300)</f>
        <v>288</v>
      </c>
      <c r="D1182" s="14" t="s">
        <v>8221</v>
      </c>
      <c r="E1182">
        <v>5</v>
      </c>
    </row>
    <row r="1183" spans="1:5" x14ac:dyDescent="0.25">
      <c r="A1183" s="12" t="s">
        <v>8219</v>
      </c>
      <c r="B1183">
        <f>IF(Sheet1!F2301="successful",Sheet1!L2301)</f>
        <v>14</v>
      </c>
      <c r="D1183" s="14" t="s">
        <v>8221</v>
      </c>
      <c r="E1183">
        <v>31</v>
      </c>
    </row>
    <row r="1184" spans="1:5" x14ac:dyDescent="0.25">
      <c r="A1184" s="12" t="s">
        <v>8219</v>
      </c>
      <c r="B1184">
        <f>IF(Sheet1!F2302="successful",Sheet1!L2302)</f>
        <v>7</v>
      </c>
      <c r="D1184" s="14" t="s">
        <v>8221</v>
      </c>
      <c r="E1184">
        <v>4</v>
      </c>
    </row>
    <row r="1185" spans="1:5" x14ac:dyDescent="0.25">
      <c r="A1185" s="12" t="s">
        <v>8219</v>
      </c>
      <c r="B1185">
        <f>IF(Sheet1!F2303="successful",Sheet1!L2303)</f>
        <v>211</v>
      </c>
      <c r="D1185" s="14" t="s">
        <v>8221</v>
      </c>
      <c r="E1185">
        <v>29</v>
      </c>
    </row>
    <row r="1186" spans="1:5" x14ac:dyDescent="0.25">
      <c r="A1186" s="12" t="s">
        <v>8219</v>
      </c>
      <c r="B1186">
        <f>IF(Sheet1!F2304="successful",Sheet1!L2304)</f>
        <v>85</v>
      </c>
      <c r="D1186" s="14" t="s">
        <v>8221</v>
      </c>
      <c r="E1186">
        <v>2</v>
      </c>
    </row>
    <row r="1187" spans="1:5" x14ac:dyDescent="0.25">
      <c r="A1187" s="12" t="s">
        <v>8219</v>
      </c>
      <c r="B1187">
        <f>IF(Sheet1!F2305="successful",Sheet1!L2305)</f>
        <v>103</v>
      </c>
      <c r="D1187" s="14" t="s">
        <v>8221</v>
      </c>
      <c r="E1187">
        <v>114</v>
      </c>
    </row>
    <row r="1188" spans="1:5" x14ac:dyDescent="0.25">
      <c r="A1188" s="12" t="s">
        <v>8219</v>
      </c>
      <c r="B1188">
        <f>IF(Sheet1!F2306="successful",Sheet1!L2306)</f>
        <v>113</v>
      </c>
      <c r="D1188" s="14" t="s">
        <v>8221</v>
      </c>
      <c r="E1188">
        <v>1</v>
      </c>
    </row>
    <row r="1189" spans="1:5" x14ac:dyDescent="0.25">
      <c r="A1189" s="12" t="s">
        <v>8219</v>
      </c>
      <c r="B1189">
        <f>IF(Sheet1!F2307="successful",Sheet1!L2307)</f>
        <v>167</v>
      </c>
      <c r="D1189" s="14" t="s">
        <v>8221</v>
      </c>
      <c r="E1189">
        <v>76</v>
      </c>
    </row>
    <row r="1190" spans="1:5" x14ac:dyDescent="0.25">
      <c r="A1190" s="12" t="s">
        <v>8219</v>
      </c>
      <c r="B1190">
        <f>IF(Sheet1!F2308="successful",Sheet1!L2308)</f>
        <v>73</v>
      </c>
      <c r="D1190" s="14" t="s">
        <v>8221</v>
      </c>
      <c r="E1190">
        <v>9</v>
      </c>
    </row>
    <row r="1191" spans="1:5" x14ac:dyDescent="0.25">
      <c r="A1191" s="12" t="s">
        <v>8219</v>
      </c>
      <c r="B1191">
        <f>IF(Sheet1!F2309="successful",Sheet1!L2309)</f>
        <v>75</v>
      </c>
      <c r="D1191" s="14" t="s">
        <v>8221</v>
      </c>
      <c r="E1191">
        <v>37</v>
      </c>
    </row>
    <row r="1192" spans="1:5" x14ac:dyDescent="0.25">
      <c r="A1192" s="12" t="s">
        <v>8219</v>
      </c>
      <c r="B1192">
        <f>IF(Sheet1!F2310="successful",Sheet1!L2310)</f>
        <v>614</v>
      </c>
      <c r="D1192" s="14" t="s">
        <v>8221</v>
      </c>
      <c r="E1192">
        <v>0</v>
      </c>
    </row>
    <row r="1193" spans="1:5" x14ac:dyDescent="0.25">
      <c r="A1193" s="12" t="s">
        <v>8219</v>
      </c>
      <c r="B1193">
        <f>IF(Sheet1!F2311="successful",Sheet1!L2311)</f>
        <v>107</v>
      </c>
      <c r="D1193" s="14" t="s">
        <v>8221</v>
      </c>
      <c r="E1193">
        <v>1</v>
      </c>
    </row>
    <row r="1194" spans="1:5" x14ac:dyDescent="0.25">
      <c r="A1194" s="12" t="s">
        <v>8219</v>
      </c>
      <c r="B1194">
        <f>IF(Sheet1!F2312="successful",Sheet1!L2312)</f>
        <v>1224</v>
      </c>
      <c r="D1194" s="14" t="s">
        <v>8221</v>
      </c>
      <c r="E1194">
        <v>10</v>
      </c>
    </row>
    <row r="1195" spans="1:5" x14ac:dyDescent="0.25">
      <c r="A1195" s="12" t="s">
        <v>8219</v>
      </c>
      <c r="B1195">
        <f>IF(Sheet1!F2313="successful",Sheet1!L2313)</f>
        <v>104</v>
      </c>
      <c r="D1195" s="14" t="s">
        <v>8221</v>
      </c>
      <c r="E1195">
        <v>1</v>
      </c>
    </row>
    <row r="1196" spans="1:5" x14ac:dyDescent="0.25">
      <c r="A1196" s="12" t="s">
        <v>8219</v>
      </c>
      <c r="B1196">
        <f>IF(Sheet1!F2314="successful",Sheet1!L2314)</f>
        <v>79</v>
      </c>
      <c r="D1196" s="14" t="s">
        <v>8221</v>
      </c>
      <c r="E1196">
        <v>2</v>
      </c>
    </row>
    <row r="1197" spans="1:5" x14ac:dyDescent="0.25">
      <c r="A1197" s="12" t="s">
        <v>8219</v>
      </c>
      <c r="B1197">
        <f>IF(Sheet1!F2315="successful",Sheet1!L2315)</f>
        <v>157</v>
      </c>
      <c r="D1197" s="14" t="s">
        <v>8221</v>
      </c>
      <c r="E1197">
        <v>1</v>
      </c>
    </row>
    <row r="1198" spans="1:5" x14ac:dyDescent="0.25">
      <c r="A1198" s="12" t="s">
        <v>8219</v>
      </c>
      <c r="B1198">
        <f>IF(Sheet1!F2316="successful",Sheet1!L2316)</f>
        <v>50</v>
      </c>
      <c r="D1198" s="14" t="s">
        <v>8221</v>
      </c>
      <c r="E1198">
        <v>10</v>
      </c>
    </row>
    <row r="1199" spans="1:5" x14ac:dyDescent="0.25">
      <c r="A1199" s="12" t="s">
        <v>8219</v>
      </c>
      <c r="B1199">
        <f>IF(Sheet1!F2317="successful",Sheet1!L2317)</f>
        <v>64</v>
      </c>
      <c r="D1199" s="14" t="s">
        <v>8221</v>
      </c>
      <c r="E1199">
        <v>9</v>
      </c>
    </row>
    <row r="1200" spans="1:5" x14ac:dyDescent="0.25">
      <c r="A1200" s="12" t="s">
        <v>8219</v>
      </c>
      <c r="B1200">
        <f>IF(Sheet1!F2318="successful",Sheet1!L2318)</f>
        <v>200</v>
      </c>
      <c r="D1200" s="14" t="s">
        <v>8221</v>
      </c>
      <c r="E1200">
        <v>19</v>
      </c>
    </row>
    <row r="1201" spans="1:5" x14ac:dyDescent="0.25">
      <c r="A1201" s="12" t="s">
        <v>8219</v>
      </c>
      <c r="B1201">
        <f>IF(Sheet1!F2319="successful",Sheet1!L2319)</f>
        <v>22</v>
      </c>
      <c r="D1201" s="14" t="s">
        <v>8221</v>
      </c>
      <c r="E1201">
        <v>0</v>
      </c>
    </row>
    <row r="1202" spans="1:5" x14ac:dyDescent="0.25">
      <c r="A1202" s="12" t="s">
        <v>8219</v>
      </c>
      <c r="B1202">
        <f>IF(Sheet1!F2320="successful",Sheet1!L2320)</f>
        <v>163</v>
      </c>
      <c r="D1202" s="14" t="s">
        <v>8221</v>
      </c>
      <c r="E1202">
        <v>4</v>
      </c>
    </row>
    <row r="1203" spans="1:5" x14ac:dyDescent="0.25">
      <c r="A1203" s="12" t="s">
        <v>8219</v>
      </c>
      <c r="B1203">
        <f>IF(Sheet1!F2321="successful",Sheet1!L2321)</f>
        <v>77</v>
      </c>
      <c r="D1203" s="14" t="s">
        <v>8221</v>
      </c>
      <c r="E1203">
        <v>8</v>
      </c>
    </row>
    <row r="1204" spans="1:5" x14ac:dyDescent="0.25">
      <c r="A1204" s="12" t="s">
        <v>8219</v>
      </c>
      <c r="B1204">
        <f>IF(Sheet1!F2322="successful",Sheet1!L2322)</f>
        <v>89</v>
      </c>
      <c r="D1204" s="14" t="s">
        <v>8221</v>
      </c>
      <c r="E1204">
        <v>24</v>
      </c>
    </row>
    <row r="1205" spans="1:5" x14ac:dyDescent="0.25">
      <c r="A1205" s="12" t="s">
        <v>8219</v>
      </c>
      <c r="B1205">
        <f>IF(Sheet1!F2329="successful",Sheet1!L2329)</f>
        <v>3355</v>
      </c>
      <c r="D1205" s="14" t="s">
        <v>8221</v>
      </c>
      <c r="E1205">
        <v>0</v>
      </c>
    </row>
    <row r="1206" spans="1:5" x14ac:dyDescent="0.25">
      <c r="A1206" s="12" t="s">
        <v>8219</v>
      </c>
      <c r="B1206">
        <f>IF(Sheet1!F2330="successful",Sheet1!L2330)</f>
        <v>537</v>
      </c>
      <c r="D1206" s="14" t="s">
        <v>8221</v>
      </c>
      <c r="E1206">
        <v>39</v>
      </c>
    </row>
    <row r="1207" spans="1:5" x14ac:dyDescent="0.25">
      <c r="A1207" s="12" t="s">
        <v>8219</v>
      </c>
      <c r="B1207">
        <f>IF(Sheet1!F2331="successful",Sheet1!L2331)</f>
        <v>125</v>
      </c>
      <c r="D1207" s="14" t="s">
        <v>8221</v>
      </c>
      <c r="E1207">
        <v>6</v>
      </c>
    </row>
    <row r="1208" spans="1:5" x14ac:dyDescent="0.25">
      <c r="A1208" s="12" t="s">
        <v>8219</v>
      </c>
      <c r="B1208">
        <f>IF(Sheet1!F2332="successful",Sheet1!L2332)</f>
        <v>163</v>
      </c>
      <c r="D1208" s="14" t="s">
        <v>8221</v>
      </c>
      <c r="E1208">
        <v>4</v>
      </c>
    </row>
    <row r="1209" spans="1:5" x14ac:dyDescent="0.25">
      <c r="A1209" s="12" t="s">
        <v>8219</v>
      </c>
      <c r="B1209">
        <f>IF(Sheet1!F2333="successful",Sheet1!L2333)</f>
        <v>283</v>
      </c>
      <c r="D1209" s="14" t="s">
        <v>8221</v>
      </c>
      <c r="E1209">
        <v>3</v>
      </c>
    </row>
    <row r="1210" spans="1:5" x14ac:dyDescent="0.25">
      <c r="A1210" s="12" t="s">
        <v>8219</v>
      </c>
      <c r="B1210">
        <f>IF(Sheet1!F2334="successful",Sheet1!L2334)</f>
        <v>352</v>
      </c>
      <c r="D1210" s="14" t="s">
        <v>8221</v>
      </c>
      <c r="E1210">
        <v>53</v>
      </c>
    </row>
    <row r="1211" spans="1:5" x14ac:dyDescent="0.25">
      <c r="A1211" s="12" t="s">
        <v>8219</v>
      </c>
      <c r="B1211">
        <f>IF(Sheet1!F2335="successful",Sheet1!L2335)</f>
        <v>94</v>
      </c>
      <c r="D1211" s="14" t="s">
        <v>8221</v>
      </c>
      <c r="E1211">
        <v>1</v>
      </c>
    </row>
    <row r="1212" spans="1:5" x14ac:dyDescent="0.25">
      <c r="A1212" s="12" t="s">
        <v>8219</v>
      </c>
      <c r="B1212">
        <f>IF(Sheet1!F2336="successful",Sheet1!L2336)</f>
        <v>67</v>
      </c>
      <c r="D1212" s="14" t="s">
        <v>8221</v>
      </c>
      <c r="E1212">
        <v>2</v>
      </c>
    </row>
    <row r="1213" spans="1:5" x14ac:dyDescent="0.25">
      <c r="A1213" s="12" t="s">
        <v>8219</v>
      </c>
      <c r="B1213">
        <f>IF(Sheet1!F2337="successful",Sheet1!L2337)</f>
        <v>221</v>
      </c>
      <c r="D1213" s="14" t="s">
        <v>8221</v>
      </c>
      <c r="E1213">
        <v>25</v>
      </c>
    </row>
    <row r="1214" spans="1:5" x14ac:dyDescent="0.25">
      <c r="A1214" s="12" t="s">
        <v>8219</v>
      </c>
      <c r="B1214">
        <f>IF(Sheet1!F2338="successful",Sheet1!L2338)</f>
        <v>2165</v>
      </c>
      <c r="D1214" s="14" t="s">
        <v>8221</v>
      </c>
      <c r="E1214">
        <v>6</v>
      </c>
    </row>
    <row r="1215" spans="1:5" x14ac:dyDescent="0.25">
      <c r="A1215" s="12" t="s">
        <v>8219</v>
      </c>
      <c r="B1215">
        <f>IF(Sheet1!F2339="successful",Sheet1!L2339)</f>
        <v>179</v>
      </c>
      <c r="D1215" s="14" t="s">
        <v>8221</v>
      </c>
      <c r="E1215">
        <v>0</v>
      </c>
    </row>
    <row r="1216" spans="1:5" x14ac:dyDescent="0.25">
      <c r="A1216" s="12" t="s">
        <v>8219</v>
      </c>
      <c r="B1216">
        <f>IF(Sheet1!F2340="successful",Sheet1!L2340)</f>
        <v>123</v>
      </c>
      <c r="D1216" s="14" t="s">
        <v>8221</v>
      </c>
      <c r="E1216">
        <v>12</v>
      </c>
    </row>
    <row r="1217" spans="1:5" x14ac:dyDescent="0.25">
      <c r="A1217" s="12" t="s">
        <v>8219</v>
      </c>
      <c r="B1217">
        <f>IF(Sheet1!F2341="successful",Sheet1!L2341)</f>
        <v>1104</v>
      </c>
      <c r="D1217" s="14" t="s">
        <v>8221</v>
      </c>
      <c r="E1217">
        <v>0</v>
      </c>
    </row>
    <row r="1218" spans="1:5" x14ac:dyDescent="0.25">
      <c r="A1218" s="12" t="s">
        <v>8219</v>
      </c>
      <c r="B1218">
        <f>IF(Sheet1!F2342="successful",Sheet1!L2342)</f>
        <v>403</v>
      </c>
      <c r="D1218" s="14" t="s">
        <v>8221</v>
      </c>
      <c r="E1218">
        <v>36</v>
      </c>
    </row>
    <row r="1219" spans="1:5" x14ac:dyDescent="0.25">
      <c r="A1219" s="12" t="s">
        <v>8219</v>
      </c>
      <c r="B1219">
        <f>IF(Sheet1!F2443="successful",Sheet1!L2443)</f>
        <v>109</v>
      </c>
      <c r="D1219" s="14" t="s">
        <v>8221</v>
      </c>
      <c r="E1219">
        <v>0</v>
      </c>
    </row>
    <row r="1220" spans="1:5" x14ac:dyDescent="0.25">
      <c r="A1220" s="12" t="s">
        <v>8219</v>
      </c>
      <c r="B1220">
        <f>IF(Sheet1!F2444="successful",Sheet1!L2444)</f>
        <v>372</v>
      </c>
      <c r="D1220" s="14" t="s">
        <v>8221</v>
      </c>
      <c r="E1220">
        <v>2</v>
      </c>
    </row>
    <row r="1221" spans="1:5" x14ac:dyDescent="0.25">
      <c r="A1221" s="12" t="s">
        <v>8219</v>
      </c>
      <c r="B1221">
        <f>IF(Sheet1!F2445="successful",Sheet1!L2445)</f>
        <v>311</v>
      </c>
      <c r="D1221" s="14" t="s">
        <v>8221</v>
      </c>
      <c r="E1221">
        <v>1</v>
      </c>
    </row>
    <row r="1222" spans="1:5" x14ac:dyDescent="0.25">
      <c r="A1222" s="12" t="s">
        <v>8219</v>
      </c>
      <c r="B1222">
        <f>IF(Sheet1!F2446="successful",Sheet1!L2446)</f>
        <v>61</v>
      </c>
      <c r="D1222" s="14" t="s">
        <v>8221</v>
      </c>
      <c r="E1222">
        <v>59</v>
      </c>
    </row>
    <row r="1223" spans="1:5" x14ac:dyDescent="0.25">
      <c r="A1223" s="12" t="s">
        <v>8219</v>
      </c>
      <c r="B1223">
        <f>IF(Sheet1!F2447="successful",Sheet1!L2447)</f>
        <v>115</v>
      </c>
      <c r="D1223" s="14" t="s">
        <v>8221</v>
      </c>
      <c r="E1223">
        <v>1</v>
      </c>
    </row>
    <row r="1224" spans="1:5" x14ac:dyDescent="0.25">
      <c r="A1224" s="12" t="s">
        <v>8219</v>
      </c>
      <c r="B1224">
        <f>IF(Sheet1!F2448="successful",Sheet1!L2448)</f>
        <v>111</v>
      </c>
      <c r="D1224" s="14" t="s">
        <v>8221</v>
      </c>
      <c r="E1224">
        <v>31</v>
      </c>
    </row>
    <row r="1225" spans="1:5" x14ac:dyDescent="0.25">
      <c r="A1225" s="12" t="s">
        <v>8219</v>
      </c>
      <c r="B1225">
        <f>IF(Sheet1!F2449="successful",Sheet1!L2449)</f>
        <v>337</v>
      </c>
      <c r="D1225" s="14" t="s">
        <v>8221</v>
      </c>
      <c r="E1225">
        <v>18</v>
      </c>
    </row>
    <row r="1226" spans="1:5" x14ac:dyDescent="0.25">
      <c r="A1226" s="12" t="s">
        <v>8219</v>
      </c>
      <c r="B1226">
        <f>IF(Sheet1!F2450="successful",Sheet1!L2450)</f>
        <v>9</v>
      </c>
      <c r="D1226" s="14" t="s">
        <v>8221</v>
      </c>
      <c r="E1226">
        <v>10</v>
      </c>
    </row>
    <row r="1227" spans="1:5" x14ac:dyDescent="0.25">
      <c r="A1227" s="12" t="s">
        <v>8219</v>
      </c>
      <c r="B1227">
        <f>IF(Sheet1!F2451="successful",Sheet1!L2451)</f>
        <v>120</v>
      </c>
      <c r="D1227" s="14" t="s">
        <v>8221</v>
      </c>
      <c r="E1227">
        <v>0</v>
      </c>
    </row>
    <row r="1228" spans="1:5" x14ac:dyDescent="0.25">
      <c r="A1228" s="12" t="s">
        <v>8219</v>
      </c>
      <c r="B1228">
        <f>IF(Sheet1!F2452="successful",Sheet1!L2452)</f>
        <v>102</v>
      </c>
      <c r="D1228" s="14" t="s">
        <v>8221</v>
      </c>
      <c r="E1228">
        <v>14</v>
      </c>
    </row>
    <row r="1229" spans="1:5" x14ac:dyDescent="0.25">
      <c r="A1229" s="12" t="s">
        <v>8219</v>
      </c>
      <c r="B1229">
        <f>IF(Sheet1!F2453="successful",Sheet1!L2453)</f>
        <v>186</v>
      </c>
      <c r="D1229" s="14" t="s">
        <v>8221</v>
      </c>
      <c r="E1229">
        <v>2</v>
      </c>
    </row>
    <row r="1230" spans="1:5" x14ac:dyDescent="0.25">
      <c r="A1230" s="12" t="s">
        <v>8219</v>
      </c>
      <c r="B1230">
        <f>IF(Sheet1!F2454="successful",Sheet1!L2454)</f>
        <v>15</v>
      </c>
      <c r="D1230" s="14" t="s">
        <v>8221</v>
      </c>
      <c r="E1230">
        <v>1</v>
      </c>
    </row>
    <row r="1231" spans="1:5" x14ac:dyDescent="0.25">
      <c r="A1231" s="12" t="s">
        <v>8219</v>
      </c>
      <c r="B1231">
        <f>IF(Sheet1!F2455="successful",Sheet1!L2455)</f>
        <v>67</v>
      </c>
      <c r="D1231" s="14" t="s">
        <v>8221</v>
      </c>
      <c r="E1231">
        <v>3</v>
      </c>
    </row>
    <row r="1232" spans="1:5" x14ac:dyDescent="0.25">
      <c r="A1232" s="12" t="s">
        <v>8219</v>
      </c>
      <c r="B1232">
        <f>IF(Sheet1!F2456="successful",Sheet1!L2456)</f>
        <v>130</v>
      </c>
      <c r="D1232" s="14" t="s">
        <v>8221</v>
      </c>
      <c r="E1232">
        <v>0</v>
      </c>
    </row>
    <row r="1233" spans="1:5" x14ac:dyDescent="0.25">
      <c r="A1233" s="12" t="s">
        <v>8219</v>
      </c>
      <c r="B1233">
        <f>IF(Sheet1!F2457="successful",Sheet1!L2457)</f>
        <v>16</v>
      </c>
      <c r="D1233" s="14" t="s">
        <v>8221</v>
      </c>
      <c r="E1233">
        <v>2</v>
      </c>
    </row>
    <row r="1234" spans="1:5" x14ac:dyDescent="0.25">
      <c r="A1234" s="12" t="s">
        <v>8219</v>
      </c>
      <c r="B1234">
        <f>IF(Sheet1!F2458="successful",Sheet1!L2458)</f>
        <v>67</v>
      </c>
      <c r="D1234" s="14" t="s">
        <v>8221</v>
      </c>
      <c r="E1234">
        <v>0</v>
      </c>
    </row>
    <row r="1235" spans="1:5" x14ac:dyDescent="0.25">
      <c r="A1235" s="12" t="s">
        <v>8219</v>
      </c>
      <c r="B1235">
        <f>IF(Sheet1!F2459="successful",Sheet1!L2459)</f>
        <v>124</v>
      </c>
      <c r="D1235" s="14" t="s">
        <v>8221</v>
      </c>
      <c r="E1235">
        <v>12</v>
      </c>
    </row>
    <row r="1236" spans="1:5" x14ac:dyDescent="0.25">
      <c r="A1236" s="12" t="s">
        <v>8219</v>
      </c>
      <c r="B1236">
        <f>IF(Sheet1!F2460="successful",Sheet1!L2460)</f>
        <v>80</v>
      </c>
      <c r="D1236" s="14" t="s">
        <v>8221</v>
      </c>
      <c r="E1236">
        <v>1</v>
      </c>
    </row>
    <row r="1237" spans="1:5" x14ac:dyDescent="0.25">
      <c r="A1237" s="12" t="s">
        <v>8219</v>
      </c>
      <c r="B1237">
        <f>IF(Sheet1!F2461="successful",Sheet1!L2461)</f>
        <v>282</v>
      </c>
      <c r="D1237" s="14" t="s">
        <v>8221</v>
      </c>
      <c r="E1237">
        <v>8</v>
      </c>
    </row>
    <row r="1238" spans="1:5" x14ac:dyDescent="0.25">
      <c r="A1238" s="12" t="s">
        <v>8219</v>
      </c>
      <c r="B1238">
        <f>IF(Sheet1!F2462="successful",Sheet1!L2462)</f>
        <v>68</v>
      </c>
      <c r="D1238" s="14" t="s">
        <v>8221</v>
      </c>
      <c r="E1238">
        <v>2</v>
      </c>
    </row>
    <row r="1239" spans="1:5" x14ac:dyDescent="0.25">
      <c r="A1239" s="12" t="s">
        <v>8219</v>
      </c>
      <c r="B1239">
        <f>IF(Sheet1!F2463="successful",Sheet1!L2463)</f>
        <v>86</v>
      </c>
      <c r="D1239" s="14" t="s">
        <v>8221</v>
      </c>
      <c r="E1239">
        <v>31</v>
      </c>
    </row>
    <row r="1240" spans="1:5" x14ac:dyDescent="0.25">
      <c r="A1240" s="12" t="s">
        <v>8219</v>
      </c>
      <c r="B1240">
        <f>IF(Sheet1!F2464="successful",Sheet1!L2464)</f>
        <v>115</v>
      </c>
      <c r="D1240" s="14" t="s">
        <v>8221</v>
      </c>
      <c r="E1240">
        <v>5</v>
      </c>
    </row>
    <row r="1241" spans="1:5" x14ac:dyDescent="0.25">
      <c r="A1241" s="12" t="s">
        <v>8219</v>
      </c>
      <c r="B1241">
        <f>IF(Sheet1!F2465="successful",Sheet1!L2465)</f>
        <v>75</v>
      </c>
      <c r="D1241" s="14" t="s">
        <v>8221</v>
      </c>
      <c r="E1241">
        <v>1</v>
      </c>
    </row>
    <row r="1242" spans="1:5" x14ac:dyDescent="0.25">
      <c r="A1242" s="12" t="s">
        <v>8219</v>
      </c>
      <c r="B1242">
        <f>IF(Sheet1!F2466="successful",Sheet1!L2466)</f>
        <v>43</v>
      </c>
      <c r="D1242" s="14" t="s">
        <v>8221</v>
      </c>
      <c r="E1242">
        <v>12</v>
      </c>
    </row>
    <row r="1243" spans="1:5" x14ac:dyDescent="0.25">
      <c r="A1243" s="12" t="s">
        <v>8219</v>
      </c>
      <c r="B1243">
        <f>IF(Sheet1!F2467="successful",Sheet1!L2467)</f>
        <v>48</v>
      </c>
      <c r="D1243" s="14" t="s">
        <v>8221</v>
      </c>
      <c r="E1243">
        <v>4</v>
      </c>
    </row>
    <row r="1244" spans="1:5" x14ac:dyDescent="0.25">
      <c r="A1244" s="12" t="s">
        <v>8219</v>
      </c>
      <c r="B1244">
        <f>IF(Sheet1!F2468="successful",Sheet1!L2468)</f>
        <v>52</v>
      </c>
      <c r="D1244" s="14" t="s">
        <v>8221</v>
      </c>
      <c r="E1244">
        <v>0</v>
      </c>
    </row>
    <row r="1245" spans="1:5" x14ac:dyDescent="0.25">
      <c r="A1245" s="12" t="s">
        <v>8219</v>
      </c>
      <c r="B1245">
        <f>IF(Sheet1!F2469="successful",Sheet1!L2469)</f>
        <v>43</v>
      </c>
      <c r="D1245" s="14" t="s">
        <v>8221</v>
      </c>
      <c r="E1245">
        <v>7</v>
      </c>
    </row>
    <row r="1246" spans="1:5" x14ac:dyDescent="0.25">
      <c r="A1246" s="12" t="s">
        <v>8219</v>
      </c>
      <c r="B1246">
        <f>IF(Sheet1!F2470="successful",Sheet1!L2470)</f>
        <v>58</v>
      </c>
      <c r="D1246" s="14" t="s">
        <v>8221</v>
      </c>
      <c r="E1246">
        <v>2</v>
      </c>
    </row>
    <row r="1247" spans="1:5" x14ac:dyDescent="0.25">
      <c r="A1247" s="12" t="s">
        <v>8219</v>
      </c>
      <c r="B1247">
        <f>IF(Sheet1!F2471="successful",Sheet1!L2471)</f>
        <v>47</v>
      </c>
      <c r="D1247" s="14" t="s">
        <v>8221</v>
      </c>
      <c r="E1247">
        <v>1</v>
      </c>
    </row>
    <row r="1248" spans="1:5" x14ac:dyDescent="0.25">
      <c r="A1248" s="12" t="s">
        <v>8219</v>
      </c>
      <c r="B1248">
        <f>IF(Sheet1!F2472="successful",Sheet1!L2472)</f>
        <v>36</v>
      </c>
      <c r="D1248" s="14" t="s">
        <v>8221</v>
      </c>
      <c r="E1248">
        <v>4</v>
      </c>
    </row>
    <row r="1249" spans="1:5" x14ac:dyDescent="0.25">
      <c r="A1249" s="12" t="s">
        <v>8219</v>
      </c>
      <c r="B1249">
        <f>IF(Sheet1!F2473="successful",Sheet1!L2473)</f>
        <v>17</v>
      </c>
      <c r="D1249" s="14" t="s">
        <v>8221</v>
      </c>
      <c r="E1249">
        <v>6</v>
      </c>
    </row>
    <row r="1250" spans="1:5" x14ac:dyDescent="0.25">
      <c r="A1250" s="12" t="s">
        <v>8219</v>
      </c>
      <c r="B1250">
        <f>IF(Sheet1!F2474="successful",Sheet1!L2474)</f>
        <v>104</v>
      </c>
      <c r="D1250" s="14" t="s">
        <v>8221</v>
      </c>
      <c r="E1250">
        <v>8</v>
      </c>
    </row>
    <row r="1251" spans="1:5" x14ac:dyDescent="0.25">
      <c r="A1251" s="12" t="s">
        <v>8219</v>
      </c>
      <c r="B1251">
        <f>IF(Sheet1!F2475="successful",Sheet1!L2475)</f>
        <v>47</v>
      </c>
      <c r="D1251" s="14" t="s">
        <v>8221</v>
      </c>
      <c r="E1251">
        <v>14</v>
      </c>
    </row>
    <row r="1252" spans="1:5" x14ac:dyDescent="0.25">
      <c r="A1252" s="12" t="s">
        <v>8219</v>
      </c>
      <c r="B1252">
        <f>IF(Sheet1!F2476="successful",Sheet1!L2476)</f>
        <v>38</v>
      </c>
      <c r="D1252" s="14" t="s">
        <v>8221</v>
      </c>
      <c r="E1252">
        <v>0</v>
      </c>
    </row>
    <row r="1253" spans="1:5" x14ac:dyDescent="0.25">
      <c r="A1253" s="12" t="s">
        <v>8219</v>
      </c>
      <c r="B1253">
        <f>IF(Sheet1!F2477="successful",Sheet1!L2477)</f>
        <v>81</v>
      </c>
      <c r="D1253" s="14" t="s">
        <v>8221</v>
      </c>
      <c r="E1253">
        <v>4</v>
      </c>
    </row>
    <row r="1254" spans="1:5" x14ac:dyDescent="0.25">
      <c r="A1254" s="12" t="s">
        <v>8219</v>
      </c>
      <c r="B1254">
        <f>IF(Sheet1!F2478="successful",Sheet1!L2478)</f>
        <v>55</v>
      </c>
      <c r="D1254" s="14" t="s">
        <v>8221</v>
      </c>
      <c r="E1254">
        <v>0</v>
      </c>
    </row>
    <row r="1255" spans="1:5" x14ac:dyDescent="0.25">
      <c r="A1255" s="12" t="s">
        <v>8219</v>
      </c>
      <c r="B1255">
        <f>IF(Sheet1!F2479="successful",Sheet1!L2479)</f>
        <v>41</v>
      </c>
      <c r="D1255" s="14" t="s">
        <v>8221</v>
      </c>
      <c r="E1255">
        <v>0</v>
      </c>
    </row>
    <row r="1256" spans="1:5" x14ac:dyDescent="0.25">
      <c r="A1256" s="12" t="s">
        <v>8219</v>
      </c>
      <c r="B1256">
        <f>IF(Sheet1!F2480="successful",Sheet1!L2480)</f>
        <v>79</v>
      </c>
      <c r="D1256" s="14" t="s">
        <v>8221</v>
      </c>
      <c r="E1256">
        <v>1</v>
      </c>
    </row>
    <row r="1257" spans="1:5" x14ac:dyDescent="0.25">
      <c r="A1257" s="12" t="s">
        <v>8219</v>
      </c>
      <c r="B1257">
        <f>IF(Sheet1!F2481="successful",Sheet1!L2481)</f>
        <v>16</v>
      </c>
      <c r="D1257" s="14" t="s">
        <v>8221</v>
      </c>
      <c r="E1257">
        <v>1</v>
      </c>
    </row>
    <row r="1258" spans="1:5" x14ac:dyDescent="0.25">
      <c r="A1258" s="12" t="s">
        <v>8219</v>
      </c>
      <c r="B1258">
        <f>IF(Sheet1!F2482="successful",Sheet1!L2482)</f>
        <v>8</v>
      </c>
      <c r="D1258" s="14" t="s">
        <v>8221</v>
      </c>
      <c r="E1258">
        <v>1</v>
      </c>
    </row>
    <row r="1259" spans="1:5" x14ac:dyDescent="0.25">
      <c r="A1259" s="12" t="s">
        <v>8219</v>
      </c>
      <c r="B1259">
        <f>IF(Sheet1!F2483="successful",Sheet1!L2483)</f>
        <v>95</v>
      </c>
      <c r="D1259" s="14" t="s">
        <v>8221</v>
      </c>
      <c r="E1259">
        <v>1</v>
      </c>
    </row>
    <row r="1260" spans="1:5" x14ac:dyDescent="0.25">
      <c r="A1260" s="12" t="s">
        <v>8219</v>
      </c>
      <c r="B1260">
        <f>IF(Sheet1!F2484="successful",Sheet1!L2484)</f>
        <v>25</v>
      </c>
      <c r="D1260" s="14" t="s">
        <v>8221</v>
      </c>
      <c r="E1260">
        <v>4</v>
      </c>
    </row>
    <row r="1261" spans="1:5" x14ac:dyDescent="0.25">
      <c r="A1261" s="12" t="s">
        <v>8219</v>
      </c>
      <c r="B1261">
        <f>IF(Sheet1!F2485="successful",Sheet1!L2485)</f>
        <v>19</v>
      </c>
      <c r="D1261" s="14" t="s">
        <v>8221</v>
      </c>
      <c r="E1261">
        <v>0</v>
      </c>
    </row>
    <row r="1262" spans="1:5" x14ac:dyDescent="0.25">
      <c r="A1262" s="12" t="s">
        <v>8219</v>
      </c>
      <c r="B1262">
        <f>IF(Sheet1!F2486="successful",Sheet1!L2486)</f>
        <v>90</v>
      </c>
      <c r="D1262" s="14" t="s">
        <v>8221</v>
      </c>
      <c r="E1262">
        <v>0</v>
      </c>
    </row>
    <row r="1263" spans="1:5" x14ac:dyDescent="0.25">
      <c r="A1263" s="12" t="s">
        <v>8219</v>
      </c>
      <c r="B1263">
        <f>IF(Sheet1!F2487="successful",Sheet1!L2487)</f>
        <v>41</v>
      </c>
      <c r="D1263" s="14" t="s">
        <v>8221</v>
      </c>
      <c r="E1263">
        <v>2</v>
      </c>
    </row>
    <row r="1264" spans="1:5" x14ac:dyDescent="0.25">
      <c r="A1264" s="12" t="s">
        <v>8219</v>
      </c>
      <c r="B1264">
        <f>IF(Sheet1!F2488="successful",Sheet1!L2488)</f>
        <v>30</v>
      </c>
      <c r="D1264" s="14" t="s">
        <v>8221</v>
      </c>
      <c r="E1264">
        <v>24</v>
      </c>
    </row>
    <row r="1265" spans="1:5" x14ac:dyDescent="0.25">
      <c r="A1265" s="12" t="s">
        <v>8219</v>
      </c>
      <c r="B1265">
        <f>IF(Sheet1!F2489="successful",Sheet1!L2489)</f>
        <v>38</v>
      </c>
      <c r="D1265" s="14" t="s">
        <v>8221</v>
      </c>
      <c r="E1265">
        <v>1</v>
      </c>
    </row>
    <row r="1266" spans="1:5" x14ac:dyDescent="0.25">
      <c r="A1266" s="12" t="s">
        <v>8219</v>
      </c>
      <c r="B1266">
        <f>IF(Sheet1!F2490="successful",Sheet1!L2490)</f>
        <v>65</v>
      </c>
      <c r="D1266" s="14" t="s">
        <v>8221</v>
      </c>
      <c r="E1266">
        <v>2</v>
      </c>
    </row>
    <row r="1267" spans="1:5" x14ac:dyDescent="0.25">
      <c r="A1267" s="12" t="s">
        <v>8219</v>
      </c>
      <c r="B1267">
        <f>IF(Sheet1!F2491="successful",Sheet1!L2491)</f>
        <v>75</v>
      </c>
      <c r="D1267" s="14" t="s">
        <v>8221</v>
      </c>
      <c r="E1267">
        <v>1</v>
      </c>
    </row>
    <row r="1268" spans="1:5" x14ac:dyDescent="0.25">
      <c r="A1268" s="12" t="s">
        <v>8219</v>
      </c>
      <c r="B1268">
        <f>IF(Sheet1!F2492="successful",Sheet1!L2492)</f>
        <v>16</v>
      </c>
      <c r="D1268" s="14" t="s">
        <v>8221</v>
      </c>
      <c r="E1268">
        <v>37</v>
      </c>
    </row>
    <row r="1269" spans="1:5" x14ac:dyDescent="0.25">
      <c r="A1269" s="12" t="s">
        <v>8219</v>
      </c>
      <c r="B1269">
        <f>IF(Sheet1!F2493="successful",Sheet1!L2493)</f>
        <v>10</v>
      </c>
      <c r="D1269" s="14" t="s">
        <v>8221</v>
      </c>
      <c r="E1269">
        <v>5</v>
      </c>
    </row>
    <row r="1270" spans="1:5" x14ac:dyDescent="0.25">
      <c r="A1270" s="12" t="s">
        <v>8219</v>
      </c>
      <c r="B1270">
        <f>IF(Sheet1!F2494="successful",Sheet1!L2494)</f>
        <v>27</v>
      </c>
      <c r="D1270" s="14" t="s">
        <v>8221</v>
      </c>
      <c r="E1270">
        <v>4</v>
      </c>
    </row>
    <row r="1271" spans="1:5" x14ac:dyDescent="0.25">
      <c r="A1271" s="12" t="s">
        <v>8219</v>
      </c>
      <c r="B1271">
        <f>IF(Sheet1!F2495="successful",Sheet1!L2495)</f>
        <v>259</v>
      </c>
      <c r="D1271" s="14" t="s">
        <v>8221</v>
      </c>
      <c r="E1271">
        <v>16</v>
      </c>
    </row>
    <row r="1272" spans="1:5" x14ac:dyDescent="0.25">
      <c r="A1272" s="12" t="s">
        <v>8219</v>
      </c>
      <c r="B1272">
        <f>IF(Sheet1!F2496="successful",Sheet1!L2496)</f>
        <v>39</v>
      </c>
      <c r="D1272" s="14" t="s">
        <v>8221</v>
      </c>
      <c r="E1272">
        <v>9</v>
      </c>
    </row>
    <row r="1273" spans="1:5" x14ac:dyDescent="0.25">
      <c r="A1273" s="12" t="s">
        <v>8219</v>
      </c>
      <c r="B1273">
        <f>IF(Sheet1!F2497="successful",Sheet1!L2497)</f>
        <v>42</v>
      </c>
      <c r="D1273" s="14" t="s">
        <v>8221</v>
      </c>
      <c r="E1273">
        <v>0</v>
      </c>
    </row>
    <row r="1274" spans="1:5" x14ac:dyDescent="0.25">
      <c r="A1274" s="12" t="s">
        <v>8219</v>
      </c>
      <c r="B1274">
        <f>IF(Sheet1!F2498="successful",Sheet1!L2498)</f>
        <v>10</v>
      </c>
      <c r="D1274" s="14" t="s">
        <v>8221</v>
      </c>
      <c r="E1274">
        <v>40</v>
      </c>
    </row>
    <row r="1275" spans="1:5" x14ac:dyDescent="0.25">
      <c r="A1275" s="12" t="s">
        <v>8219</v>
      </c>
      <c r="B1275">
        <f>IF(Sheet1!F2499="successful",Sheet1!L2499)</f>
        <v>56</v>
      </c>
      <c r="D1275" s="14" t="s">
        <v>8221</v>
      </c>
      <c r="E1275">
        <v>0</v>
      </c>
    </row>
    <row r="1276" spans="1:5" x14ac:dyDescent="0.25">
      <c r="A1276" s="12" t="s">
        <v>8219</v>
      </c>
      <c r="B1276">
        <f>IF(Sheet1!F2500="successful",Sheet1!L2500)</f>
        <v>20</v>
      </c>
      <c r="D1276" s="14" t="s">
        <v>8221</v>
      </c>
      <c r="E1276">
        <v>2</v>
      </c>
    </row>
    <row r="1277" spans="1:5" x14ac:dyDescent="0.25">
      <c r="A1277" s="12" t="s">
        <v>8219</v>
      </c>
      <c r="B1277">
        <f>IF(Sheet1!F2501="successful",Sheet1!L2501)</f>
        <v>170</v>
      </c>
      <c r="D1277" s="14" t="s">
        <v>8221</v>
      </c>
      <c r="E1277">
        <v>1</v>
      </c>
    </row>
    <row r="1278" spans="1:5" x14ac:dyDescent="0.25">
      <c r="A1278" s="12" t="s">
        <v>8219</v>
      </c>
      <c r="B1278">
        <f>IF(Sheet1!F2502="successful",Sheet1!L2502)</f>
        <v>29</v>
      </c>
      <c r="D1278" s="14" t="s">
        <v>8221</v>
      </c>
      <c r="E1278">
        <v>9</v>
      </c>
    </row>
    <row r="1279" spans="1:5" x14ac:dyDescent="0.25">
      <c r="A1279" s="12" t="s">
        <v>8219</v>
      </c>
      <c r="B1279">
        <f>IF(Sheet1!F2523="successful",Sheet1!L2523)</f>
        <v>132</v>
      </c>
      <c r="D1279" s="14" t="s">
        <v>8221</v>
      </c>
      <c r="E1279">
        <v>34</v>
      </c>
    </row>
    <row r="1280" spans="1:5" x14ac:dyDescent="0.25">
      <c r="A1280" s="12" t="s">
        <v>8219</v>
      </c>
      <c r="B1280">
        <f>IF(Sheet1!F2524="successful",Sheet1!L2524)</f>
        <v>27</v>
      </c>
      <c r="D1280" s="14" t="s">
        <v>8221</v>
      </c>
      <c r="E1280">
        <v>23</v>
      </c>
    </row>
    <row r="1281" spans="1:5" x14ac:dyDescent="0.25">
      <c r="A1281" s="12" t="s">
        <v>8219</v>
      </c>
      <c r="B1281">
        <f>IF(Sheet1!F2525="successful",Sheet1!L2525)</f>
        <v>26</v>
      </c>
      <c r="D1281" s="14" t="s">
        <v>8221</v>
      </c>
      <c r="E1281">
        <v>19</v>
      </c>
    </row>
    <row r="1282" spans="1:5" x14ac:dyDescent="0.25">
      <c r="A1282" s="12" t="s">
        <v>8219</v>
      </c>
      <c r="B1282">
        <f>IF(Sheet1!F2526="successful",Sheet1!L2526)</f>
        <v>43</v>
      </c>
      <c r="D1282" s="14" t="s">
        <v>8221</v>
      </c>
      <c r="E1282">
        <v>50</v>
      </c>
    </row>
    <row r="1283" spans="1:5" x14ac:dyDescent="0.25">
      <c r="A1283" s="12" t="s">
        <v>8219</v>
      </c>
      <c r="B1283">
        <f>IF(Sheet1!F2527="successful",Sheet1!L2527)</f>
        <v>80</v>
      </c>
      <c r="D1283" s="14" t="s">
        <v>8221</v>
      </c>
      <c r="E1283">
        <v>12</v>
      </c>
    </row>
    <row r="1284" spans="1:5" x14ac:dyDescent="0.25">
      <c r="A1284" s="12" t="s">
        <v>8219</v>
      </c>
      <c r="B1284">
        <f>IF(Sheet1!F2528="successful",Sheet1!L2528)</f>
        <v>33</v>
      </c>
      <c r="D1284" s="14" t="s">
        <v>8221</v>
      </c>
      <c r="E1284">
        <v>8</v>
      </c>
    </row>
    <row r="1285" spans="1:5" x14ac:dyDescent="0.25">
      <c r="A1285" s="12" t="s">
        <v>8219</v>
      </c>
      <c r="B1285">
        <f>IF(Sheet1!F2529="successful",Sheet1!L2529)</f>
        <v>71</v>
      </c>
      <c r="D1285" s="14" t="s">
        <v>8221</v>
      </c>
      <c r="E1285">
        <v>9</v>
      </c>
    </row>
    <row r="1286" spans="1:5" x14ac:dyDescent="0.25">
      <c r="A1286" s="12" t="s">
        <v>8219</v>
      </c>
      <c r="B1286">
        <f>IF(Sheet1!F2530="successful",Sheet1!L2530)</f>
        <v>81</v>
      </c>
      <c r="D1286" s="14" t="s">
        <v>8221</v>
      </c>
      <c r="E1286">
        <v>43</v>
      </c>
    </row>
    <row r="1287" spans="1:5" x14ac:dyDescent="0.25">
      <c r="A1287" s="12" t="s">
        <v>8219</v>
      </c>
      <c r="B1287">
        <f>IF(Sheet1!F2531="successful",Sheet1!L2531)</f>
        <v>76</v>
      </c>
      <c r="D1287" s="14" t="s">
        <v>8221</v>
      </c>
      <c r="E1287">
        <v>28</v>
      </c>
    </row>
    <row r="1288" spans="1:5" x14ac:dyDescent="0.25">
      <c r="A1288" s="12" t="s">
        <v>8219</v>
      </c>
      <c r="B1288">
        <f>IF(Sheet1!F2532="successful",Sheet1!L2532)</f>
        <v>48</v>
      </c>
      <c r="D1288" s="14" t="s">
        <v>8221</v>
      </c>
      <c r="E1288">
        <v>4</v>
      </c>
    </row>
    <row r="1289" spans="1:5" x14ac:dyDescent="0.25">
      <c r="A1289" s="12" t="s">
        <v>8219</v>
      </c>
      <c r="B1289">
        <f>IF(Sheet1!F2533="successful",Sheet1!L2533)</f>
        <v>61</v>
      </c>
      <c r="D1289" s="14" t="s">
        <v>8221</v>
      </c>
      <c r="E1289">
        <v>24</v>
      </c>
    </row>
    <row r="1290" spans="1:5" x14ac:dyDescent="0.25">
      <c r="A1290" s="12" t="s">
        <v>8219</v>
      </c>
      <c r="B1290">
        <f>IF(Sheet1!F2534="successful",Sheet1!L2534)</f>
        <v>60</v>
      </c>
      <c r="D1290" s="14" t="s">
        <v>8221</v>
      </c>
      <c r="E1290">
        <v>2</v>
      </c>
    </row>
    <row r="1291" spans="1:5" x14ac:dyDescent="0.25">
      <c r="A1291" s="12" t="s">
        <v>8219</v>
      </c>
      <c r="B1291">
        <f>IF(Sheet1!F2535="successful",Sheet1!L2535)</f>
        <v>136</v>
      </c>
      <c r="D1291" s="14" t="s">
        <v>8221</v>
      </c>
      <c r="E1291">
        <v>2</v>
      </c>
    </row>
    <row r="1292" spans="1:5" x14ac:dyDescent="0.25">
      <c r="A1292" s="12" t="s">
        <v>8219</v>
      </c>
      <c r="B1292">
        <f>IF(Sheet1!F2536="successful",Sheet1!L2536)</f>
        <v>14</v>
      </c>
      <c r="D1292" s="14" t="s">
        <v>8221</v>
      </c>
      <c r="E1292">
        <v>20</v>
      </c>
    </row>
    <row r="1293" spans="1:5" x14ac:dyDescent="0.25">
      <c r="A1293" s="12" t="s">
        <v>8219</v>
      </c>
      <c r="B1293">
        <f>IF(Sheet1!F2537="successful",Sheet1!L2537)</f>
        <v>78</v>
      </c>
      <c r="D1293" s="14" t="s">
        <v>8221</v>
      </c>
      <c r="E1293">
        <v>1</v>
      </c>
    </row>
    <row r="1294" spans="1:5" x14ac:dyDescent="0.25">
      <c r="A1294" s="12" t="s">
        <v>8219</v>
      </c>
      <c r="B1294">
        <f>IF(Sheet1!F2538="successful",Sheet1!L2538)</f>
        <v>4</v>
      </c>
      <c r="D1294" s="14" t="s">
        <v>8221</v>
      </c>
      <c r="E1294">
        <v>1</v>
      </c>
    </row>
    <row r="1295" spans="1:5" x14ac:dyDescent="0.25">
      <c r="A1295" s="12" t="s">
        <v>8219</v>
      </c>
      <c r="B1295">
        <f>IF(Sheet1!F2539="successful",Sheet1!L2539)</f>
        <v>11</v>
      </c>
      <c r="D1295" s="14" t="s">
        <v>8221</v>
      </c>
      <c r="E1295">
        <v>4</v>
      </c>
    </row>
    <row r="1296" spans="1:5" x14ac:dyDescent="0.25">
      <c r="A1296" s="12" t="s">
        <v>8219</v>
      </c>
      <c r="B1296">
        <f>IF(Sheet1!F2540="successful",Sheet1!L2540)</f>
        <v>185</v>
      </c>
      <c r="D1296" s="14" t="s">
        <v>8221</v>
      </c>
      <c r="E1296">
        <v>1</v>
      </c>
    </row>
    <row r="1297" spans="1:5" x14ac:dyDescent="0.25">
      <c r="A1297" s="12" t="s">
        <v>8219</v>
      </c>
      <c r="B1297">
        <f>IF(Sheet1!F2541="successful",Sheet1!L2541)</f>
        <v>59</v>
      </c>
      <c r="D1297" s="14" t="s">
        <v>8221</v>
      </c>
      <c r="E1297">
        <v>1</v>
      </c>
    </row>
    <row r="1298" spans="1:5" x14ac:dyDescent="0.25">
      <c r="A1298" s="12" t="s">
        <v>8219</v>
      </c>
      <c r="B1298">
        <f>IF(Sheet1!F2542="successful",Sheet1!L2542)</f>
        <v>27</v>
      </c>
      <c r="D1298" s="14" t="s">
        <v>8221</v>
      </c>
      <c r="E1298">
        <v>13</v>
      </c>
    </row>
    <row r="1299" spans="1:5" x14ac:dyDescent="0.25">
      <c r="A1299" s="12" t="s">
        <v>8219</v>
      </c>
      <c r="B1299">
        <f>IF(Sheet1!F2543="successful",Sheet1!L2543)</f>
        <v>63</v>
      </c>
      <c r="D1299" s="14" t="s">
        <v>8221</v>
      </c>
      <c r="E1299">
        <v>1</v>
      </c>
    </row>
    <row r="1300" spans="1:5" x14ac:dyDescent="0.25">
      <c r="A1300" s="12" t="s">
        <v>8219</v>
      </c>
      <c r="B1300">
        <f>IF(Sheet1!F2544="successful",Sheet1!L2544)</f>
        <v>13</v>
      </c>
      <c r="D1300" s="14" t="s">
        <v>8221</v>
      </c>
      <c r="E1300">
        <v>1</v>
      </c>
    </row>
    <row r="1301" spans="1:5" x14ac:dyDescent="0.25">
      <c r="A1301" s="12" t="s">
        <v>8219</v>
      </c>
      <c r="B1301">
        <f>IF(Sheet1!F2545="successful",Sheet1!L2545)</f>
        <v>13</v>
      </c>
      <c r="D1301" s="14" t="s">
        <v>8221</v>
      </c>
      <c r="E1301">
        <v>0</v>
      </c>
    </row>
    <row r="1302" spans="1:5" x14ac:dyDescent="0.25">
      <c r="A1302" s="12" t="s">
        <v>8219</v>
      </c>
      <c r="B1302">
        <f>IF(Sheet1!F2546="successful",Sheet1!L2546)</f>
        <v>57</v>
      </c>
      <c r="D1302" s="14" t="s">
        <v>8221</v>
      </c>
      <c r="E1302">
        <v>3</v>
      </c>
    </row>
    <row r="1303" spans="1:5" x14ac:dyDescent="0.25">
      <c r="A1303" s="12" t="s">
        <v>8219</v>
      </c>
      <c r="B1303">
        <f>IF(Sheet1!F2547="successful",Sheet1!L2547)</f>
        <v>61</v>
      </c>
      <c r="D1303" s="14" t="s">
        <v>8221</v>
      </c>
      <c r="E1303">
        <v>14</v>
      </c>
    </row>
    <row r="1304" spans="1:5" x14ac:dyDescent="0.25">
      <c r="A1304" s="12" t="s">
        <v>8219</v>
      </c>
      <c r="B1304">
        <f>IF(Sheet1!F2548="successful",Sheet1!L2548)</f>
        <v>65</v>
      </c>
      <c r="D1304" s="14" t="s">
        <v>8221</v>
      </c>
      <c r="E1304">
        <v>2</v>
      </c>
    </row>
    <row r="1305" spans="1:5" x14ac:dyDescent="0.25">
      <c r="A1305" s="12" t="s">
        <v>8219</v>
      </c>
      <c r="B1305">
        <f>IF(Sheet1!F2549="successful",Sheet1!L2549)</f>
        <v>134</v>
      </c>
      <c r="D1305" s="14" t="s">
        <v>8221</v>
      </c>
      <c r="E1305">
        <v>5</v>
      </c>
    </row>
    <row r="1306" spans="1:5" x14ac:dyDescent="0.25">
      <c r="A1306" s="12" t="s">
        <v>8219</v>
      </c>
      <c r="B1306">
        <f>IF(Sheet1!F2550="successful",Sheet1!L2550)</f>
        <v>37</v>
      </c>
      <c r="D1306" s="14" t="s">
        <v>8221</v>
      </c>
      <c r="E1306">
        <v>14</v>
      </c>
    </row>
    <row r="1307" spans="1:5" x14ac:dyDescent="0.25">
      <c r="A1307" s="12" t="s">
        <v>8219</v>
      </c>
      <c r="B1307">
        <f>IF(Sheet1!F2551="successful",Sheet1!L2551)</f>
        <v>37</v>
      </c>
      <c r="D1307" s="14" t="s">
        <v>8221</v>
      </c>
      <c r="E1307">
        <v>9</v>
      </c>
    </row>
    <row r="1308" spans="1:5" x14ac:dyDescent="0.25">
      <c r="A1308" s="12" t="s">
        <v>8219</v>
      </c>
      <c r="B1308">
        <f>IF(Sheet1!F2552="successful",Sheet1!L2552)</f>
        <v>150</v>
      </c>
      <c r="D1308" s="14" t="s">
        <v>8221</v>
      </c>
      <c r="E1308">
        <v>8</v>
      </c>
    </row>
    <row r="1309" spans="1:5" x14ac:dyDescent="0.25">
      <c r="A1309" s="12" t="s">
        <v>8219</v>
      </c>
      <c r="B1309">
        <f>IF(Sheet1!F2553="successful",Sheet1!L2553)</f>
        <v>56</v>
      </c>
      <c r="D1309" s="14" t="s">
        <v>8221</v>
      </c>
      <c r="E1309">
        <v>7</v>
      </c>
    </row>
    <row r="1310" spans="1:5" x14ac:dyDescent="0.25">
      <c r="A1310" s="12" t="s">
        <v>8219</v>
      </c>
      <c r="B1310">
        <f>IF(Sheet1!F2554="successful",Sheet1!L2554)</f>
        <v>18</v>
      </c>
      <c r="D1310" s="14" t="s">
        <v>8221</v>
      </c>
      <c r="E1310">
        <v>0</v>
      </c>
    </row>
    <row r="1311" spans="1:5" x14ac:dyDescent="0.25">
      <c r="A1311" s="12" t="s">
        <v>8219</v>
      </c>
      <c r="B1311">
        <f>IF(Sheet1!F2555="successful",Sheet1!L2555)</f>
        <v>60</v>
      </c>
      <c r="D1311" s="14" t="s">
        <v>8221</v>
      </c>
      <c r="E1311">
        <v>84</v>
      </c>
    </row>
    <row r="1312" spans="1:5" x14ac:dyDescent="0.25">
      <c r="A1312" s="12" t="s">
        <v>8219</v>
      </c>
      <c r="B1312">
        <f>IF(Sheet1!F2556="successful",Sheet1!L2556)</f>
        <v>67</v>
      </c>
      <c r="D1312" s="14" t="s">
        <v>8221</v>
      </c>
      <c r="E1312">
        <v>11</v>
      </c>
    </row>
    <row r="1313" spans="1:5" x14ac:dyDescent="0.25">
      <c r="A1313" s="12" t="s">
        <v>8219</v>
      </c>
      <c r="B1313">
        <f>IF(Sheet1!F2557="successful",Sheet1!L2557)</f>
        <v>35</v>
      </c>
      <c r="D1313" s="14" t="s">
        <v>8221</v>
      </c>
      <c r="E1313">
        <v>1</v>
      </c>
    </row>
    <row r="1314" spans="1:5" x14ac:dyDescent="0.25">
      <c r="A1314" s="12" t="s">
        <v>8219</v>
      </c>
      <c r="B1314">
        <f>IF(Sheet1!F2558="successful",Sheet1!L2558)</f>
        <v>34</v>
      </c>
      <c r="D1314" s="14" t="s">
        <v>8221</v>
      </c>
      <c r="E1314">
        <v>4</v>
      </c>
    </row>
    <row r="1315" spans="1:5" x14ac:dyDescent="0.25">
      <c r="A1315" s="12" t="s">
        <v>8219</v>
      </c>
      <c r="B1315">
        <f>IF(Sheet1!F2559="successful",Sheet1!L2559)</f>
        <v>36</v>
      </c>
      <c r="D1315" s="14" t="s">
        <v>8221</v>
      </c>
      <c r="E1315">
        <v>10</v>
      </c>
    </row>
    <row r="1316" spans="1:5" x14ac:dyDescent="0.25">
      <c r="A1316" s="12" t="s">
        <v>8219</v>
      </c>
      <c r="B1316">
        <f>IF(Sheet1!F2560="successful",Sheet1!L2560)</f>
        <v>18</v>
      </c>
      <c r="D1316" s="14" t="s">
        <v>8221</v>
      </c>
      <c r="E1316">
        <v>16</v>
      </c>
    </row>
    <row r="1317" spans="1:5" x14ac:dyDescent="0.25">
      <c r="A1317" s="12" t="s">
        <v>8219</v>
      </c>
      <c r="B1317">
        <f>IF(Sheet1!F2561="successful",Sheet1!L2561)</f>
        <v>25</v>
      </c>
      <c r="D1317" s="14" t="s">
        <v>8221</v>
      </c>
      <c r="E1317">
        <v>2</v>
      </c>
    </row>
    <row r="1318" spans="1:5" x14ac:dyDescent="0.25">
      <c r="A1318" s="12" t="s">
        <v>8219</v>
      </c>
      <c r="B1318">
        <f>IF(Sheet1!F2562="successful",Sheet1!L2562)</f>
        <v>21</v>
      </c>
      <c r="D1318" s="14" t="s">
        <v>8221</v>
      </c>
      <c r="E1318">
        <v>5</v>
      </c>
    </row>
    <row r="1319" spans="1:5" x14ac:dyDescent="0.25">
      <c r="A1319" s="12" t="s">
        <v>8219</v>
      </c>
      <c r="B1319">
        <f>IF(Sheet1!F2603="successful",Sheet1!L2603)</f>
        <v>151</v>
      </c>
      <c r="D1319" s="14" t="s">
        <v>8221</v>
      </c>
      <c r="E1319">
        <v>1</v>
      </c>
    </row>
    <row r="1320" spans="1:5" x14ac:dyDescent="0.25">
      <c r="A1320" s="12" t="s">
        <v>8219</v>
      </c>
      <c r="B1320">
        <f>IF(Sheet1!F2604="successful",Sheet1!L2604)</f>
        <v>489</v>
      </c>
      <c r="D1320" s="14" t="s">
        <v>8221</v>
      </c>
      <c r="E1320">
        <v>31</v>
      </c>
    </row>
    <row r="1321" spans="1:5" x14ac:dyDescent="0.25">
      <c r="A1321" s="12" t="s">
        <v>8219</v>
      </c>
      <c r="B1321">
        <f>IF(Sheet1!F2605="successful",Sheet1!L2605)</f>
        <v>50</v>
      </c>
      <c r="D1321" s="14" t="s">
        <v>8221</v>
      </c>
      <c r="E1321">
        <v>0</v>
      </c>
    </row>
    <row r="1322" spans="1:5" x14ac:dyDescent="0.25">
      <c r="A1322" s="12" t="s">
        <v>8219</v>
      </c>
      <c r="B1322">
        <f>IF(Sheet1!F2606="successful",Sheet1!L2606)</f>
        <v>321</v>
      </c>
      <c r="D1322" s="14" t="s">
        <v>8221</v>
      </c>
      <c r="E1322">
        <v>2</v>
      </c>
    </row>
    <row r="1323" spans="1:5" x14ac:dyDescent="0.25">
      <c r="A1323" s="12" t="s">
        <v>8219</v>
      </c>
      <c r="B1323">
        <f>IF(Sheet1!F2607="successful",Sheet1!L2607)</f>
        <v>1762</v>
      </c>
      <c r="D1323" s="14" t="s">
        <v>8221</v>
      </c>
      <c r="E1323">
        <v>7</v>
      </c>
    </row>
    <row r="1324" spans="1:5" x14ac:dyDescent="0.25">
      <c r="A1324" s="12" t="s">
        <v>8219</v>
      </c>
      <c r="B1324">
        <f>IF(Sheet1!F2608="successful",Sheet1!L2608)</f>
        <v>385</v>
      </c>
      <c r="D1324" s="14" t="s">
        <v>8221</v>
      </c>
      <c r="E1324">
        <v>16</v>
      </c>
    </row>
    <row r="1325" spans="1:5" x14ac:dyDescent="0.25">
      <c r="A1325" s="12" t="s">
        <v>8219</v>
      </c>
      <c r="B1325">
        <f>IF(Sheet1!F2609="successful",Sheet1!L2609)</f>
        <v>398</v>
      </c>
      <c r="D1325" s="14" t="s">
        <v>8221</v>
      </c>
      <c r="E1325">
        <v>4</v>
      </c>
    </row>
    <row r="1326" spans="1:5" x14ac:dyDescent="0.25">
      <c r="A1326" s="12" t="s">
        <v>8219</v>
      </c>
      <c r="B1326">
        <f>IF(Sheet1!F2610="successful",Sheet1!L2610)</f>
        <v>304</v>
      </c>
      <c r="D1326" s="14" t="s">
        <v>8221</v>
      </c>
      <c r="E1326">
        <v>4</v>
      </c>
    </row>
    <row r="1327" spans="1:5" x14ac:dyDescent="0.25">
      <c r="A1327" s="12" t="s">
        <v>8219</v>
      </c>
      <c r="B1327">
        <f>IF(Sheet1!F2611="successful",Sheet1!L2611)</f>
        <v>676</v>
      </c>
      <c r="D1327" s="14" t="s">
        <v>8221</v>
      </c>
      <c r="E1327">
        <v>4</v>
      </c>
    </row>
    <row r="1328" spans="1:5" x14ac:dyDescent="0.25">
      <c r="A1328" s="12" t="s">
        <v>8219</v>
      </c>
      <c r="B1328">
        <f>IF(Sheet1!F2612="successful",Sheet1!L2612)</f>
        <v>577</v>
      </c>
      <c r="D1328" s="14" t="s">
        <v>8221</v>
      </c>
      <c r="E1328">
        <v>3</v>
      </c>
    </row>
    <row r="1329" spans="1:5" x14ac:dyDescent="0.25">
      <c r="A1329" s="12" t="s">
        <v>8219</v>
      </c>
      <c r="B1329">
        <f>IF(Sheet1!F2613="successful",Sheet1!L2613)</f>
        <v>3663</v>
      </c>
      <c r="D1329" s="14" t="s">
        <v>8221</v>
      </c>
      <c r="E1329">
        <v>36</v>
      </c>
    </row>
    <row r="1330" spans="1:5" x14ac:dyDescent="0.25">
      <c r="A1330" s="12" t="s">
        <v>8219</v>
      </c>
      <c r="B1330">
        <f>IF(Sheet1!F2614="successful",Sheet1!L2614)</f>
        <v>294</v>
      </c>
      <c r="D1330" s="14" t="s">
        <v>8221</v>
      </c>
      <c r="E1330">
        <v>1</v>
      </c>
    </row>
    <row r="1331" spans="1:5" x14ac:dyDescent="0.25">
      <c r="A1331" s="12" t="s">
        <v>8219</v>
      </c>
      <c r="B1331">
        <f>IF(Sheet1!F2615="successful",Sheet1!L2615)</f>
        <v>28</v>
      </c>
      <c r="D1331" s="14" t="s">
        <v>8221</v>
      </c>
      <c r="E1331">
        <v>7</v>
      </c>
    </row>
    <row r="1332" spans="1:5" x14ac:dyDescent="0.25">
      <c r="A1332" s="12" t="s">
        <v>8219</v>
      </c>
      <c r="B1332">
        <f>IF(Sheet1!F2616="successful",Sheet1!L2616)</f>
        <v>100</v>
      </c>
      <c r="D1332" s="14" t="s">
        <v>8221</v>
      </c>
      <c r="E1332">
        <v>27</v>
      </c>
    </row>
    <row r="1333" spans="1:5" x14ac:dyDescent="0.25">
      <c r="A1333" s="12" t="s">
        <v>8219</v>
      </c>
      <c r="B1333">
        <f>IF(Sheet1!F2617="successful",Sheet1!L2617)</f>
        <v>72</v>
      </c>
      <c r="D1333" s="14" t="s">
        <v>8221</v>
      </c>
      <c r="E1333">
        <v>1</v>
      </c>
    </row>
    <row r="1334" spans="1:5" x14ac:dyDescent="0.25">
      <c r="A1334" s="12" t="s">
        <v>8219</v>
      </c>
      <c r="B1334">
        <f>IF(Sheet1!F2618="successful",Sheet1!L2618)</f>
        <v>238</v>
      </c>
      <c r="D1334" s="14" t="s">
        <v>8221</v>
      </c>
      <c r="E1334">
        <v>0</v>
      </c>
    </row>
    <row r="1335" spans="1:5" x14ac:dyDescent="0.25">
      <c r="A1335" s="12" t="s">
        <v>8219</v>
      </c>
      <c r="B1335">
        <f>IF(Sheet1!F2619="successful",Sheet1!L2619)</f>
        <v>159</v>
      </c>
      <c r="D1335" s="14" t="s">
        <v>8221</v>
      </c>
      <c r="E1335">
        <v>1</v>
      </c>
    </row>
    <row r="1336" spans="1:5" x14ac:dyDescent="0.25">
      <c r="A1336" s="12" t="s">
        <v>8219</v>
      </c>
      <c r="B1336">
        <f>IF(Sheet1!F2620="successful",Sheet1!L2620)</f>
        <v>77</v>
      </c>
      <c r="D1336" s="14" t="s">
        <v>8221</v>
      </c>
      <c r="E1336">
        <v>3</v>
      </c>
    </row>
    <row r="1337" spans="1:5" x14ac:dyDescent="0.25">
      <c r="A1337" s="12" t="s">
        <v>8219</v>
      </c>
      <c r="B1337">
        <f>IF(Sheet1!F2621="successful",Sheet1!L2621)</f>
        <v>53</v>
      </c>
      <c r="D1337" s="14" t="s">
        <v>8221</v>
      </c>
      <c r="E1337">
        <v>3</v>
      </c>
    </row>
    <row r="1338" spans="1:5" x14ac:dyDescent="0.25">
      <c r="A1338" s="12" t="s">
        <v>8219</v>
      </c>
      <c r="B1338">
        <f>IF(Sheet1!F2622="successful",Sheet1!L2622)</f>
        <v>1251</v>
      </c>
      <c r="D1338" s="14" t="s">
        <v>8221</v>
      </c>
      <c r="E1338">
        <v>3</v>
      </c>
    </row>
    <row r="1339" spans="1:5" x14ac:dyDescent="0.25">
      <c r="A1339" s="12" t="s">
        <v>8219</v>
      </c>
      <c r="B1339">
        <f>IF(Sheet1!F2623="successful",Sheet1!L2623)</f>
        <v>465</v>
      </c>
      <c r="D1339" s="14" t="s">
        <v>8221</v>
      </c>
      <c r="E1339">
        <v>0</v>
      </c>
    </row>
    <row r="1340" spans="1:5" x14ac:dyDescent="0.25">
      <c r="A1340" s="12" t="s">
        <v>8219</v>
      </c>
      <c r="B1340">
        <f>IF(Sheet1!F2624="successful",Sheet1!L2624)</f>
        <v>74</v>
      </c>
      <c r="D1340" s="14" t="s">
        <v>8221</v>
      </c>
      <c r="E1340">
        <v>6</v>
      </c>
    </row>
    <row r="1341" spans="1:5" x14ac:dyDescent="0.25">
      <c r="A1341" s="12" t="s">
        <v>8219</v>
      </c>
      <c r="B1341">
        <f>IF(Sheet1!F2625="successful",Sheet1!L2625)</f>
        <v>62</v>
      </c>
      <c r="D1341" s="14" t="s">
        <v>8221</v>
      </c>
      <c r="E1341">
        <v>17</v>
      </c>
    </row>
    <row r="1342" spans="1:5" x14ac:dyDescent="0.25">
      <c r="A1342" s="12" t="s">
        <v>8219</v>
      </c>
      <c r="B1342">
        <f>IF(Sheet1!F2626="successful",Sheet1!L2626)</f>
        <v>3468</v>
      </c>
      <c r="D1342" s="14" t="s">
        <v>8221</v>
      </c>
      <c r="E1342">
        <v>40</v>
      </c>
    </row>
    <row r="1343" spans="1:5" x14ac:dyDescent="0.25">
      <c r="A1343" s="12" t="s">
        <v>8219</v>
      </c>
      <c r="B1343">
        <f>IF(Sheet1!F2627="successful",Sheet1!L2627)</f>
        <v>52</v>
      </c>
      <c r="D1343" s="14" t="s">
        <v>8221</v>
      </c>
      <c r="E1343">
        <v>3</v>
      </c>
    </row>
    <row r="1344" spans="1:5" x14ac:dyDescent="0.25">
      <c r="A1344" s="12" t="s">
        <v>8219</v>
      </c>
      <c r="B1344">
        <f>IF(Sheet1!F2628="successful",Sheet1!L2628)</f>
        <v>50</v>
      </c>
      <c r="D1344" s="14" t="s">
        <v>8221</v>
      </c>
      <c r="E1344">
        <v>1</v>
      </c>
    </row>
    <row r="1345" spans="1:5" x14ac:dyDescent="0.25">
      <c r="A1345" s="12" t="s">
        <v>8219</v>
      </c>
      <c r="B1345">
        <f>IF(Sheet1!F2629="successful",Sheet1!L2629)</f>
        <v>45</v>
      </c>
      <c r="D1345" s="14" t="s">
        <v>8221</v>
      </c>
      <c r="E1345">
        <v>2</v>
      </c>
    </row>
    <row r="1346" spans="1:5" x14ac:dyDescent="0.25">
      <c r="A1346" s="12" t="s">
        <v>8219</v>
      </c>
      <c r="B1346">
        <f>IF(Sheet1!F2630="successful",Sheet1!L2630)</f>
        <v>21</v>
      </c>
      <c r="D1346" s="14" t="s">
        <v>8221</v>
      </c>
      <c r="E1346">
        <v>7</v>
      </c>
    </row>
    <row r="1347" spans="1:5" x14ac:dyDescent="0.25">
      <c r="A1347" s="12" t="s">
        <v>8219</v>
      </c>
      <c r="B1347">
        <f>IF(Sheet1!F2631="successful",Sheet1!L2631)</f>
        <v>100</v>
      </c>
      <c r="D1347" s="14" t="s">
        <v>8221</v>
      </c>
      <c r="E1347">
        <v>14</v>
      </c>
    </row>
    <row r="1348" spans="1:5" x14ac:dyDescent="0.25">
      <c r="A1348" s="12" t="s">
        <v>8219</v>
      </c>
      <c r="B1348">
        <f>IF(Sheet1!F2632="successful",Sheet1!L2632)</f>
        <v>81</v>
      </c>
      <c r="D1348" s="14" t="s">
        <v>8221</v>
      </c>
      <c r="E1348">
        <v>0</v>
      </c>
    </row>
    <row r="1349" spans="1:5" x14ac:dyDescent="0.25">
      <c r="A1349" s="12" t="s">
        <v>8219</v>
      </c>
      <c r="B1349">
        <f>IF(Sheet1!F2633="successful",Sheet1!L2633)</f>
        <v>286</v>
      </c>
      <c r="D1349" s="14" t="s">
        <v>8221</v>
      </c>
      <c r="E1349">
        <v>0</v>
      </c>
    </row>
    <row r="1350" spans="1:5" x14ac:dyDescent="0.25">
      <c r="A1350" s="12" t="s">
        <v>8219</v>
      </c>
      <c r="B1350">
        <f>IF(Sheet1!F2634="successful",Sheet1!L2634)</f>
        <v>42</v>
      </c>
      <c r="D1350" s="14" t="s">
        <v>8221</v>
      </c>
      <c r="E1350">
        <v>1</v>
      </c>
    </row>
    <row r="1351" spans="1:5" x14ac:dyDescent="0.25">
      <c r="A1351" s="12" t="s">
        <v>8219</v>
      </c>
      <c r="B1351">
        <f>IF(Sheet1!F2635="successful",Sheet1!L2635)</f>
        <v>199</v>
      </c>
      <c r="D1351" s="14" t="s">
        <v>8221</v>
      </c>
      <c r="E1351">
        <v>12</v>
      </c>
    </row>
    <row r="1352" spans="1:5" x14ac:dyDescent="0.25">
      <c r="A1352" s="12" t="s">
        <v>8219</v>
      </c>
      <c r="B1352">
        <f>IF(Sheet1!F2636="successful",Sheet1!L2636)</f>
        <v>25</v>
      </c>
      <c r="D1352" s="14" t="s">
        <v>8221</v>
      </c>
      <c r="E1352">
        <v>12</v>
      </c>
    </row>
    <row r="1353" spans="1:5" x14ac:dyDescent="0.25">
      <c r="A1353" s="12" t="s">
        <v>8219</v>
      </c>
      <c r="B1353">
        <f>IF(Sheet1!F2637="successful",Sheet1!L2637)</f>
        <v>84</v>
      </c>
      <c r="D1353" s="14" t="s">
        <v>8221</v>
      </c>
      <c r="E1353">
        <v>23</v>
      </c>
    </row>
    <row r="1354" spans="1:5" x14ac:dyDescent="0.25">
      <c r="A1354" s="12" t="s">
        <v>8219</v>
      </c>
      <c r="B1354">
        <f>IF(Sheet1!F2638="successful",Sheet1!L2638)</f>
        <v>50</v>
      </c>
      <c r="D1354" s="14" t="s">
        <v>8221</v>
      </c>
      <c r="E1354">
        <v>0</v>
      </c>
    </row>
    <row r="1355" spans="1:5" x14ac:dyDescent="0.25">
      <c r="A1355" s="12" t="s">
        <v>8219</v>
      </c>
      <c r="B1355">
        <f>IF(Sheet1!F2639="successful",Sheet1!L2639)</f>
        <v>26</v>
      </c>
      <c r="D1355" s="14" t="s">
        <v>8221</v>
      </c>
      <c r="E1355">
        <v>10</v>
      </c>
    </row>
    <row r="1356" spans="1:5" x14ac:dyDescent="0.25">
      <c r="A1356" s="12" t="s">
        <v>8219</v>
      </c>
      <c r="B1356">
        <f>IF(Sheet1!F2640="successful",Sheet1!L2640)</f>
        <v>14</v>
      </c>
      <c r="D1356" s="14" t="s">
        <v>8221</v>
      </c>
      <c r="E1356">
        <v>5</v>
      </c>
    </row>
    <row r="1357" spans="1:5" x14ac:dyDescent="0.25">
      <c r="A1357" s="12" t="s">
        <v>8219</v>
      </c>
      <c r="B1357">
        <f>IF(Sheet1!F2641="successful",Sheet1!L2641)</f>
        <v>49</v>
      </c>
      <c r="D1357" s="14" t="s">
        <v>8221</v>
      </c>
      <c r="E1357">
        <v>1</v>
      </c>
    </row>
    <row r="1358" spans="1:5" x14ac:dyDescent="0.25">
      <c r="A1358" s="12" t="s">
        <v>8219</v>
      </c>
      <c r="B1358">
        <f>IF(Sheet1!F2642="successful",Sheet1!L2642)</f>
        <v>69</v>
      </c>
      <c r="D1358" s="14" t="s">
        <v>8221</v>
      </c>
      <c r="E1358">
        <v>2</v>
      </c>
    </row>
    <row r="1359" spans="1:5" x14ac:dyDescent="0.25">
      <c r="A1359" s="12" t="s">
        <v>8219</v>
      </c>
      <c r="B1359">
        <f>IF(Sheet1!F2663="successful",Sheet1!L2663)</f>
        <v>60</v>
      </c>
      <c r="D1359" s="14" t="s">
        <v>8221</v>
      </c>
      <c r="E1359">
        <v>2</v>
      </c>
    </row>
    <row r="1360" spans="1:5" x14ac:dyDescent="0.25">
      <c r="A1360" s="12" t="s">
        <v>8219</v>
      </c>
      <c r="B1360">
        <f>IF(Sheet1!F2664="successful",Sheet1!L2664)</f>
        <v>80</v>
      </c>
      <c r="D1360" s="14" t="s">
        <v>8221</v>
      </c>
      <c r="E1360">
        <v>0</v>
      </c>
    </row>
    <row r="1361" spans="1:5" x14ac:dyDescent="0.25">
      <c r="A1361" s="12" t="s">
        <v>8219</v>
      </c>
      <c r="B1361">
        <f>IF(Sheet1!F2665="successful",Sheet1!L2665)</f>
        <v>56</v>
      </c>
      <c r="D1361" s="14" t="s">
        <v>8221</v>
      </c>
      <c r="E1361">
        <v>13</v>
      </c>
    </row>
    <row r="1362" spans="1:5" x14ac:dyDescent="0.25">
      <c r="A1362" s="12" t="s">
        <v>8219</v>
      </c>
      <c r="B1362">
        <f>IF(Sheet1!F2666="successful",Sheet1!L2666)</f>
        <v>104</v>
      </c>
      <c r="D1362" s="14" t="s">
        <v>8221</v>
      </c>
      <c r="E1362">
        <v>0</v>
      </c>
    </row>
    <row r="1363" spans="1:5" x14ac:dyDescent="0.25">
      <c r="A1363" s="12" t="s">
        <v>8219</v>
      </c>
      <c r="B1363">
        <f>IF(Sheet1!F2667="successful",Sheet1!L2667)</f>
        <v>46</v>
      </c>
      <c r="D1363" s="14" t="s">
        <v>8221</v>
      </c>
      <c r="E1363">
        <v>1</v>
      </c>
    </row>
    <row r="1364" spans="1:5" x14ac:dyDescent="0.25">
      <c r="A1364" s="12" t="s">
        <v>8219</v>
      </c>
      <c r="B1364">
        <f>IF(Sheet1!F2668="successful",Sheet1!L2668)</f>
        <v>206</v>
      </c>
      <c r="D1364" s="14" t="s">
        <v>8221</v>
      </c>
      <c r="E1364">
        <v>5</v>
      </c>
    </row>
    <row r="1365" spans="1:5" x14ac:dyDescent="0.25">
      <c r="A1365" s="12" t="s">
        <v>8219</v>
      </c>
      <c r="B1365">
        <f>IF(Sheet1!F2669="successful",Sheet1!L2669)</f>
        <v>18</v>
      </c>
      <c r="D1365" s="14" t="s">
        <v>8221</v>
      </c>
      <c r="E1365">
        <v>2</v>
      </c>
    </row>
    <row r="1366" spans="1:5" x14ac:dyDescent="0.25">
      <c r="A1366" s="12" t="s">
        <v>8219</v>
      </c>
      <c r="B1366">
        <f>IF(Sheet1!F2670="successful",Sheet1!L2670)</f>
        <v>28</v>
      </c>
      <c r="D1366" s="14" t="s">
        <v>8221</v>
      </c>
      <c r="E1366">
        <v>0</v>
      </c>
    </row>
    <row r="1367" spans="1:5" x14ac:dyDescent="0.25">
      <c r="A1367" s="12" t="s">
        <v>8219</v>
      </c>
      <c r="B1367">
        <f>IF(Sheet1!F2671="successful",Sheet1!L2671)</f>
        <v>11</v>
      </c>
      <c r="D1367" s="14" t="s">
        <v>8221</v>
      </c>
      <c r="E1367">
        <v>32</v>
      </c>
    </row>
    <row r="1368" spans="1:5" x14ac:dyDescent="0.25">
      <c r="A1368" s="12" t="s">
        <v>8219</v>
      </c>
      <c r="B1368">
        <f>IF(Sheet1!F2708="successful",Sheet1!L2708)</f>
        <v>263</v>
      </c>
      <c r="D1368" s="14" t="s">
        <v>8221</v>
      </c>
      <c r="E1368">
        <v>1</v>
      </c>
    </row>
    <row r="1369" spans="1:5" x14ac:dyDescent="0.25">
      <c r="A1369" s="12" t="s">
        <v>8219</v>
      </c>
      <c r="B1369">
        <f>IF(Sheet1!F2709="successful",Sheet1!L2709)</f>
        <v>394</v>
      </c>
      <c r="D1369" s="14" t="s">
        <v>8221</v>
      </c>
      <c r="E1369">
        <v>1</v>
      </c>
    </row>
    <row r="1370" spans="1:5" x14ac:dyDescent="0.25">
      <c r="A1370" s="12" t="s">
        <v>8219</v>
      </c>
      <c r="B1370">
        <f>IF(Sheet1!F2710="successful",Sheet1!L2710)</f>
        <v>1049</v>
      </c>
      <c r="D1370" s="14" t="s">
        <v>8221</v>
      </c>
      <c r="E1370">
        <v>1</v>
      </c>
    </row>
    <row r="1371" spans="1:5" x14ac:dyDescent="0.25">
      <c r="A1371" s="12" t="s">
        <v>8219</v>
      </c>
      <c r="B1371">
        <f>IF(Sheet1!F2711="successful",Sheet1!L2711)</f>
        <v>308</v>
      </c>
      <c r="D1371" s="14" t="s">
        <v>8221</v>
      </c>
      <c r="E1371">
        <v>0</v>
      </c>
    </row>
    <row r="1372" spans="1:5" x14ac:dyDescent="0.25">
      <c r="A1372" s="12" t="s">
        <v>8219</v>
      </c>
      <c r="B1372">
        <f>IF(Sheet1!F2712="successful",Sheet1!L2712)</f>
        <v>1088</v>
      </c>
      <c r="D1372" s="14" t="s">
        <v>8221</v>
      </c>
      <c r="E1372">
        <v>0</v>
      </c>
    </row>
    <row r="1373" spans="1:5" x14ac:dyDescent="0.25">
      <c r="A1373" s="12" t="s">
        <v>8219</v>
      </c>
      <c r="B1373">
        <f>IF(Sheet1!F2713="successful",Sheet1!L2713)</f>
        <v>73</v>
      </c>
      <c r="D1373" s="14" t="s">
        <v>8221</v>
      </c>
      <c r="E1373">
        <v>8</v>
      </c>
    </row>
    <row r="1374" spans="1:5" x14ac:dyDescent="0.25">
      <c r="A1374" s="12" t="s">
        <v>8219</v>
      </c>
      <c r="B1374">
        <f>IF(Sheet1!F2714="successful",Sheet1!L2714)</f>
        <v>143</v>
      </c>
      <c r="D1374" s="14" t="s">
        <v>8221</v>
      </c>
      <c r="E1374">
        <v>0</v>
      </c>
    </row>
    <row r="1375" spans="1:5" x14ac:dyDescent="0.25">
      <c r="A1375" s="12" t="s">
        <v>8219</v>
      </c>
      <c r="B1375">
        <f>IF(Sheet1!F2715="successful",Sheet1!L2715)</f>
        <v>1420</v>
      </c>
      <c r="D1375" s="14" t="s">
        <v>8221</v>
      </c>
      <c r="E1375">
        <v>1</v>
      </c>
    </row>
    <row r="1376" spans="1:5" x14ac:dyDescent="0.25">
      <c r="A1376" s="12" t="s">
        <v>8219</v>
      </c>
      <c r="B1376">
        <f>IF(Sheet1!F2716="successful",Sheet1!L2716)</f>
        <v>305</v>
      </c>
      <c r="D1376" s="14" t="s">
        <v>8221</v>
      </c>
      <c r="E1376">
        <v>16</v>
      </c>
    </row>
    <row r="1377" spans="1:5" x14ac:dyDescent="0.25">
      <c r="A1377" s="12" t="s">
        <v>8219</v>
      </c>
      <c r="B1377">
        <f>IF(Sheet1!F2717="successful",Sheet1!L2717)</f>
        <v>551</v>
      </c>
      <c r="D1377" s="14" t="s">
        <v>8221</v>
      </c>
      <c r="E1377">
        <v>12</v>
      </c>
    </row>
    <row r="1378" spans="1:5" x14ac:dyDescent="0.25">
      <c r="A1378" s="12" t="s">
        <v>8219</v>
      </c>
      <c r="B1378">
        <f>IF(Sheet1!F2718="successful",Sheet1!L2718)</f>
        <v>187</v>
      </c>
      <c r="D1378" s="14" t="s">
        <v>8221</v>
      </c>
      <c r="E1378">
        <v>4</v>
      </c>
    </row>
    <row r="1379" spans="1:5" x14ac:dyDescent="0.25">
      <c r="A1379" s="12" t="s">
        <v>8219</v>
      </c>
      <c r="B1379">
        <f>IF(Sheet1!F2719="successful",Sheet1!L2719)</f>
        <v>325</v>
      </c>
      <c r="D1379" s="14" t="s">
        <v>8221</v>
      </c>
      <c r="E1379">
        <v>2</v>
      </c>
    </row>
    <row r="1380" spans="1:5" x14ac:dyDescent="0.25">
      <c r="A1380" s="12" t="s">
        <v>8219</v>
      </c>
      <c r="B1380">
        <f>IF(Sheet1!F2720="successful",Sheet1!L2720)</f>
        <v>148</v>
      </c>
      <c r="D1380" s="14" t="s">
        <v>8221</v>
      </c>
      <c r="E1380">
        <v>3</v>
      </c>
    </row>
    <row r="1381" spans="1:5" x14ac:dyDescent="0.25">
      <c r="A1381" s="12" t="s">
        <v>8219</v>
      </c>
      <c r="B1381">
        <f>IF(Sheet1!F2721="successful",Sheet1!L2721)</f>
        <v>69</v>
      </c>
      <c r="D1381" s="14" t="s">
        <v>8221</v>
      </c>
      <c r="E1381">
        <v>0</v>
      </c>
    </row>
    <row r="1382" spans="1:5" x14ac:dyDescent="0.25">
      <c r="A1382" s="12" t="s">
        <v>8219</v>
      </c>
      <c r="B1382">
        <f>IF(Sheet1!F2722="successful",Sheet1!L2722)</f>
        <v>173</v>
      </c>
      <c r="D1382" s="14" t="s">
        <v>8221</v>
      </c>
      <c r="E1382">
        <v>3</v>
      </c>
    </row>
    <row r="1383" spans="1:5" x14ac:dyDescent="0.25">
      <c r="A1383" s="12" t="s">
        <v>8219</v>
      </c>
      <c r="B1383">
        <f>IF(Sheet1!F2723="successful",Sheet1!L2723)</f>
        <v>269</v>
      </c>
      <c r="D1383" s="14" t="s">
        <v>8221</v>
      </c>
      <c r="E1383">
        <v>4</v>
      </c>
    </row>
    <row r="1384" spans="1:5" x14ac:dyDescent="0.25">
      <c r="A1384" s="12" t="s">
        <v>8219</v>
      </c>
      <c r="B1384">
        <f>IF(Sheet1!F2724="successful",Sheet1!L2724)</f>
        <v>185</v>
      </c>
      <c r="D1384" s="14" t="s">
        <v>8221</v>
      </c>
      <c r="E1384">
        <v>2</v>
      </c>
    </row>
    <row r="1385" spans="1:5" x14ac:dyDescent="0.25">
      <c r="A1385" s="12" t="s">
        <v>8219</v>
      </c>
      <c r="B1385">
        <f>IF(Sheet1!F2725="successful",Sheet1!L2725)</f>
        <v>176</v>
      </c>
      <c r="D1385" s="14" t="s">
        <v>8221</v>
      </c>
      <c r="E1385">
        <v>10</v>
      </c>
    </row>
    <row r="1386" spans="1:5" x14ac:dyDescent="0.25">
      <c r="A1386" s="12" t="s">
        <v>8219</v>
      </c>
      <c r="B1386">
        <f>IF(Sheet1!F2726="successful",Sheet1!L2726)</f>
        <v>1019</v>
      </c>
      <c r="D1386" s="14" t="s">
        <v>8221</v>
      </c>
      <c r="E1386">
        <v>11</v>
      </c>
    </row>
    <row r="1387" spans="1:5" x14ac:dyDescent="0.25">
      <c r="A1387" s="12" t="s">
        <v>8219</v>
      </c>
      <c r="B1387">
        <f>IF(Sheet1!F2727="successful",Sheet1!L2727)</f>
        <v>113</v>
      </c>
      <c r="D1387" s="14" t="s">
        <v>8221</v>
      </c>
      <c r="E1387">
        <v>6</v>
      </c>
    </row>
    <row r="1388" spans="1:5" x14ac:dyDescent="0.25">
      <c r="A1388" s="12" t="s">
        <v>8219</v>
      </c>
      <c r="B1388">
        <f>IF(Sheet1!F2728="successful",Sheet1!L2728)</f>
        <v>404</v>
      </c>
      <c r="D1388" s="14" t="s">
        <v>8221</v>
      </c>
      <c r="E1388">
        <v>2</v>
      </c>
    </row>
    <row r="1389" spans="1:5" x14ac:dyDescent="0.25">
      <c r="A1389" s="12" t="s">
        <v>8219</v>
      </c>
      <c r="B1389">
        <f>IF(Sheet1!F2729="successful",Sheet1!L2729)</f>
        <v>707</v>
      </c>
      <c r="D1389" s="14" t="s">
        <v>8221</v>
      </c>
      <c r="E1389">
        <v>6</v>
      </c>
    </row>
    <row r="1390" spans="1:5" x14ac:dyDescent="0.25">
      <c r="A1390" s="12" t="s">
        <v>8219</v>
      </c>
      <c r="B1390">
        <f>IF(Sheet1!F2730="successful",Sheet1!L2730)</f>
        <v>392</v>
      </c>
      <c r="D1390" s="14" t="s">
        <v>8221</v>
      </c>
      <c r="E1390">
        <v>8</v>
      </c>
    </row>
    <row r="1391" spans="1:5" x14ac:dyDescent="0.25">
      <c r="A1391" s="12" t="s">
        <v>8219</v>
      </c>
      <c r="B1391">
        <f>IF(Sheet1!F2731="successful",Sheet1!L2731)</f>
        <v>23</v>
      </c>
      <c r="D1391" s="14" t="s">
        <v>8221</v>
      </c>
      <c r="E1391">
        <v>37</v>
      </c>
    </row>
    <row r="1392" spans="1:5" x14ac:dyDescent="0.25">
      <c r="A1392" s="12" t="s">
        <v>8219</v>
      </c>
      <c r="B1392">
        <f>IF(Sheet1!F2732="successful",Sheet1!L2732)</f>
        <v>682</v>
      </c>
      <c r="D1392" s="14" t="s">
        <v>8221</v>
      </c>
      <c r="E1392">
        <v>11</v>
      </c>
    </row>
    <row r="1393" spans="1:5" x14ac:dyDescent="0.25">
      <c r="A1393" s="12" t="s">
        <v>8219</v>
      </c>
      <c r="B1393">
        <f>IF(Sheet1!F2733="successful",Sheet1!L2733)</f>
        <v>37</v>
      </c>
      <c r="D1393" s="14" t="s">
        <v>8221</v>
      </c>
      <c r="E1393">
        <v>0</v>
      </c>
    </row>
    <row r="1394" spans="1:5" x14ac:dyDescent="0.25">
      <c r="A1394" s="12" t="s">
        <v>8219</v>
      </c>
      <c r="B1394">
        <f>IF(Sheet1!F2734="successful",Sheet1!L2734)</f>
        <v>146</v>
      </c>
      <c r="D1394" s="14" t="s">
        <v>8221</v>
      </c>
      <c r="E1394">
        <v>10</v>
      </c>
    </row>
    <row r="1395" spans="1:5" x14ac:dyDescent="0.25">
      <c r="A1395" s="12" t="s">
        <v>8219</v>
      </c>
      <c r="B1395">
        <f>IF(Sheet1!F2735="successful",Sheet1!L2735)</f>
        <v>119</v>
      </c>
      <c r="D1395" s="14" t="s">
        <v>8221</v>
      </c>
      <c r="E1395">
        <v>6</v>
      </c>
    </row>
    <row r="1396" spans="1:5" x14ac:dyDescent="0.25">
      <c r="A1396" s="12" t="s">
        <v>8219</v>
      </c>
      <c r="B1396">
        <f>IF(Sheet1!F2736="successful",Sheet1!L2736)</f>
        <v>163</v>
      </c>
      <c r="D1396" s="14" t="s">
        <v>8221</v>
      </c>
      <c r="E1396">
        <v>8</v>
      </c>
    </row>
    <row r="1397" spans="1:5" x14ac:dyDescent="0.25">
      <c r="A1397" s="12" t="s">
        <v>8219</v>
      </c>
      <c r="B1397">
        <f>IF(Sheet1!F2737="successful",Sheet1!L2737)</f>
        <v>339</v>
      </c>
      <c r="D1397" s="14" t="s">
        <v>8221</v>
      </c>
      <c r="E1397">
        <v>6</v>
      </c>
    </row>
    <row r="1398" spans="1:5" x14ac:dyDescent="0.25">
      <c r="A1398" s="12" t="s">
        <v>8219</v>
      </c>
      <c r="B1398">
        <f>IF(Sheet1!F2738="successful",Sheet1!L2738)</f>
        <v>58</v>
      </c>
      <c r="D1398" s="14" t="s">
        <v>8221</v>
      </c>
      <c r="E1398">
        <v>7</v>
      </c>
    </row>
    <row r="1399" spans="1:5" x14ac:dyDescent="0.25">
      <c r="A1399" s="12" t="s">
        <v>8219</v>
      </c>
      <c r="B1399">
        <f>IF(Sheet1!F2739="successful",Sheet1!L2739)</f>
        <v>456</v>
      </c>
      <c r="D1399" s="14" t="s">
        <v>8221</v>
      </c>
      <c r="E1399">
        <v>7</v>
      </c>
    </row>
    <row r="1400" spans="1:5" x14ac:dyDescent="0.25">
      <c r="A1400" s="12" t="s">
        <v>8219</v>
      </c>
      <c r="B1400">
        <f>IF(Sheet1!F2740="successful",Sheet1!L2740)</f>
        <v>15</v>
      </c>
      <c r="D1400" s="14" t="s">
        <v>8221</v>
      </c>
      <c r="E1400">
        <v>5</v>
      </c>
    </row>
    <row r="1401" spans="1:5" x14ac:dyDescent="0.25">
      <c r="A1401" s="12" t="s">
        <v>8219</v>
      </c>
      <c r="B1401">
        <f>IF(Sheet1!F2741="successful",Sheet1!L2741)</f>
        <v>191</v>
      </c>
      <c r="D1401" s="14" t="s">
        <v>8221</v>
      </c>
      <c r="E1401">
        <v>46</v>
      </c>
    </row>
    <row r="1402" spans="1:5" x14ac:dyDescent="0.25">
      <c r="A1402" s="12" t="s">
        <v>8219</v>
      </c>
      <c r="B1402">
        <f>IF(Sheet1!F2742="successful",Sheet1!L2742)</f>
        <v>17</v>
      </c>
      <c r="D1402" s="14" t="s">
        <v>8221</v>
      </c>
      <c r="E1402">
        <v>10</v>
      </c>
    </row>
    <row r="1403" spans="1:5" x14ac:dyDescent="0.25">
      <c r="A1403" s="12" t="s">
        <v>8219</v>
      </c>
      <c r="B1403">
        <f>IF(Sheet1!F2783="successful",Sheet1!L2783)</f>
        <v>28</v>
      </c>
      <c r="D1403" s="14" t="s">
        <v>8221</v>
      </c>
      <c r="E1403">
        <v>19</v>
      </c>
    </row>
    <row r="1404" spans="1:5" x14ac:dyDescent="0.25">
      <c r="A1404" s="12" t="s">
        <v>8219</v>
      </c>
      <c r="B1404">
        <f>IF(Sheet1!F2784="successful",Sheet1!L2784)</f>
        <v>18</v>
      </c>
      <c r="D1404" s="14" t="s">
        <v>8221</v>
      </c>
      <c r="E1404">
        <v>13</v>
      </c>
    </row>
    <row r="1405" spans="1:5" x14ac:dyDescent="0.25">
      <c r="A1405" s="12" t="s">
        <v>8219</v>
      </c>
      <c r="B1405">
        <f>IF(Sheet1!F2785="successful",Sheet1!L2785)</f>
        <v>61</v>
      </c>
      <c r="D1405" s="14" t="s">
        <v>8221</v>
      </c>
      <c r="E1405">
        <v>13</v>
      </c>
    </row>
    <row r="1406" spans="1:5" x14ac:dyDescent="0.25">
      <c r="A1406" s="12" t="s">
        <v>8219</v>
      </c>
      <c r="B1406">
        <f>IF(Sheet1!F2786="successful",Sheet1!L2786)</f>
        <v>108</v>
      </c>
      <c r="D1406" s="14" t="s">
        <v>8221</v>
      </c>
      <c r="E1406">
        <v>4</v>
      </c>
    </row>
    <row r="1407" spans="1:5" x14ac:dyDescent="0.25">
      <c r="A1407" s="12" t="s">
        <v>8219</v>
      </c>
      <c r="B1407">
        <f>IF(Sheet1!F2787="successful",Sheet1!L2787)</f>
        <v>142</v>
      </c>
      <c r="D1407" s="14" t="s">
        <v>8221</v>
      </c>
      <c r="E1407">
        <v>0</v>
      </c>
    </row>
    <row r="1408" spans="1:5" x14ac:dyDescent="0.25">
      <c r="A1408" s="12" t="s">
        <v>8219</v>
      </c>
      <c r="B1408">
        <f>IF(Sheet1!F2788="successful",Sheet1!L2788)</f>
        <v>74</v>
      </c>
      <c r="D1408" s="14" t="s">
        <v>8221</v>
      </c>
      <c r="E1408">
        <v>3</v>
      </c>
    </row>
    <row r="1409" spans="1:5" x14ac:dyDescent="0.25">
      <c r="A1409" s="12" t="s">
        <v>8219</v>
      </c>
      <c r="B1409">
        <f>IF(Sheet1!F2789="successful",Sheet1!L2789)</f>
        <v>38</v>
      </c>
      <c r="D1409" s="14" t="s">
        <v>8221</v>
      </c>
      <c r="E1409">
        <v>1</v>
      </c>
    </row>
    <row r="1410" spans="1:5" x14ac:dyDescent="0.25">
      <c r="A1410" s="12" t="s">
        <v>8219</v>
      </c>
      <c r="B1410">
        <f>IF(Sheet1!F2790="successful",Sheet1!L2790)</f>
        <v>20</v>
      </c>
      <c r="D1410" s="14" t="s">
        <v>8221</v>
      </c>
      <c r="E1410">
        <v>9</v>
      </c>
    </row>
    <row r="1411" spans="1:5" x14ac:dyDescent="0.25">
      <c r="A1411" s="12" t="s">
        <v>8219</v>
      </c>
      <c r="B1411">
        <f>IF(Sheet1!F2791="successful",Sheet1!L2791)</f>
        <v>24</v>
      </c>
      <c r="D1411" s="14" t="s">
        <v>8221</v>
      </c>
      <c r="E1411">
        <v>1</v>
      </c>
    </row>
    <row r="1412" spans="1:5" x14ac:dyDescent="0.25">
      <c r="A1412" s="12" t="s">
        <v>8219</v>
      </c>
      <c r="B1412">
        <f>IF(Sheet1!F2792="successful",Sheet1!L2792)</f>
        <v>66</v>
      </c>
      <c r="D1412" s="14" t="s">
        <v>8221</v>
      </c>
      <c r="E1412">
        <v>1</v>
      </c>
    </row>
    <row r="1413" spans="1:5" x14ac:dyDescent="0.25">
      <c r="A1413" s="12" t="s">
        <v>8219</v>
      </c>
      <c r="B1413">
        <f>IF(Sheet1!F2793="successful",Sheet1!L2793)</f>
        <v>28</v>
      </c>
      <c r="D1413" s="14" t="s">
        <v>8221</v>
      </c>
      <c r="E1413">
        <v>4</v>
      </c>
    </row>
    <row r="1414" spans="1:5" x14ac:dyDescent="0.25">
      <c r="A1414" s="12" t="s">
        <v>8219</v>
      </c>
      <c r="B1414">
        <f>IF(Sheet1!F2794="successful",Sheet1!L2794)</f>
        <v>24</v>
      </c>
      <c r="D1414" s="14" t="s">
        <v>8221</v>
      </c>
      <c r="E1414">
        <v>17</v>
      </c>
    </row>
    <row r="1415" spans="1:5" x14ac:dyDescent="0.25">
      <c r="A1415" s="12" t="s">
        <v>8219</v>
      </c>
      <c r="B1415">
        <f>IF(Sheet1!F2795="successful",Sheet1!L2795)</f>
        <v>73</v>
      </c>
      <c r="D1415" s="14" t="s">
        <v>8221</v>
      </c>
      <c r="E1415">
        <v>0</v>
      </c>
    </row>
    <row r="1416" spans="1:5" x14ac:dyDescent="0.25">
      <c r="A1416" s="12" t="s">
        <v>8219</v>
      </c>
      <c r="B1416">
        <f>IF(Sheet1!F2796="successful",Sheet1!L2796)</f>
        <v>3</v>
      </c>
      <c r="D1416" s="14" t="s">
        <v>8221</v>
      </c>
      <c r="E1416">
        <v>12</v>
      </c>
    </row>
    <row r="1417" spans="1:5" x14ac:dyDescent="0.25">
      <c r="A1417" s="12" t="s">
        <v>8219</v>
      </c>
      <c r="B1417">
        <f>IF(Sheet1!F2797="successful",Sheet1!L2797)</f>
        <v>20</v>
      </c>
      <c r="D1417" s="14" t="s">
        <v>8221</v>
      </c>
      <c r="E1417">
        <v>14</v>
      </c>
    </row>
    <row r="1418" spans="1:5" x14ac:dyDescent="0.25">
      <c r="A1418" s="12" t="s">
        <v>8219</v>
      </c>
      <c r="B1418">
        <f>IF(Sheet1!F2798="successful",Sheet1!L2798)</f>
        <v>21</v>
      </c>
      <c r="D1418" s="14" t="s">
        <v>8221</v>
      </c>
      <c r="E1418">
        <v>1</v>
      </c>
    </row>
    <row r="1419" spans="1:5" x14ac:dyDescent="0.25">
      <c r="A1419" s="12" t="s">
        <v>8219</v>
      </c>
      <c r="B1419">
        <f>IF(Sheet1!F2799="successful",Sheet1!L2799)</f>
        <v>94</v>
      </c>
      <c r="D1419" s="14" t="s">
        <v>8221</v>
      </c>
      <c r="E1419">
        <v>14</v>
      </c>
    </row>
    <row r="1420" spans="1:5" x14ac:dyDescent="0.25">
      <c r="A1420" s="12" t="s">
        <v>8219</v>
      </c>
      <c r="B1420">
        <f>IF(Sheet1!F2800="successful",Sheet1!L2800)</f>
        <v>139</v>
      </c>
      <c r="D1420" s="14" t="s">
        <v>8221</v>
      </c>
      <c r="E1420">
        <v>4</v>
      </c>
    </row>
    <row r="1421" spans="1:5" x14ac:dyDescent="0.25">
      <c r="A1421" s="12" t="s">
        <v>8219</v>
      </c>
      <c r="B1421">
        <f>IF(Sheet1!F2801="successful",Sheet1!L2801)</f>
        <v>130</v>
      </c>
      <c r="D1421" s="14" t="s">
        <v>8221</v>
      </c>
      <c r="E1421">
        <v>2</v>
      </c>
    </row>
    <row r="1422" spans="1:5" x14ac:dyDescent="0.25">
      <c r="A1422" s="12" t="s">
        <v>8219</v>
      </c>
      <c r="B1422">
        <f>IF(Sheet1!F2802="successful",Sheet1!L2802)</f>
        <v>31</v>
      </c>
      <c r="D1422" s="14" t="s">
        <v>8221</v>
      </c>
      <c r="E1422">
        <v>1</v>
      </c>
    </row>
    <row r="1423" spans="1:5" x14ac:dyDescent="0.25">
      <c r="A1423" s="12" t="s">
        <v>8219</v>
      </c>
      <c r="B1423">
        <f>IF(Sheet1!F2803="successful",Sheet1!L2803)</f>
        <v>13</v>
      </c>
      <c r="D1423" s="14" t="s">
        <v>8221</v>
      </c>
      <c r="E1423">
        <v>2</v>
      </c>
    </row>
    <row r="1424" spans="1:5" x14ac:dyDescent="0.25">
      <c r="A1424" s="12" t="s">
        <v>8219</v>
      </c>
      <c r="B1424">
        <f>IF(Sheet1!F2804="successful",Sheet1!L2804)</f>
        <v>90</v>
      </c>
      <c r="D1424" s="14" t="s">
        <v>8221</v>
      </c>
      <c r="E1424">
        <v>1</v>
      </c>
    </row>
    <row r="1425" spans="1:5" x14ac:dyDescent="0.25">
      <c r="A1425" s="12" t="s">
        <v>8219</v>
      </c>
      <c r="B1425">
        <f>IF(Sheet1!F2805="successful",Sheet1!L2805)</f>
        <v>141</v>
      </c>
      <c r="D1425" s="14" t="s">
        <v>8221</v>
      </c>
      <c r="E1425">
        <v>1</v>
      </c>
    </row>
    <row r="1426" spans="1:5" x14ac:dyDescent="0.25">
      <c r="A1426" s="12" t="s">
        <v>8219</v>
      </c>
      <c r="B1426">
        <f>IF(Sheet1!F2806="successful",Sheet1!L2806)</f>
        <v>23</v>
      </c>
      <c r="D1426" s="14" t="s">
        <v>8221</v>
      </c>
      <c r="E1426">
        <v>4</v>
      </c>
    </row>
    <row r="1427" spans="1:5" x14ac:dyDescent="0.25">
      <c r="A1427" s="12" t="s">
        <v>8219</v>
      </c>
      <c r="B1427">
        <f>IF(Sheet1!F2807="successful",Sheet1!L2807)</f>
        <v>18</v>
      </c>
      <c r="D1427" s="14" t="s">
        <v>8221</v>
      </c>
      <c r="E1427">
        <v>3</v>
      </c>
    </row>
    <row r="1428" spans="1:5" x14ac:dyDescent="0.25">
      <c r="A1428" s="12" t="s">
        <v>8219</v>
      </c>
      <c r="B1428">
        <f>IF(Sheet1!F2808="successful",Sheet1!L2808)</f>
        <v>76</v>
      </c>
      <c r="D1428" s="14" t="s">
        <v>8221</v>
      </c>
      <c r="E1428">
        <v>38</v>
      </c>
    </row>
    <row r="1429" spans="1:5" x14ac:dyDescent="0.25">
      <c r="A1429" s="12" t="s">
        <v>8219</v>
      </c>
      <c r="B1429">
        <f>IF(Sheet1!F2809="successful",Sheet1!L2809)</f>
        <v>93</v>
      </c>
      <c r="D1429" s="14" t="s">
        <v>8221</v>
      </c>
      <c r="E1429">
        <v>4</v>
      </c>
    </row>
    <row r="1430" spans="1:5" x14ac:dyDescent="0.25">
      <c r="A1430" s="12" t="s">
        <v>8219</v>
      </c>
      <c r="B1430">
        <f>IF(Sheet1!F2810="successful",Sheet1!L2810)</f>
        <v>69</v>
      </c>
      <c r="D1430" s="14" t="s">
        <v>8221</v>
      </c>
      <c r="E1430">
        <v>0</v>
      </c>
    </row>
    <row r="1431" spans="1:5" x14ac:dyDescent="0.25">
      <c r="A1431" s="12" t="s">
        <v>8219</v>
      </c>
      <c r="B1431">
        <f>IF(Sheet1!F2811="successful",Sheet1!L2811)</f>
        <v>21</v>
      </c>
      <c r="D1431" s="14" t="s">
        <v>8221</v>
      </c>
      <c r="E1431">
        <v>2</v>
      </c>
    </row>
    <row r="1432" spans="1:5" x14ac:dyDescent="0.25">
      <c r="A1432" s="12" t="s">
        <v>8219</v>
      </c>
      <c r="B1432">
        <f>IF(Sheet1!F2812="successful",Sheet1!L2812)</f>
        <v>57</v>
      </c>
      <c r="D1432" s="14" t="s">
        <v>8221</v>
      </c>
      <c r="E1432">
        <v>0</v>
      </c>
    </row>
    <row r="1433" spans="1:5" x14ac:dyDescent="0.25">
      <c r="A1433" s="12" t="s">
        <v>8219</v>
      </c>
      <c r="B1433">
        <f>IF(Sheet1!F2813="successful",Sheet1!L2813)</f>
        <v>108</v>
      </c>
      <c r="D1433" s="14" t="s">
        <v>8221</v>
      </c>
      <c r="E1433">
        <v>1</v>
      </c>
    </row>
    <row r="1434" spans="1:5" x14ac:dyDescent="0.25">
      <c r="A1434" s="12" t="s">
        <v>8219</v>
      </c>
      <c r="B1434">
        <f>IF(Sheet1!F2814="successful",Sheet1!L2814)</f>
        <v>83</v>
      </c>
      <c r="D1434" s="14" t="s">
        <v>8221</v>
      </c>
      <c r="E1434">
        <v>7</v>
      </c>
    </row>
    <row r="1435" spans="1:5" x14ac:dyDescent="0.25">
      <c r="A1435" s="12" t="s">
        <v>8219</v>
      </c>
      <c r="B1435">
        <f>IF(Sheet1!F2815="successful",Sheet1!L2815)</f>
        <v>96</v>
      </c>
      <c r="D1435" s="14" t="s">
        <v>8221</v>
      </c>
      <c r="E1435">
        <v>2</v>
      </c>
    </row>
    <row r="1436" spans="1:5" x14ac:dyDescent="0.25">
      <c r="A1436" s="12" t="s">
        <v>8219</v>
      </c>
      <c r="B1436">
        <f>IF(Sheet1!F2816="successful",Sheet1!L2816)</f>
        <v>64</v>
      </c>
      <c r="D1436" s="14" t="s">
        <v>8221</v>
      </c>
      <c r="E1436">
        <v>4</v>
      </c>
    </row>
    <row r="1437" spans="1:5" x14ac:dyDescent="0.25">
      <c r="A1437" s="12" t="s">
        <v>8219</v>
      </c>
      <c r="B1437">
        <f>IF(Sheet1!F2817="successful",Sheet1!L2817)</f>
        <v>14</v>
      </c>
      <c r="D1437" s="14" t="s">
        <v>8221</v>
      </c>
      <c r="E1437">
        <v>4</v>
      </c>
    </row>
    <row r="1438" spans="1:5" x14ac:dyDescent="0.25">
      <c r="A1438" s="12" t="s">
        <v>8219</v>
      </c>
      <c r="B1438">
        <f>IF(Sheet1!F2818="successful",Sheet1!L2818)</f>
        <v>169</v>
      </c>
      <c r="D1438" s="14" t="s">
        <v>8221</v>
      </c>
      <c r="E1438">
        <v>3</v>
      </c>
    </row>
    <row r="1439" spans="1:5" x14ac:dyDescent="0.25">
      <c r="A1439" s="12" t="s">
        <v>8219</v>
      </c>
      <c r="B1439">
        <f>IF(Sheet1!F2819="successful",Sheet1!L2819)</f>
        <v>33</v>
      </c>
      <c r="D1439" s="14" t="s">
        <v>8221</v>
      </c>
      <c r="E1439">
        <v>2</v>
      </c>
    </row>
    <row r="1440" spans="1:5" x14ac:dyDescent="0.25">
      <c r="A1440" s="12" t="s">
        <v>8219</v>
      </c>
      <c r="B1440">
        <f>IF(Sheet1!F2820="successful",Sheet1!L2820)</f>
        <v>102</v>
      </c>
      <c r="D1440" s="14" t="s">
        <v>8221</v>
      </c>
      <c r="E1440">
        <v>197</v>
      </c>
    </row>
    <row r="1441" spans="1:5" x14ac:dyDescent="0.25">
      <c r="A1441" s="12" t="s">
        <v>8219</v>
      </c>
      <c r="B1441">
        <f>IF(Sheet1!F2821="successful",Sheet1!L2821)</f>
        <v>104</v>
      </c>
      <c r="D1441" s="14" t="s">
        <v>8221</v>
      </c>
      <c r="E1441">
        <v>0</v>
      </c>
    </row>
    <row r="1442" spans="1:5" x14ac:dyDescent="0.25">
      <c r="A1442" s="12" t="s">
        <v>8219</v>
      </c>
      <c r="B1442">
        <f>IF(Sheet1!F2822="successful",Sheet1!L2822)</f>
        <v>20</v>
      </c>
      <c r="D1442" s="14" t="s">
        <v>8221</v>
      </c>
      <c r="E1442">
        <v>1</v>
      </c>
    </row>
    <row r="1443" spans="1:5" x14ac:dyDescent="0.25">
      <c r="A1443" s="12" t="s">
        <v>8219</v>
      </c>
      <c r="B1443">
        <f>IF(Sheet1!F2823="successful",Sheet1!L2823)</f>
        <v>35</v>
      </c>
      <c r="D1443" s="14" t="s">
        <v>8221</v>
      </c>
      <c r="E1443">
        <v>4</v>
      </c>
    </row>
    <row r="1444" spans="1:5" x14ac:dyDescent="0.25">
      <c r="A1444" s="12" t="s">
        <v>8219</v>
      </c>
      <c r="B1444">
        <f>IF(Sheet1!F2824="successful",Sheet1!L2824)</f>
        <v>94</v>
      </c>
      <c r="D1444" s="14" t="s">
        <v>8221</v>
      </c>
      <c r="E1444">
        <v>0</v>
      </c>
    </row>
    <row r="1445" spans="1:5" x14ac:dyDescent="0.25">
      <c r="A1445" s="12" t="s">
        <v>8219</v>
      </c>
      <c r="B1445">
        <f>IF(Sheet1!F2825="successful",Sheet1!L2825)</f>
        <v>14</v>
      </c>
      <c r="D1445" s="14" t="s">
        <v>8221</v>
      </c>
      <c r="E1445">
        <v>7</v>
      </c>
    </row>
    <row r="1446" spans="1:5" x14ac:dyDescent="0.25">
      <c r="A1446" s="12" t="s">
        <v>8219</v>
      </c>
      <c r="B1446">
        <f>IF(Sheet1!F2826="successful",Sheet1!L2826)</f>
        <v>15</v>
      </c>
      <c r="D1446" s="14" t="s">
        <v>8221</v>
      </c>
      <c r="E1446">
        <v>11</v>
      </c>
    </row>
    <row r="1447" spans="1:5" x14ac:dyDescent="0.25">
      <c r="A1447" s="12" t="s">
        <v>8219</v>
      </c>
      <c r="B1447">
        <f>IF(Sheet1!F2827="successful",Sheet1!L2827)</f>
        <v>51</v>
      </c>
      <c r="D1447" s="14" t="s">
        <v>8221</v>
      </c>
      <c r="E1447">
        <v>0</v>
      </c>
    </row>
    <row r="1448" spans="1:5" x14ac:dyDescent="0.25">
      <c r="A1448" s="12" t="s">
        <v>8219</v>
      </c>
      <c r="B1448">
        <f>IF(Sheet1!F2828="successful",Sheet1!L2828)</f>
        <v>19</v>
      </c>
      <c r="D1448" s="14" t="s">
        <v>8221</v>
      </c>
      <c r="E1448">
        <v>6</v>
      </c>
    </row>
    <row r="1449" spans="1:5" x14ac:dyDescent="0.25">
      <c r="A1449" s="12" t="s">
        <v>8219</v>
      </c>
      <c r="B1449">
        <f>IF(Sheet1!F2829="successful",Sheet1!L2829)</f>
        <v>23</v>
      </c>
      <c r="D1449" s="14" t="s">
        <v>8221</v>
      </c>
      <c r="E1449">
        <v>0</v>
      </c>
    </row>
    <row r="1450" spans="1:5" x14ac:dyDescent="0.25">
      <c r="A1450" s="12" t="s">
        <v>8219</v>
      </c>
      <c r="B1450">
        <f>IF(Sheet1!F2830="successful",Sheet1!L2830)</f>
        <v>97</v>
      </c>
      <c r="D1450" s="14" t="s">
        <v>8221</v>
      </c>
      <c r="E1450">
        <v>7</v>
      </c>
    </row>
    <row r="1451" spans="1:5" x14ac:dyDescent="0.25">
      <c r="A1451" s="12" t="s">
        <v>8219</v>
      </c>
      <c r="B1451">
        <f>IF(Sheet1!F2831="successful",Sheet1!L2831)</f>
        <v>76</v>
      </c>
      <c r="D1451" s="14" t="s">
        <v>8221</v>
      </c>
      <c r="E1451">
        <v>94</v>
      </c>
    </row>
    <row r="1452" spans="1:5" x14ac:dyDescent="0.25">
      <c r="A1452" s="12" t="s">
        <v>8219</v>
      </c>
      <c r="B1452">
        <f>IF(Sheet1!F2832="successful",Sheet1!L2832)</f>
        <v>11</v>
      </c>
      <c r="D1452" s="14" t="s">
        <v>8221</v>
      </c>
      <c r="E1452">
        <v>2</v>
      </c>
    </row>
    <row r="1453" spans="1:5" x14ac:dyDescent="0.25">
      <c r="A1453" s="12" t="s">
        <v>8219</v>
      </c>
      <c r="B1453">
        <f>IF(Sheet1!F2833="successful",Sheet1!L2833)</f>
        <v>52</v>
      </c>
      <c r="D1453" s="14" t="s">
        <v>8221</v>
      </c>
      <c r="E1453">
        <v>25</v>
      </c>
    </row>
    <row r="1454" spans="1:5" x14ac:dyDescent="0.25">
      <c r="A1454" s="12" t="s">
        <v>8219</v>
      </c>
      <c r="B1454">
        <f>IF(Sheet1!F2834="successful",Sheet1!L2834)</f>
        <v>95</v>
      </c>
      <c r="D1454" s="14" t="s">
        <v>8221</v>
      </c>
      <c r="E1454">
        <v>17</v>
      </c>
    </row>
    <row r="1455" spans="1:5" x14ac:dyDescent="0.25">
      <c r="A1455" s="12" t="s">
        <v>8219</v>
      </c>
      <c r="B1455">
        <f>IF(Sheet1!F2835="successful",Sheet1!L2835)</f>
        <v>35</v>
      </c>
      <c r="D1455" s="14" t="s">
        <v>8221</v>
      </c>
      <c r="E1455">
        <v>2</v>
      </c>
    </row>
    <row r="1456" spans="1:5" x14ac:dyDescent="0.25">
      <c r="A1456" s="12" t="s">
        <v>8219</v>
      </c>
      <c r="B1456">
        <f>IF(Sheet1!F2836="successful",Sheet1!L2836)</f>
        <v>21</v>
      </c>
      <c r="D1456" s="14" t="s">
        <v>8221</v>
      </c>
      <c r="E1456">
        <v>4</v>
      </c>
    </row>
    <row r="1457" spans="1:5" x14ac:dyDescent="0.25">
      <c r="A1457" s="12" t="s">
        <v>8219</v>
      </c>
      <c r="B1457">
        <f>IF(Sheet1!F2837="successful",Sheet1!L2837)</f>
        <v>93</v>
      </c>
      <c r="D1457" s="14" t="s">
        <v>8221</v>
      </c>
      <c r="E1457">
        <v>5</v>
      </c>
    </row>
    <row r="1458" spans="1:5" x14ac:dyDescent="0.25">
      <c r="A1458" s="12" t="s">
        <v>8219</v>
      </c>
      <c r="B1458">
        <f>IF(Sheet1!F2838="successful",Sheet1!L2838)</f>
        <v>11</v>
      </c>
      <c r="D1458" s="14" t="s">
        <v>8221</v>
      </c>
      <c r="E1458">
        <v>2</v>
      </c>
    </row>
    <row r="1459" spans="1:5" x14ac:dyDescent="0.25">
      <c r="A1459" s="12" t="s">
        <v>8219</v>
      </c>
      <c r="B1459">
        <f>IF(Sheet1!F2839="successful",Sheet1!L2839)</f>
        <v>21</v>
      </c>
      <c r="D1459" s="14" t="s">
        <v>8221</v>
      </c>
      <c r="E1459">
        <v>2</v>
      </c>
    </row>
    <row r="1460" spans="1:5" x14ac:dyDescent="0.25">
      <c r="A1460" s="12" t="s">
        <v>8219</v>
      </c>
      <c r="B1460">
        <f>IF(Sheet1!F2840="successful",Sheet1!L2840)</f>
        <v>54</v>
      </c>
      <c r="D1460" s="14" t="s">
        <v>8221</v>
      </c>
      <c r="E1460">
        <v>3</v>
      </c>
    </row>
    <row r="1461" spans="1:5" x14ac:dyDescent="0.25">
      <c r="A1461" s="12" t="s">
        <v>8219</v>
      </c>
      <c r="B1461">
        <f>IF(Sheet1!F2841="successful",Sheet1!L2841)</f>
        <v>31</v>
      </c>
      <c r="D1461" s="14" t="s">
        <v>8221</v>
      </c>
      <c r="E1461">
        <v>0</v>
      </c>
    </row>
    <row r="1462" spans="1:5" x14ac:dyDescent="0.25">
      <c r="A1462" s="12" t="s">
        <v>8219</v>
      </c>
      <c r="B1462">
        <f>IF(Sheet1!F2842="successful",Sheet1!L2842)</f>
        <v>132</v>
      </c>
      <c r="D1462" s="14" t="s">
        <v>8221</v>
      </c>
      <c r="E1462">
        <v>4</v>
      </c>
    </row>
    <row r="1463" spans="1:5" x14ac:dyDescent="0.25">
      <c r="A1463" s="12" t="s">
        <v>8219</v>
      </c>
      <c r="B1463">
        <f>IF(Sheet1!F2923="successful",Sheet1!L2923)</f>
        <v>3</v>
      </c>
      <c r="D1463" s="14" t="s">
        <v>8221</v>
      </c>
      <c r="E1463">
        <v>1</v>
      </c>
    </row>
    <row r="1464" spans="1:5" x14ac:dyDescent="0.25">
      <c r="A1464" s="12" t="s">
        <v>8219</v>
      </c>
      <c r="B1464">
        <f>IF(Sheet1!F2924="successful",Sheet1!L2924)</f>
        <v>6</v>
      </c>
      <c r="D1464" s="14" t="s">
        <v>8221</v>
      </c>
      <c r="E1464">
        <v>12</v>
      </c>
    </row>
    <row r="1465" spans="1:5" x14ac:dyDescent="0.25">
      <c r="A1465" s="12" t="s">
        <v>8219</v>
      </c>
      <c r="B1465">
        <f>IF(Sheet1!F2925="successful",Sheet1!L2925)</f>
        <v>10</v>
      </c>
      <c r="D1465" s="14" t="s">
        <v>8221</v>
      </c>
      <c r="E1465">
        <v>4</v>
      </c>
    </row>
    <row r="1466" spans="1:5" x14ac:dyDescent="0.25">
      <c r="A1466" s="12" t="s">
        <v>8219</v>
      </c>
      <c r="B1466">
        <f>IF(Sheet1!F2926="successful",Sheet1!L2926)</f>
        <v>147</v>
      </c>
      <c r="D1466" s="14" t="s">
        <v>8221</v>
      </c>
      <c r="E1466">
        <v>91</v>
      </c>
    </row>
    <row r="1467" spans="1:5" x14ac:dyDescent="0.25">
      <c r="A1467" s="12" t="s">
        <v>8219</v>
      </c>
      <c r="B1467">
        <f>IF(Sheet1!F2927="successful",Sheet1!L2927)</f>
        <v>199</v>
      </c>
      <c r="D1467" s="14" t="s">
        <v>8221</v>
      </c>
      <c r="E1467">
        <v>1</v>
      </c>
    </row>
    <row r="1468" spans="1:5" x14ac:dyDescent="0.25">
      <c r="A1468" s="12" t="s">
        <v>8219</v>
      </c>
      <c r="B1468">
        <f>IF(Sheet1!F2928="successful",Sheet1!L2928)</f>
        <v>50</v>
      </c>
      <c r="D1468" s="14" t="s">
        <v>8221</v>
      </c>
      <c r="E1468">
        <v>1</v>
      </c>
    </row>
    <row r="1469" spans="1:5" x14ac:dyDescent="0.25">
      <c r="A1469" s="12" t="s">
        <v>8219</v>
      </c>
      <c r="B1469">
        <f>IF(Sheet1!F2929="successful",Sheet1!L2929)</f>
        <v>21</v>
      </c>
      <c r="D1469" s="14" t="s">
        <v>8221</v>
      </c>
      <c r="E1469">
        <v>0</v>
      </c>
    </row>
    <row r="1470" spans="1:5" x14ac:dyDescent="0.25">
      <c r="A1470" s="12" t="s">
        <v>8219</v>
      </c>
      <c r="B1470">
        <f>IF(Sheet1!F2930="successful",Sheet1!L2930)</f>
        <v>24</v>
      </c>
      <c r="D1470" s="14" t="s">
        <v>8221</v>
      </c>
      <c r="E1470">
        <v>13</v>
      </c>
    </row>
    <row r="1471" spans="1:5" x14ac:dyDescent="0.25">
      <c r="A1471" s="12" t="s">
        <v>8219</v>
      </c>
      <c r="B1471">
        <f>IF(Sheet1!F2931="successful",Sheet1!L2931)</f>
        <v>32</v>
      </c>
      <c r="D1471" s="14" t="s">
        <v>8221</v>
      </c>
      <c r="E1471">
        <v>2</v>
      </c>
    </row>
    <row r="1472" spans="1:5" x14ac:dyDescent="0.25">
      <c r="A1472" s="12" t="s">
        <v>8219</v>
      </c>
      <c r="B1472">
        <f>IF(Sheet1!F2932="successful",Sheet1!L2932)</f>
        <v>62</v>
      </c>
      <c r="D1472" s="14" t="s">
        <v>8221</v>
      </c>
      <c r="E1472">
        <v>0</v>
      </c>
    </row>
    <row r="1473" spans="1:5" x14ac:dyDescent="0.25">
      <c r="A1473" s="12" t="s">
        <v>8219</v>
      </c>
      <c r="B1473">
        <f>IF(Sheet1!F2933="successful",Sheet1!L2933)</f>
        <v>9</v>
      </c>
      <c r="D1473" s="14" t="s">
        <v>8221</v>
      </c>
      <c r="E1473">
        <v>21</v>
      </c>
    </row>
    <row r="1474" spans="1:5" x14ac:dyDescent="0.25">
      <c r="A1474" s="12" t="s">
        <v>8219</v>
      </c>
      <c r="B1474">
        <f>IF(Sheet1!F2934="successful",Sheet1!L2934)</f>
        <v>38</v>
      </c>
      <c r="D1474" s="14" t="s">
        <v>8221</v>
      </c>
      <c r="E1474">
        <v>9</v>
      </c>
    </row>
    <row r="1475" spans="1:5" x14ac:dyDescent="0.25">
      <c r="A1475" s="12" t="s">
        <v>8219</v>
      </c>
      <c r="B1475">
        <f>IF(Sheet1!F2935="successful",Sheet1!L2935)</f>
        <v>54</v>
      </c>
      <c r="D1475" s="14" t="s">
        <v>8221</v>
      </c>
      <c r="E1475">
        <v>6</v>
      </c>
    </row>
    <row r="1476" spans="1:5" x14ac:dyDescent="0.25">
      <c r="A1476" s="12" t="s">
        <v>8219</v>
      </c>
      <c r="B1476">
        <f>IF(Sheet1!F2936="successful",Sheet1!L2936)</f>
        <v>37</v>
      </c>
      <c r="D1476" s="14" t="s">
        <v>8221</v>
      </c>
      <c r="E1476">
        <v>4</v>
      </c>
    </row>
    <row r="1477" spans="1:5" x14ac:dyDescent="0.25">
      <c r="A1477" s="12" t="s">
        <v>8219</v>
      </c>
      <c r="B1477">
        <f>IF(Sheet1!F2937="successful",Sheet1!L2937)</f>
        <v>39</v>
      </c>
      <c r="D1477" s="14" t="s">
        <v>8221</v>
      </c>
      <c r="E1477">
        <v>7</v>
      </c>
    </row>
    <row r="1478" spans="1:5" x14ac:dyDescent="0.25">
      <c r="A1478" s="12" t="s">
        <v>8219</v>
      </c>
      <c r="B1478">
        <f>IF(Sheet1!F2938="successful",Sheet1!L2938)</f>
        <v>34</v>
      </c>
      <c r="D1478" s="14" t="s">
        <v>8221</v>
      </c>
      <c r="E1478">
        <v>5</v>
      </c>
    </row>
    <row r="1479" spans="1:5" x14ac:dyDescent="0.25">
      <c r="A1479" s="12" t="s">
        <v>8219</v>
      </c>
      <c r="B1479">
        <f>IF(Sheet1!F2939="successful",Sheet1!L2939)</f>
        <v>55</v>
      </c>
      <c r="D1479" s="14" t="s">
        <v>8221</v>
      </c>
      <c r="E1479">
        <v>0</v>
      </c>
    </row>
    <row r="1480" spans="1:5" x14ac:dyDescent="0.25">
      <c r="A1480" s="12" t="s">
        <v>8219</v>
      </c>
      <c r="B1480">
        <f>IF(Sheet1!F2940="successful",Sheet1!L2940)</f>
        <v>32</v>
      </c>
      <c r="D1480" s="14" t="s">
        <v>8221</v>
      </c>
      <c r="E1480">
        <v>3</v>
      </c>
    </row>
    <row r="1481" spans="1:5" x14ac:dyDescent="0.25">
      <c r="A1481" s="12" t="s">
        <v>8219</v>
      </c>
      <c r="B1481">
        <f>IF(Sheet1!F2941="successful",Sheet1!L2941)</f>
        <v>25</v>
      </c>
      <c r="D1481" s="14" t="s">
        <v>8221</v>
      </c>
      <c r="E1481">
        <v>9</v>
      </c>
    </row>
    <row r="1482" spans="1:5" x14ac:dyDescent="0.25">
      <c r="A1482" s="12" t="s">
        <v>8219</v>
      </c>
      <c r="B1482">
        <f>IF(Sheet1!F2942="successful",Sheet1!L2942)</f>
        <v>33</v>
      </c>
      <c r="D1482" s="14" t="s">
        <v>8221</v>
      </c>
      <c r="E1482">
        <v>6</v>
      </c>
    </row>
    <row r="1483" spans="1:5" x14ac:dyDescent="0.25">
      <c r="A1483" s="12" t="s">
        <v>8219</v>
      </c>
      <c r="B1483">
        <f>IF(Sheet1!F2963="successful",Sheet1!L2963)</f>
        <v>108</v>
      </c>
      <c r="D1483" s="14" t="s">
        <v>8221</v>
      </c>
      <c r="E1483">
        <v>4</v>
      </c>
    </row>
    <row r="1484" spans="1:5" x14ac:dyDescent="0.25">
      <c r="A1484" s="12" t="s">
        <v>8219</v>
      </c>
      <c r="B1484">
        <f>IF(Sheet1!F2964="successful",Sheet1!L2964)</f>
        <v>20</v>
      </c>
      <c r="D1484" s="14" t="s">
        <v>8221</v>
      </c>
      <c r="E1484">
        <v>1</v>
      </c>
    </row>
    <row r="1485" spans="1:5" x14ac:dyDescent="0.25">
      <c r="A1485" s="12" t="s">
        <v>8219</v>
      </c>
      <c r="B1485">
        <f>IF(Sheet1!F2965="successful",Sheet1!L2965)</f>
        <v>98</v>
      </c>
      <c r="D1485" s="14" t="s">
        <v>8221</v>
      </c>
      <c r="E1485">
        <v>17</v>
      </c>
    </row>
    <row r="1486" spans="1:5" x14ac:dyDescent="0.25">
      <c r="A1486" s="12" t="s">
        <v>8219</v>
      </c>
      <c r="B1486">
        <f>IF(Sheet1!F2966="successful",Sheet1!L2966)</f>
        <v>196</v>
      </c>
      <c r="D1486" s="14" t="s">
        <v>8221</v>
      </c>
      <c r="E1486">
        <v>1</v>
      </c>
    </row>
    <row r="1487" spans="1:5" x14ac:dyDescent="0.25">
      <c r="A1487" s="12" t="s">
        <v>8219</v>
      </c>
      <c r="B1487">
        <f>IF(Sheet1!F2967="successful",Sheet1!L2967)</f>
        <v>39</v>
      </c>
      <c r="D1487" s="14" t="s">
        <v>8221</v>
      </c>
      <c r="E1487">
        <v>13</v>
      </c>
    </row>
    <row r="1488" spans="1:5" x14ac:dyDescent="0.25">
      <c r="A1488" s="12" t="s">
        <v>8219</v>
      </c>
      <c r="B1488">
        <f>IF(Sheet1!F2968="successful",Sheet1!L2968)</f>
        <v>128</v>
      </c>
      <c r="D1488" s="14" t="s">
        <v>8221</v>
      </c>
      <c r="E1488">
        <v>6</v>
      </c>
    </row>
    <row r="1489" spans="1:5" x14ac:dyDescent="0.25">
      <c r="A1489" s="12" t="s">
        <v>8219</v>
      </c>
      <c r="B1489">
        <f>IF(Sheet1!F2969="successful",Sheet1!L2969)</f>
        <v>71</v>
      </c>
      <c r="D1489" s="14" t="s">
        <v>8221</v>
      </c>
      <c r="E1489">
        <v>0</v>
      </c>
    </row>
    <row r="1490" spans="1:5" x14ac:dyDescent="0.25">
      <c r="A1490" s="12" t="s">
        <v>8219</v>
      </c>
      <c r="B1490">
        <f>IF(Sheet1!F2970="successful",Sheet1!L2970)</f>
        <v>47</v>
      </c>
      <c r="D1490" s="14" t="s">
        <v>8221</v>
      </c>
      <c r="E1490">
        <v>2</v>
      </c>
    </row>
    <row r="1491" spans="1:5" x14ac:dyDescent="0.25">
      <c r="A1491" s="12" t="s">
        <v>8219</v>
      </c>
      <c r="B1491">
        <f>IF(Sheet1!F2971="successful",Sheet1!L2971)</f>
        <v>17</v>
      </c>
      <c r="D1491" s="14" t="s">
        <v>8221</v>
      </c>
      <c r="E1491">
        <v>2</v>
      </c>
    </row>
    <row r="1492" spans="1:5" x14ac:dyDescent="0.25">
      <c r="A1492" s="12" t="s">
        <v>8219</v>
      </c>
      <c r="B1492">
        <f>IF(Sheet1!F2972="successful",Sheet1!L2972)</f>
        <v>91</v>
      </c>
      <c r="D1492" s="14" t="s">
        <v>8221</v>
      </c>
      <c r="E1492">
        <v>21</v>
      </c>
    </row>
    <row r="1493" spans="1:5" x14ac:dyDescent="0.25">
      <c r="A1493" s="12" t="s">
        <v>8219</v>
      </c>
      <c r="B1493">
        <f>IF(Sheet1!F2973="successful",Sheet1!L2973)</f>
        <v>43</v>
      </c>
      <c r="D1493" s="14" t="s">
        <v>8221</v>
      </c>
      <c r="E1493">
        <v>13</v>
      </c>
    </row>
    <row r="1494" spans="1:5" x14ac:dyDescent="0.25">
      <c r="A1494" s="12" t="s">
        <v>8219</v>
      </c>
      <c r="B1494">
        <f>IF(Sheet1!F2974="successful",Sheet1!L2974)</f>
        <v>17</v>
      </c>
      <c r="D1494" s="14" t="s">
        <v>8221</v>
      </c>
      <c r="E1494">
        <v>0</v>
      </c>
    </row>
    <row r="1495" spans="1:5" x14ac:dyDescent="0.25">
      <c r="A1495" s="12" t="s">
        <v>8219</v>
      </c>
      <c r="B1495">
        <f>IF(Sheet1!F2975="successful",Sheet1!L2975)</f>
        <v>33</v>
      </c>
      <c r="D1495" s="14" t="s">
        <v>8221</v>
      </c>
      <c r="E1495">
        <v>6</v>
      </c>
    </row>
    <row r="1496" spans="1:5" x14ac:dyDescent="0.25">
      <c r="A1496" s="12" t="s">
        <v>8219</v>
      </c>
      <c r="B1496">
        <f>IF(Sheet1!F2976="successful",Sheet1!L2976)</f>
        <v>87</v>
      </c>
      <c r="D1496" s="14" t="s">
        <v>8221</v>
      </c>
      <c r="E1496">
        <v>0</v>
      </c>
    </row>
    <row r="1497" spans="1:5" x14ac:dyDescent="0.25">
      <c r="A1497" s="12" t="s">
        <v>8219</v>
      </c>
      <c r="B1497">
        <f>IF(Sheet1!F2977="successful",Sheet1!L2977)</f>
        <v>113</v>
      </c>
      <c r="D1497" s="14" t="s">
        <v>8221</v>
      </c>
      <c r="E1497">
        <v>1</v>
      </c>
    </row>
    <row r="1498" spans="1:5" x14ac:dyDescent="0.25">
      <c r="A1498" s="12" t="s">
        <v>8219</v>
      </c>
      <c r="B1498">
        <f>IF(Sheet1!F2978="successful",Sheet1!L2978)</f>
        <v>14</v>
      </c>
      <c r="D1498" s="14" t="s">
        <v>8221</v>
      </c>
      <c r="E1498">
        <v>0</v>
      </c>
    </row>
    <row r="1499" spans="1:5" x14ac:dyDescent="0.25">
      <c r="A1499" s="12" t="s">
        <v>8219</v>
      </c>
      <c r="B1499">
        <f>IF(Sheet1!F2979="successful",Sheet1!L2979)</f>
        <v>30</v>
      </c>
      <c r="D1499" s="14" t="s">
        <v>8221</v>
      </c>
      <c r="E1499">
        <v>12</v>
      </c>
    </row>
    <row r="1500" spans="1:5" x14ac:dyDescent="0.25">
      <c r="A1500" s="12" t="s">
        <v>8219</v>
      </c>
      <c r="B1500">
        <f>IF(Sheet1!F2980="successful",Sheet1!L2980)</f>
        <v>16</v>
      </c>
      <c r="D1500" s="14" t="s">
        <v>8221</v>
      </c>
      <c r="E1500">
        <v>2</v>
      </c>
    </row>
    <row r="1501" spans="1:5" x14ac:dyDescent="0.25">
      <c r="A1501" s="12" t="s">
        <v>8219</v>
      </c>
      <c r="B1501">
        <f>IF(Sheet1!F2981="successful",Sheet1!L2981)</f>
        <v>46</v>
      </c>
      <c r="D1501" s="14" t="s">
        <v>8221</v>
      </c>
      <c r="E1501">
        <v>6</v>
      </c>
    </row>
    <row r="1502" spans="1:5" x14ac:dyDescent="0.25">
      <c r="A1502" s="12" t="s">
        <v>8219</v>
      </c>
      <c r="B1502">
        <f>IF(Sheet1!F2982="successful",Sheet1!L2982)</f>
        <v>24</v>
      </c>
      <c r="D1502" s="14" t="s">
        <v>8221</v>
      </c>
      <c r="E1502">
        <v>1</v>
      </c>
    </row>
    <row r="1503" spans="1:5" x14ac:dyDescent="0.25">
      <c r="A1503" s="12" t="s">
        <v>8219</v>
      </c>
      <c r="B1503">
        <f>IF(Sheet1!F2983="successful",Sheet1!L2983)</f>
        <v>97</v>
      </c>
      <c r="D1503" s="14" t="s">
        <v>8221</v>
      </c>
      <c r="E1503">
        <v>1</v>
      </c>
    </row>
    <row r="1504" spans="1:5" x14ac:dyDescent="0.25">
      <c r="A1504" s="12" t="s">
        <v>8219</v>
      </c>
      <c r="B1504">
        <f>IF(Sheet1!F2984="successful",Sheet1!L2984)</f>
        <v>59</v>
      </c>
      <c r="D1504" s="14" t="s">
        <v>8221</v>
      </c>
      <c r="E1504">
        <v>5</v>
      </c>
    </row>
    <row r="1505" spans="1:5" x14ac:dyDescent="0.25">
      <c r="A1505" s="12" t="s">
        <v>8219</v>
      </c>
      <c r="B1505">
        <f>IF(Sheet1!F2985="successful",Sheet1!L2985)</f>
        <v>1095</v>
      </c>
      <c r="D1505" s="14" t="s">
        <v>8221</v>
      </c>
      <c r="E1505">
        <v>0</v>
      </c>
    </row>
    <row r="1506" spans="1:5" x14ac:dyDescent="0.25">
      <c r="A1506" s="12" t="s">
        <v>8219</v>
      </c>
      <c r="B1506">
        <f>IF(Sheet1!F2986="successful",Sheet1!L2986)</f>
        <v>218</v>
      </c>
      <c r="D1506" s="14" t="s">
        <v>8221</v>
      </c>
      <c r="E1506">
        <v>3</v>
      </c>
    </row>
    <row r="1507" spans="1:5" x14ac:dyDescent="0.25">
      <c r="A1507" s="12" t="s">
        <v>8219</v>
      </c>
      <c r="B1507">
        <f>IF(Sheet1!F2987="successful",Sheet1!L2987)</f>
        <v>111</v>
      </c>
      <c r="D1507" s="14" t="s">
        <v>8221</v>
      </c>
      <c r="E1507">
        <v>8</v>
      </c>
    </row>
    <row r="1508" spans="1:5" x14ac:dyDescent="0.25">
      <c r="A1508" s="12" t="s">
        <v>8219</v>
      </c>
      <c r="B1508">
        <f>IF(Sheet1!F2988="successful",Sheet1!L2988)</f>
        <v>56</v>
      </c>
      <c r="D1508" s="14" t="s">
        <v>8221</v>
      </c>
      <c r="E1508">
        <v>3</v>
      </c>
    </row>
    <row r="1509" spans="1:5" x14ac:dyDescent="0.25">
      <c r="A1509" s="12" t="s">
        <v>8219</v>
      </c>
      <c r="B1509">
        <f>IF(Sheet1!F2989="successful",Sheet1!L2989)</f>
        <v>265</v>
      </c>
      <c r="D1509" s="14" t="s">
        <v>8221</v>
      </c>
      <c r="E1509">
        <v>8</v>
      </c>
    </row>
    <row r="1510" spans="1:5" x14ac:dyDescent="0.25">
      <c r="A1510" s="12" t="s">
        <v>8219</v>
      </c>
      <c r="B1510">
        <f>IF(Sheet1!F2990="successful",Sheet1!L2990)</f>
        <v>28</v>
      </c>
      <c r="D1510" s="14" t="s">
        <v>8221</v>
      </c>
      <c r="E1510">
        <v>1</v>
      </c>
    </row>
    <row r="1511" spans="1:5" x14ac:dyDescent="0.25">
      <c r="A1511" s="12" t="s">
        <v>8219</v>
      </c>
      <c r="B1511">
        <f>IF(Sheet1!F2991="successful",Sheet1!L2991)</f>
        <v>364</v>
      </c>
      <c r="D1511" s="14" t="s">
        <v>8221</v>
      </c>
      <c r="E1511">
        <v>4</v>
      </c>
    </row>
    <row r="1512" spans="1:5" x14ac:dyDescent="0.25">
      <c r="A1512" s="12" t="s">
        <v>8219</v>
      </c>
      <c r="B1512">
        <f>IF(Sheet1!F2992="successful",Sheet1!L2992)</f>
        <v>27</v>
      </c>
      <c r="D1512" s="14" t="s">
        <v>8221</v>
      </c>
      <c r="E1512">
        <v>8</v>
      </c>
    </row>
    <row r="1513" spans="1:5" x14ac:dyDescent="0.25">
      <c r="A1513" s="12" t="s">
        <v>8219</v>
      </c>
      <c r="B1513">
        <f>IF(Sheet1!F2993="successful",Sheet1!L2993)</f>
        <v>93</v>
      </c>
      <c r="D1513" s="14" t="s">
        <v>8221</v>
      </c>
      <c r="E1513">
        <v>1</v>
      </c>
    </row>
    <row r="1514" spans="1:5" x14ac:dyDescent="0.25">
      <c r="A1514" s="12" t="s">
        <v>8219</v>
      </c>
      <c r="B1514">
        <f>IF(Sheet1!F2994="successful",Sheet1!L2994)</f>
        <v>64</v>
      </c>
      <c r="D1514" s="14" t="s">
        <v>8221</v>
      </c>
      <c r="E1514">
        <v>5</v>
      </c>
    </row>
    <row r="1515" spans="1:5" x14ac:dyDescent="0.25">
      <c r="A1515" s="12" t="s">
        <v>8219</v>
      </c>
      <c r="B1515">
        <f>IF(Sheet1!F2995="successful",Sheet1!L2995)</f>
        <v>22</v>
      </c>
      <c r="D1515" s="14" t="s">
        <v>8221</v>
      </c>
      <c r="E1515">
        <v>0</v>
      </c>
    </row>
    <row r="1516" spans="1:5" x14ac:dyDescent="0.25">
      <c r="A1516" s="12" t="s">
        <v>8219</v>
      </c>
      <c r="B1516">
        <f>IF(Sheet1!F2996="successful",Sheet1!L2996)</f>
        <v>59</v>
      </c>
      <c r="D1516" s="14" t="s">
        <v>8221</v>
      </c>
      <c r="E1516">
        <v>0</v>
      </c>
    </row>
    <row r="1517" spans="1:5" x14ac:dyDescent="0.25">
      <c r="A1517" s="12" t="s">
        <v>8219</v>
      </c>
      <c r="B1517">
        <f>IF(Sheet1!F2997="successful",Sheet1!L2997)</f>
        <v>249</v>
      </c>
      <c r="D1517" s="14" t="s">
        <v>8221</v>
      </c>
      <c r="E1517">
        <v>1</v>
      </c>
    </row>
    <row r="1518" spans="1:5" x14ac:dyDescent="0.25">
      <c r="A1518" s="12" t="s">
        <v>8219</v>
      </c>
      <c r="B1518">
        <f>IF(Sheet1!F2998="successful",Sheet1!L2998)</f>
        <v>392</v>
      </c>
      <c r="D1518" s="14" t="s">
        <v>8221</v>
      </c>
      <c r="E1518">
        <v>0</v>
      </c>
    </row>
    <row r="1519" spans="1:5" x14ac:dyDescent="0.25">
      <c r="A1519" s="12" t="s">
        <v>8219</v>
      </c>
      <c r="B1519">
        <f>IF(Sheet1!F2999="successful",Sheet1!L2999)</f>
        <v>115</v>
      </c>
      <c r="D1519" s="14" t="s">
        <v>8221</v>
      </c>
      <c r="E1519">
        <v>0</v>
      </c>
    </row>
    <row r="1520" spans="1:5" x14ac:dyDescent="0.25">
      <c r="A1520" s="12" t="s">
        <v>8219</v>
      </c>
      <c r="B1520">
        <f>IF(Sheet1!F3000="successful",Sheet1!L3000)</f>
        <v>433</v>
      </c>
      <c r="D1520" s="14" t="s">
        <v>8221</v>
      </c>
      <c r="E1520">
        <v>6</v>
      </c>
    </row>
    <row r="1521" spans="1:5" x14ac:dyDescent="0.25">
      <c r="A1521" s="12" t="s">
        <v>8219</v>
      </c>
      <c r="B1521">
        <f>IF(Sheet1!F3001="successful",Sheet1!L3001)</f>
        <v>20</v>
      </c>
      <c r="D1521" s="14" t="s">
        <v>8221</v>
      </c>
      <c r="E1521">
        <v>6</v>
      </c>
    </row>
    <row r="1522" spans="1:5" x14ac:dyDescent="0.25">
      <c r="A1522" s="12" t="s">
        <v>8219</v>
      </c>
      <c r="B1522">
        <f>IF(Sheet1!F3002="successful",Sheet1!L3002)</f>
        <v>8</v>
      </c>
      <c r="D1522" s="14" t="s">
        <v>8221</v>
      </c>
      <c r="E1522">
        <v>14</v>
      </c>
    </row>
    <row r="1523" spans="1:5" x14ac:dyDescent="0.25">
      <c r="A1523" s="12" t="s">
        <v>8219</v>
      </c>
      <c r="B1523">
        <f>IF(Sheet1!F3003="successful",Sheet1!L3003)</f>
        <v>175</v>
      </c>
      <c r="D1523" s="14" t="s">
        <v>8221</v>
      </c>
      <c r="E1523">
        <v>6</v>
      </c>
    </row>
    <row r="1524" spans="1:5" x14ac:dyDescent="0.25">
      <c r="A1524" s="12" t="s">
        <v>8219</v>
      </c>
      <c r="B1524">
        <f>IF(Sheet1!F3004="successful",Sheet1!L3004)</f>
        <v>104</v>
      </c>
      <c r="D1524" s="14" t="s">
        <v>8221</v>
      </c>
      <c r="E1524">
        <v>33</v>
      </c>
    </row>
    <row r="1525" spans="1:5" x14ac:dyDescent="0.25">
      <c r="A1525" s="12" t="s">
        <v>8219</v>
      </c>
      <c r="B1525">
        <f>IF(Sheet1!F3005="successful",Sheet1!L3005)</f>
        <v>17</v>
      </c>
      <c r="D1525" s="14" t="s">
        <v>8221</v>
      </c>
      <c r="E1525">
        <v>4</v>
      </c>
    </row>
    <row r="1526" spans="1:5" x14ac:dyDescent="0.25">
      <c r="A1526" s="12" t="s">
        <v>8219</v>
      </c>
      <c r="B1526">
        <f>IF(Sheet1!F3006="successful",Sheet1!L3006)</f>
        <v>277</v>
      </c>
      <c r="D1526" s="14" t="s">
        <v>8221</v>
      </c>
      <c r="E1526">
        <v>1</v>
      </c>
    </row>
    <row r="1527" spans="1:5" x14ac:dyDescent="0.25">
      <c r="A1527" s="12" t="s">
        <v>8219</v>
      </c>
      <c r="B1527">
        <f>IF(Sheet1!F3007="successful",Sheet1!L3007)</f>
        <v>118</v>
      </c>
      <c r="D1527" s="14" t="s">
        <v>8221</v>
      </c>
      <c r="E1527">
        <v>0</v>
      </c>
    </row>
    <row r="1528" spans="1:5" x14ac:dyDescent="0.25">
      <c r="A1528" s="12" t="s">
        <v>8219</v>
      </c>
      <c r="B1528">
        <f>IF(Sheet1!F3008="successful",Sheet1!L3008)</f>
        <v>97</v>
      </c>
      <c r="D1528" s="14" t="s">
        <v>8221</v>
      </c>
      <c r="E1528">
        <v>6</v>
      </c>
    </row>
    <row r="1529" spans="1:5" x14ac:dyDescent="0.25">
      <c r="A1529" s="12" t="s">
        <v>8219</v>
      </c>
      <c r="B1529">
        <f>IF(Sheet1!F3009="successful",Sheet1!L3009)</f>
        <v>20</v>
      </c>
      <c r="D1529" s="14" t="s">
        <v>8221</v>
      </c>
      <c r="E1529">
        <v>6</v>
      </c>
    </row>
    <row r="1530" spans="1:5" x14ac:dyDescent="0.25">
      <c r="A1530" s="12" t="s">
        <v>8219</v>
      </c>
      <c r="B1530">
        <f>IF(Sheet1!F3010="successful",Sheet1!L3010)</f>
        <v>26</v>
      </c>
      <c r="D1530" s="14" t="s">
        <v>8221</v>
      </c>
      <c r="E1530">
        <v>1</v>
      </c>
    </row>
    <row r="1531" spans="1:5" x14ac:dyDescent="0.25">
      <c r="A1531" s="12" t="s">
        <v>8219</v>
      </c>
      <c r="B1531">
        <f>IF(Sheet1!F3011="successful",Sheet1!L3011)</f>
        <v>128</v>
      </c>
      <c r="D1531" s="14" t="s">
        <v>8221</v>
      </c>
      <c r="E1531">
        <v>3</v>
      </c>
    </row>
    <row r="1532" spans="1:5" x14ac:dyDescent="0.25">
      <c r="A1532" s="12" t="s">
        <v>8219</v>
      </c>
      <c r="B1532">
        <f>IF(Sheet1!F3012="successful",Sheet1!L3012)</f>
        <v>15</v>
      </c>
    </row>
    <row r="1533" spans="1:5" x14ac:dyDescent="0.25">
      <c r="A1533" s="12" t="s">
        <v>8219</v>
      </c>
      <c r="B1533">
        <f>IF(Sheet1!F3013="successful",Sheet1!L3013)</f>
        <v>25</v>
      </c>
    </row>
    <row r="1534" spans="1:5" x14ac:dyDescent="0.25">
      <c r="A1534" s="12" t="s">
        <v>8219</v>
      </c>
      <c r="B1534">
        <f>IF(Sheet1!F3014="successful",Sheet1!L3014)</f>
        <v>55</v>
      </c>
    </row>
    <row r="1535" spans="1:5" x14ac:dyDescent="0.25">
      <c r="A1535" s="12" t="s">
        <v>8219</v>
      </c>
      <c r="B1535">
        <f>IF(Sheet1!F3015="successful",Sheet1!L3015)</f>
        <v>107</v>
      </c>
    </row>
    <row r="1536" spans="1:5" x14ac:dyDescent="0.25">
      <c r="A1536" s="12" t="s">
        <v>8219</v>
      </c>
      <c r="B1536">
        <f>IF(Sheet1!F3016="successful",Sheet1!L3016)</f>
        <v>557</v>
      </c>
    </row>
    <row r="1537" spans="1:2" x14ac:dyDescent="0.25">
      <c r="A1537" s="12" t="s">
        <v>8219</v>
      </c>
      <c r="B1537">
        <f>IF(Sheet1!F3017="successful",Sheet1!L3017)</f>
        <v>40</v>
      </c>
    </row>
    <row r="1538" spans="1:2" x14ac:dyDescent="0.25">
      <c r="A1538" s="12" t="s">
        <v>8219</v>
      </c>
      <c r="B1538">
        <f>IF(Sheet1!F3018="successful",Sheet1!L3018)</f>
        <v>36</v>
      </c>
    </row>
    <row r="1539" spans="1:2" x14ac:dyDescent="0.25">
      <c r="A1539" s="12" t="s">
        <v>8219</v>
      </c>
      <c r="B1539">
        <f>IF(Sheet1!F3019="successful",Sheet1!L3019)</f>
        <v>159</v>
      </c>
    </row>
    <row r="1540" spans="1:2" x14ac:dyDescent="0.25">
      <c r="A1540" s="12" t="s">
        <v>8219</v>
      </c>
      <c r="B1540">
        <f>IF(Sheet1!F3020="successful",Sheet1!L3020)</f>
        <v>41</v>
      </c>
    </row>
    <row r="1541" spans="1:2" x14ac:dyDescent="0.25">
      <c r="A1541" s="12" t="s">
        <v>8219</v>
      </c>
      <c r="B1541">
        <f>IF(Sheet1!F3021="successful",Sheet1!L3021)</f>
        <v>226</v>
      </c>
    </row>
    <row r="1542" spans="1:2" x14ac:dyDescent="0.25">
      <c r="A1542" s="12" t="s">
        <v>8219</v>
      </c>
      <c r="B1542">
        <f>IF(Sheet1!F3022="successful",Sheet1!L3022)</f>
        <v>30</v>
      </c>
    </row>
    <row r="1543" spans="1:2" x14ac:dyDescent="0.25">
      <c r="A1543" s="12" t="s">
        <v>8219</v>
      </c>
      <c r="B1543">
        <f>IF(Sheet1!F3023="successful",Sheet1!L3023)</f>
        <v>103</v>
      </c>
    </row>
    <row r="1544" spans="1:2" x14ac:dyDescent="0.25">
      <c r="A1544" s="12" t="s">
        <v>8219</v>
      </c>
      <c r="B1544">
        <f>IF(Sheet1!F3024="successful",Sheet1!L3024)</f>
        <v>62</v>
      </c>
    </row>
    <row r="1545" spans="1:2" x14ac:dyDescent="0.25">
      <c r="A1545" s="12" t="s">
        <v>8219</v>
      </c>
      <c r="B1545">
        <f>IF(Sheet1!F3025="successful",Sheet1!L3025)</f>
        <v>6</v>
      </c>
    </row>
    <row r="1546" spans="1:2" x14ac:dyDescent="0.25">
      <c r="A1546" s="12" t="s">
        <v>8219</v>
      </c>
      <c r="B1546">
        <f>IF(Sheet1!F3026="successful",Sheet1!L3026)</f>
        <v>182</v>
      </c>
    </row>
    <row r="1547" spans="1:2" x14ac:dyDescent="0.25">
      <c r="A1547" s="12" t="s">
        <v>8219</v>
      </c>
      <c r="B1547">
        <f>IF(Sheet1!F3027="successful",Sheet1!L3027)</f>
        <v>145</v>
      </c>
    </row>
    <row r="1548" spans="1:2" x14ac:dyDescent="0.25">
      <c r="A1548" s="12" t="s">
        <v>8219</v>
      </c>
      <c r="B1548">
        <f>IF(Sheet1!F3028="successful",Sheet1!L3028)</f>
        <v>25</v>
      </c>
    </row>
    <row r="1549" spans="1:2" x14ac:dyDescent="0.25">
      <c r="A1549" s="12" t="s">
        <v>8219</v>
      </c>
      <c r="B1549">
        <f>IF(Sheet1!F3029="successful",Sheet1!L3029)</f>
        <v>320</v>
      </c>
    </row>
    <row r="1550" spans="1:2" x14ac:dyDescent="0.25">
      <c r="A1550" s="12" t="s">
        <v>8219</v>
      </c>
      <c r="B1550">
        <f>IF(Sheet1!F3030="successful",Sheet1!L3030)</f>
        <v>99</v>
      </c>
    </row>
    <row r="1551" spans="1:2" x14ac:dyDescent="0.25">
      <c r="A1551" s="12" t="s">
        <v>8219</v>
      </c>
      <c r="B1551">
        <f>IF(Sheet1!F3031="successful",Sheet1!L3031)</f>
        <v>348</v>
      </c>
    </row>
    <row r="1552" spans="1:2" x14ac:dyDescent="0.25">
      <c r="A1552" s="12" t="s">
        <v>8219</v>
      </c>
      <c r="B1552">
        <f>IF(Sheet1!F3032="successful",Sheet1!L3032)</f>
        <v>41</v>
      </c>
    </row>
    <row r="1553" spans="1:2" x14ac:dyDescent="0.25">
      <c r="A1553" s="12" t="s">
        <v>8219</v>
      </c>
      <c r="B1553">
        <f>IF(Sheet1!F3033="successful",Sheet1!L3033)</f>
        <v>29</v>
      </c>
    </row>
    <row r="1554" spans="1:2" x14ac:dyDescent="0.25">
      <c r="A1554" s="12" t="s">
        <v>8219</v>
      </c>
      <c r="B1554">
        <f>IF(Sheet1!F3034="successful",Sheet1!L3034)</f>
        <v>25</v>
      </c>
    </row>
    <row r="1555" spans="1:2" x14ac:dyDescent="0.25">
      <c r="A1555" s="12" t="s">
        <v>8219</v>
      </c>
      <c r="B1555">
        <f>IF(Sheet1!F3035="successful",Sheet1!L3035)</f>
        <v>23</v>
      </c>
    </row>
    <row r="1556" spans="1:2" x14ac:dyDescent="0.25">
      <c r="A1556" s="12" t="s">
        <v>8219</v>
      </c>
      <c r="B1556">
        <f>IF(Sheet1!F3036="successful",Sheet1!L3036)</f>
        <v>1260</v>
      </c>
    </row>
    <row r="1557" spans="1:2" x14ac:dyDescent="0.25">
      <c r="A1557" s="12" t="s">
        <v>8219</v>
      </c>
      <c r="B1557">
        <f>IF(Sheet1!F3037="successful",Sheet1!L3037)</f>
        <v>307</v>
      </c>
    </row>
    <row r="1558" spans="1:2" x14ac:dyDescent="0.25">
      <c r="A1558" s="12" t="s">
        <v>8219</v>
      </c>
      <c r="B1558">
        <f>IF(Sheet1!F3038="successful",Sheet1!L3038)</f>
        <v>329</v>
      </c>
    </row>
    <row r="1559" spans="1:2" x14ac:dyDescent="0.25">
      <c r="A1559" s="12" t="s">
        <v>8219</v>
      </c>
      <c r="B1559">
        <f>IF(Sheet1!F3039="successful",Sheet1!L3039)</f>
        <v>32</v>
      </c>
    </row>
    <row r="1560" spans="1:2" x14ac:dyDescent="0.25">
      <c r="A1560" s="12" t="s">
        <v>8219</v>
      </c>
      <c r="B1560">
        <f>IF(Sheet1!F3040="successful",Sheet1!L3040)</f>
        <v>27</v>
      </c>
    </row>
    <row r="1561" spans="1:2" x14ac:dyDescent="0.25">
      <c r="A1561" s="12" t="s">
        <v>8219</v>
      </c>
      <c r="B1561">
        <f>IF(Sheet1!F3041="successful",Sheet1!L3041)</f>
        <v>236</v>
      </c>
    </row>
    <row r="1562" spans="1:2" x14ac:dyDescent="0.25">
      <c r="A1562" s="12" t="s">
        <v>8219</v>
      </c>
      <c r="B1562">
        <f>IF(Sheet1!F3042="successful",Sheet1!L3042)</f>
        <v>42</v>
      </c>
    </row>
    <row r="1563" spans="1:2" x14ac:dyDescent="0.25">
      <c r="A1563" s="12" t="s">
        <v>8219</v>
      </c>
      <c r="B1563">
        <f>IF(Sheet1!F3043="successful",Sheet1!L3043)</f>
        <v>95</v>
      </c>
    </row>
    <row r="1564" spans="1:2" x14ac:dyDescent="0.25">
      <c r="A1564" s="12" t="s">
        <v>8219</v>
      </c>
      <c r="B1564">
        <f>IF(Sheet1!F3044="successful",Sheet1!L3044)</f>
        <v>37</v>
      </c>
    </row>
    <row r="1565" spans="1:2" x14ac:dyDescent="0.25">
      <c r="A1565" s="12" t="s">
        <v>8219</v>
      </c>
      <c r="B1565">
        <f>IF(Sheet1!F3045="successful",Sheet1!L3045)</f>
        <v>128</v>
      </c>
    </row>
    <row r="1566" spans="1:2" x14ac:dyDescent="0.25">
      <c r="A1566" s="12" t="s">
        <v>8219</v>
      </c>
      <c r="B1566">
        <f>IF(Sheet1!F3046="successful",Sheet1!L3046)</f>
        <v>156</v>
      </c>
    </row>
    <row r="1567" spans="1:2" x14ac:dyDescent="0.25">
      <c r="A1567" s="12" t="s">
        <v>8219</v>
      </c>
      <c r="B1567">
        <f>IF(Sheet1!F3047="successful",Sheet1!L3047)</f>
        <v>64</v>
      </c>
    </row>
    <row r="1568" spans="1:2" x14ac:dyDescent="0.25">
      <c r="A1568" s="12" t="s">
        <v>8219</v>
      </c>
      <c r="B1568">
        <f>IF(Sheet1!F3048="successful",Sheet1!L3048)</f>
        <v>58</v>
      </c>
    </row>
    <row r="1569" spans="1:2" x14ac:dyDescent="0.25">
      <c r="A1569" s="12" t="s">
        <v>8219</v>
      </c>
      <c r="B1569">
        <f>IF(Sheet1!F3049="successful",Sheet1!L3049)</f>
        <v>20</v>
      </c>
    </row>
    <row r="1570" spans="1:2" x14ac:dyDescent="0.25">
      <c r="A1570" s="12" t="s">
        <v>8219</v>
      </c>
      <c r="B1570">
        <f>IF(Sheet1!F3050="successful",Sheet1!L3050)</f>
        <v>47</v>
      </c>
    </row>
    <row r="1571" spans="1:2" x14ac:dyDescent="0.25">
      <c r="A1571" s="12" t="s">
        <v>8219</v>
      </c>
      <c r="B1571">
        <f>IF(Sheet1!F3051="successful",Sheet1!L3051)</f>
        <v>54</v>
      </c>
    </row>
    <row r="1572" spans="1:2" x14ac:dyDescent="0.25">
      <c r="A1572" s="12" t="s">
        <v>8219</v>
      </c>
      <c r="B1572">
        <f>IF(Sheet1!F3052="successful",Sheet1!L3052)</f>
        <v>9</v>
      </c>
    </row>
    <row r="1573" spans="1:2" x14ac:dyDescent="0.25">
      <c r="A1573" s="12" t="s">
        <v>8219</v>
      </c>
      <c r="B1573">
        <f>IF(Sheet1!F3149="successful",Sheet1!L3149)</f>
        <v>213</v>
      </c>
    </row>
    <row r="1574" spans="1:2" x14ac:dyDescent="0.25">
      <c r="A1574" s="12" t="s">
        <v>8219</v>
      </c>
      <c r="B1574">
        <f>IF(Sheet1!F3150="successful",Sheet1!L3150)</f>
        <v>57</v>
      </c>
    </row>
    <row r="1575" spans="1:2" x14ac:dyDescent="0.25">
      <c r="A1575" s="12" t="s">
        <v>8219</v>
      </c>
      <c r="B1575">
        <f>IF(Sheet1!F3151="successful",Sheet1!L3151)</f>
        <v>25</v>
      </c>
    </row>
    <row r="1576" spans="1:2" x14ac:dyDescent="0.25">
      <c r="A1576" s="12" t="s">
        <v>8219</v>
      </c>
      <c r="B1576">
        <f>IF(Sheet1!F3152="successful",Sheet1!L3152)</f>
        <v>104</v>
      </c>
    </row>
    <row r="1577" spans="1:2" x14ac:dyDescent="0.25">
      <c r="A1577" s="12" t="s">
        <v>8219</v>
      </c>
      <c r="B1577">
        <f>IF(Sheet1!F3153="successful",Sheet1!L3153)</f>
        <v>34</v>
      </c>
    </row>
    <row r="1578" spans="1:2" x14ac:dyDescent="0.25">
      <c r="A1578" s="12" t="s">
        <v>8219</v>
      </c>
      <c r="B1578">
        <f>IF(Sheet1!F3154="successful",Sheet1!L3154)</f>
        <v>67</v>
      </c>
    </row>
    <row r="1579" spans="1:2" x14ac:dyDescent="0.25">
      <c r="A1579" s="12" t="s">
        <v>8219</v>
      </c>
      <c r="B1579">
        <f>IF(Sheet1!F3155="successful",Sheet1!L3155)</f>
        <v>241</v>
      </c>
    </row>
    <row r="1580" spans="1:2" x14ac:dyDescent="0.25">
      <c r="A1580" s="12" t="s">
        <v>8219</v>
      </c>
      <c r="B1580">
        <f>IF(Sheet1!F3156="successful",Sheet1!L3156)</f>
        <v>123</v>
      </c>
    </row>
    <row r="1581" spans="1:2" x14ac:dyDescent="0.25">
      <c r="A1581" s="12" t="s">
        <v>8219</v>
      </c>
      <c r="B1581">
        <f>IF(Sheet1!F3157="successful",Sheet1!L3157)</f>
        <v>302</v>
      </c>
    </row>
    <row r="1582" spans="1:2" x14ac:dyDescent="0.25">
      <c r="A1582" s="12" t="s">
        <v>8219</v>
      </c>
      <c r="B1582">
        <f>IF(Sheet1!F3158="successful",Sheet1!L3158)</f>
        <v>89</v>
      </c>
    </row>
    <row r="1583" spans="1:2" x14ac:dyDescent="0.25">
      <c r="A1583" s="12" t="s">
        <v>8219</v>
      </c>
      <c r="B1583">
        <f>IF(Sheet1!F3159="successful",Sheet1!L3159)</f>
        <v>41</v>
      </c>
    </row>
    <row r="1584" spans="1:2" x14ac:dyDescent="0.25">
      <c r="A1584" s="12" t="s">
        <v>8219</v>
      </c>
      <c r="B1584">
        <f>IF(Sheet1!F3160="successful",Sheet1!L3160)</f>
        <v>69</v>
      </c>
    </row>
    <row r="1585" spans="1:2" x14ac:dyDescent="0.25">
      <c r="A1585" s="12" t="s">
        <v>8219</v>
      </c>
      <c r="B1585">
        <f>IF(Sheet1!F3161="successful",Sheet1!L3161)</f>
        <v>52</v>
      </c>
    </row>
    <row r="1586" spans="1:2" x14ac:dyDescent="0.25">
      <c r="A1586" s="12" t="s">
        <v>8219</v>
      </c>
      <c r="B1586">
        <f>IF(Sheet1!F3162="successful",Sheet1!L3162)</f>
        <v>57</v>
      </c>
    </row>
    <row r="1587" spans="1:2" x14ac:dyDescent="0.25">
      <c r="A1587" s="12" t="s">
        <v>8219</v>
      </c>
      <c r="B1587">
        <f>IF(Sheet1!F3163="successful",Sheet1!L3163)</f>
        <v>74</v>
      </c>
    </row>
    <row r="1588" spans="1:2" x14ac:dyDescent="0.25">
      <c r="A1588" s="12" t="s">
        <v>8219</v>
      </c>
      <c r="B1588">
        <f>IF(Sheet1!F3164="successful",Sheet1!L3164)</f>
        <v>63</v>
      </c>
    </row>
    <row r="1589" spans="1:2" x14ac:dyDescent="0.25">
      <c r="A1589" s="12" t="s">
        <v>8219</v>
      </c>
      <c r="B1589">
        <f>IF(Sheet1!F3165="successful",Sheet1!L3165)</f>
        <v>72</v>
      </c>
    </row>
    <row r="1590" spans="1:2" x14ac:dyDescent="0.25">
      <c r="A1590" s="12" t="s">
        <v>8219</v>
      </c>
      <c r="B1590">
        <f>IF(Sheet1!F3166="successful",Sheet1!L3166)</f>
        <v>71</v>
      </c>
    </row>
    <row r="1591" spans="1:2" x14ac:dyDescent="0.25">
      <c r="A1591" s="12" t="s">
        <v>8219</v>
      </c>
      <c r="B1591">
        <f>IF(Sheet1!F3167="successful",Sheet1!L3167)</f>
        <v>21</v>
      </c>
    </row>
    <row r="1592" spans="1:2" x14ac:dyDescent="0.25">
      <c r="A1592" s="12" t="s">
        <v>8219</v>
      </c>
      <c r="B1592">
        <f>IF(Sheet1!F3168="successful",Sheet1!L3168)</f>
        <v>930</v>
      </c>
    </row>
    <row r="1593" spans="1:2" x14ac:dyDescent="0.25">
      <c r="A1593" s="12" t="s">
        <v>8219</v>
      </c>
      <c r="B1593">
        <f>IF(Sheet1!F3169="successful",Sheet1!L3169)</f>
        <v>55</v>
      </c>
    </row>
    <row r="1594" spans="1:2" x14ac:dyDescent="0.25">
      <c r="A1594" s="12" t="s">
        <v>8219</v>
      </c>
      <c r="B1594">
        <f>IF(Sheet1!F3170="successful",Sheet1!L3170)</f>
        <v>61</v>
      </c>
    </row>
    <row r="1595" spans="1:2" x14ac:dyDescent="0.25">
      <c r="A1595" s="12" t="s">
        <v>8219</v>
      </c>
      <c r="B1595">
        <f>IF(Sheet1!F3171="successful",Sheet1!L3171)</f>
        <v>82</v>
      </c>
    </row>
    <row r="1596" spans="1:2" x14ac:dyDescent="0.25">
      <c r="A1596" s="12" t="s">
        <v>8219</v>
      </c>
      <c r="B1596">
        <f>IF(Sheet1!F3172="successful",Sheet1!L3172)</f>
        <v>71</v>
      </c>
    </row>
    <row r="1597" spans="1:2" x14ac:dyDescent="0.25">
      <c r="A1597" s="12" t="s">
        <v>8219</v>
      </c>
      <c r="B1597">
        <f>IF(Sheet1!F3173="successful",Sheet1!L3173)</f>
        <v>117</v>
      </c>
    </row>
    <row r="1598" spans="1:2" x14ac:dyDescent="0.25">
      <c r="A1598" s="12" t="s">
        <v>8219</v>
      </c>
      <c r="B1598">
        <f>IF(Sheet1!F3174="successful",Sheet1!L3174)</f>
        <v>29</v>
      </c>
    </row>
    <row r="1599" spans="1:2" x14ac:dyDescent="0.25">
      <c r="A1599" s="12" t="s">
        <v>8219</v>
      </c>
      <c r="B1599">
        <f>IF(Sheet1!F3175="successful",Sheet1!L3175)</f>
        <v>74</v>
      </c>
    </row>
    <row r="1600" spans="1:2" x14ac:dyDescent="0.25">
      <c r="A1600" s="12" t="s">
        <v>8219</v>
      </c>
      <c r="B1600">
        <f>IF(Sheet1!F3176="successful",Sheet1!L3176)</f>
        <v>23</v>
      </c>
    </row>
    <row r="1601" spans="1:2" x14ac:dyDescent="0.25">
      <c r="A1601" s="12" t="s">
        <v>8219</v>
      </c>
      <c r="B1601">
        <f>IF(Sheet1!F3177="successful",Sheet1!L3177)</f>
        <v>60</v>
      </c>
    </row>
    <row r="1602" spans="1:2" x14ac:dyDescent="0.25">
      <c r="A1602" s="12" t="s">
        <v>8219</v>
      </c>
      <c r="B1602">
        <f>IF(Sheet1!F3178="successful",Sheet1!L3178)</f>
        <v>55</v>
      </c>
    </row>
    <row r="1603" spans="1:2" x14ac:dyDescent="0.25">
      <c r="A1603" s="12" t="s">
        <v>8219</v>
      </c>
      <c r="B1603">
        <f>IF(Sheet1!F3179="successful",Sheet1!L3179)</f>
        <v>51</v>
      </c>
    </row>
    <row r="1604" spans="1:2" x14ac:dyDescent="0.25">
      <c r="A1604" s="12" t="s">
        <v>8219</v>
      </c>
      <c r="B1604">
        <f>IF(Sheet1!F3180="successful",Sheet1!L3180)</f>
        <v>78</v>
      </c>
    </row>
    <row r="1605" spans="1:2" x14ac:dyDescent="0.25">
      <c r="A1605" s="12" t="s">
        <v>8219</v>
      </c>
      <c r="B1605">
        <f>IF(Sheet1!F3181="successful",Sheet1!L3181)</f>
        <v>62</v>
      </c>
    </row>
    <row r="1606" spans="1:2" x14ac:dyDescent="0.25">
      <c r="A1606" s="12" t="s">
        <v>8219</v>
      </c>
      <c r="B1606">
        <f>IF(Sheet1!F3182="successful",Sheet1!L3182)</f>
        <v>45</v>
      </c>
    </row>
    <row r="1607" spans="1:2" x14ac:dyDescent="0.25">
      <c r="A1607" s="12" t="s">
        <v>8219</v>
      </c>
      <c r="B1607">
        <f>IF(Sheet1!F3183="successful",Sheet1!L3183)</f>
        <v>15</v>
      </c>
    </row>
    <row r="1608" spans="1:2" x14ac:dyDescent="0.25">
      <c r="A1608" s="12" t="s">
        <v>8219</v>
      </c>
      <c r="B1608">
        <f>IF(Sheet1!F3184="successful",Sheet1!L3184)</f>
        <v>151</v>
      </c>
    </row>
    <row r="1609" spans="1:2" x14ac:dyDescent="0.25">
      <c r="A1609" s="12" t="s">
        <v>8219</v>
      </c>
      <c r="B1609">
        <f>IF(Sheet1!F3185="successful",Sheet1!L3185)</f>
        <v>68</v>
      </c>
    </row>
    <row r="1610" spans="1:2" x14ac:dyDescent="0.25">
      <c r="A1610" s="12" t="s">
        <v>8219</v>
      </c>
      <c r="B1610">
        <f>IF(Sheet1!F3186="successful",Sheet1!L3186)</f>
        <v>46</v>
      </c>
    </row>
    <row r="1611" spans="1:2" x14ac:dyDescent="0.25">
      <c r="A1611" s="12" t="s">
        <v>8219</v>
      </c>
      <c r="B1611">
        <f>IF(Sheet1!F3187="successful",Sheet1!L3187)</f>
        <v>24</v>
      </c>
    </row>
    <row r="1612" spans="1:2" x14ac:dyDescent="0.25">
      <c r="A1612" s="12" t="s">
        <v>8219</v>
      </c>
      <c r="B1612">
        <f>IF(Sheet1!F3188="successful",Sheet1!L3188)</f>
        <v>70</v>
      </c>
    </row>
    <row r="1613" spans="1:2" x14ac:dyDescent="0.25">
      <c r="A1613" s="12" t="s">
        <v>8219</v>
      </c>
      <c r="B1613">
        <f>IF(Sheet1!F3189="successful",Sheet1!L3189)</f>
        <v>244</v>
      </c>
    </row>
    <row r="1614" spans="1:2" x14ac:dyDescent="0.25">
      <c r="A1614" s="12" t="s">
        <v>8219</v>
      </c>
      <c r="B1614">
        <f>IF(Sheet1!F3210="successful",Sheet1!L3210)</f>
        <v>82</v>
      </c>
    </row>
    <row r="1615" spans="1:2" x14ac:dyDescent="0.25">
      <c r="A1615" s="12" t="s">
        <v>8219</v>
      </c>
      <c r="B1615">
        <f>IF(Sheet1!F3211="successful",Sheet1!L3211)</f>
        <v>226</v>
      </c>
    </row>
    <row r="1616" spans="1:2" x14ac:dyDescent="0.25">
      <c r="A1616" s="12" t="s">
        <v>8219</v>
      </c>
      <c r="B1616">
        <f>IF(Sheet1!F3212="successful",Sheet1!L3212)</f>
        <v>60</v>
      </c>
    </row>
    <row r="1617" spans="1:2" x14ac:dyDescent="0.25">
      <c r="A1617" s="12" t="s">
        <v>8219</v>
      </c>
      <c r="B1617">
        <f>IF(Sheet1!F3213="successful",Sheet1!L3213)</f>
        <v>322</v>
      </c>
    </row>
    <row r="1618" spans="1:2" x14ac:dyDescent="0.25">
      <c r="A1618" s="12" t="s">
        <v>8219</v>
      </c>
      <c r="B1618">
        <f>IF(Sheet1!F3214="successful",Sheet1!L3214)</f>
        <v>94</v>
      </c>
    </row>
    <row r="1619" spans="1:2" x14ac:dyDescent="0.25">
      <c r="A1619" s="12" t="s">
        <v>8219</v>
      </c>
      <c r="B1619">
        <f>IF(Sheet1!F3215="successful",Sheet1!L3215)</f>
        <v>47</v>
      </c>
    </row>
    <row r="1620" spans="1:2" x14ac:dyDescent="0.25">
      <c r="A1620" s="12" t="s">
        <v>8219</v>
      </c>
      <c r="B1620">
        <f>IF(Sheet1!F3216="successful",Sheet1!L3216)</f>
        <v>115</v>
      </c>
    </row>
    <row r="1621" spans="1:2" x14ac:dyDescent="0.25">
      <c r="A1621" s="12" t="s">
        <v>8219</v>
      </c>
      <c r="B1621">
        <f>IF(Sheet1!F3217="successful",Sheet1!L3217)</f>
        <v>134</v>
      </c>
    </row>
    <row r="1622" spans="1:2" x14ac:dyDescent="0.25">
      <c r="A1622" s="12" t="s">
        <v>8219</v>
      </c>
      <c r="B1622">
        <f>IF(Sheet1!F3218="successful",Sheet1!L3218)</f>
        <v>35</v>
      </c>
    </row>
    <row r="1623" spans="1:2" x14ac:dyDescent="0.25">
      <c r="A1623" s="12" t="s">
        <v>8219</v>
      </c>
      <c r="B1623">
        <f>IF(Sheet1!F3219="successful",Sheet1!L3219)</f>
        <v>104</v>
      </c>
    </row>
    <row r="1624" spans="1:2" x14ac:dyDescent="0.25">
      <c r="A1624" s="12" t="s">
        <v>8219</v>
      </c>
      <c r="B1624">
        <f>IF(Sheet1!F3220="successful",Sheet1!L3220)</f>
        <v>184</v>
      </c>
    </row>
    <row r="1625" spans="1:2" x14ac:dyDescent="0.25">
      <c r="A1625" s="12" t="s">
        <v>8219</v>
      </c>
      <c r="B1625">
        <f>IF(Sheet1!F3221="successful",Sheet1!L3221)</f>
        <v>119</v>
      </c>
    </row>
    <row r="1626" spans="1:2" x14ac:dyDescent="0.25">
      <c r="A1626" s="12" t="s">
        <v>8219</v>
      </c>
      <c r="B1626">
        <f>IF(Sheet1!F3222="successful",Sheet1!L3222)</f>
        <v>59</v>
      </c>
    </row>
    <row r="1627" spans="1:2" x14ac:dyDescent="0.25">
      <c r="A1627" s="12" t="s">
        <v>8219</v>
      </c>
      <c r="B1627">
        <f>IF(Sheet1!F3223="successful",Sheet1!L3223)</f>
        <v>113</v>
      </c>
    </row>
    <row r="1628" spans="1:2" x14ac:dyDescent="0.25">
      <c r="A1628" s="12" t="s">
        <v>8219</v>
      </c>
      <c r="B1628">
        <f>IF(Sheet1!F3224="successful",Sheet1!L3224)</f>
        <v>84</v>
      </c>
    </row>
    <row r="1629" spans="1:2" x14ac:dyDescent="0.25">
      <c r="A1629" s="12" t="s">
        <v>8219</v>
      </c>
      <c r="B1629">
        <f>IF(Sheet1!F3225="successful",Sheet1!L3225)</f>
        <v>74</v>
      </c>
    </row>
    <row r="1630" spans="1:2" x14ac:dyDescent="0.25">
      <c r="A1630" s="12" t="s">
        <v>8219</v>
      </c>
      <c r="B1630">
        <f>IF(Sheet1!F3226="successful",Sheet1!L3226)</f>
        <v>216</v>
      </c>
    </row>
    <row r="1631" spans="1:2" x14ac:dyDescent="0.25">
      <c r="A1631" s="12" t="s">
        <v>8219</v>
      </c>
      <c r="B1631">
        <f>IF(Sheet1!F3227="successful",Sheet1!L3227)</f>
        <v>39</v>
      </c>
    </row>
    <row r="1632" spans="1:2" x14ac:dyDescent="0.25">
      <c r="A1632" s="12" t="s">
        <v>8219</v>
      </c>
      <c r="B1632">
        <f>IF(Sheet1!F3228="successful",Sheet1!L3228)</f>
        <v>21</v>
      </c>
    </row>
    <row r="1633" spans="1:2" x14ac:dyDescent="0.25">
      <c r="A1633" s="12" t="s">
        <v>8219</v>
      </c>
      <c r="B1633">
        <f>IF(Sheet1!F3229="successful",Sheet1!L3229)</f>
        <v>30</v>
      </c>
    </row>
    <row r="1634" spans="1:2" x14ac:dyDescent="0.25">
      <c r="A1634" s="12" t="s">
        <v>8219</v>
      </c>
      <c r="B1634">
        <f>IF(Sheet1!F3230="successful",Sheet1!L3230)</f>
        <v>37</v>
      </c>
    </row>
    <row r="1635" spans="1:2" x14ac:dyDescent="0.25">
      <c r="A1635" s="12" t="s">
        <v>8219</v>
      </c>
      <c r="B1635">
        <f>IF(Sheet1!F3231="successful",Sheet1!L3231)</f>
        <v>202</v>
      </c>
    </row>
    <row r="1636" spans="1:2" x14ac:dyDescent="0.25">
      <c r="A1636" s="12" t="s">
        <v>8219</v>
      </c>
      <c r="B1636">
        <f>IF(Sheet1!F3232="successful",Sheet1!L3232)</f>
        <v>37</v>
      </c>
    </row>
    <row r="1637" spans="1:2" x14ac:dyDescent="0.25">
      <c r="A1637" s="12" t="s">
        <v>8219</v>
      </c>
      <c r="B1637">
        <f>IF(Sheet1!F3233="successful",Sheet1!L3233)</f>
        <v>28</v>
      </c>
    </row>
    <row r="1638" spans="1:2" x14ac:dyDescent="0.25">
      <c r="A1638" s="12" t="s">
        <v>8219</v>
      </c>
      <c r="B1638">
        <f>IF(Sheet1!F3234="successful",Sheet1!L3234)</f>
        <v>26</v>
      </c>
    </row>
    <row r="1639" spans="1:2" x14ac:dyDescent="0.25">
      <c r="A1639" s="12" t="s">
        <v>8219</v>
      </c>
      <c r="B1639">
        <f>IF(Sheet1!F3235="successful",Sheet1!L3235)</f>
        <v>61</v>
      </c>
    </row>
    <row r="1640" spans="1:2" x14ac:dyDescent="0.25">
      <c r="A1640" s="12" t="s">
        <v>8219</v>
      </c>
      <c r="B1640">
        <f>IF(Sheet1!F3236="successful",Sheet1!L3236)</f>
        <v>115</v>
      </c>
    </row>
    <row r="1641" spans="1:2" x14ac:dyDescent="0.25">
      <c r="A1641" s="12" t="s">
        <v>8219</v>
      </c>
      <c r="B1641">
        <f>IF(Sheet1!F3237="successful",Sheet1!L3237)</f>
        <v>181</v>
      </c>
    </row>
    <row r="1642" spans="1:2" x14ac:dyDescent="0.25">
      <c r="A1642" s="12" t="s">
        <v>8219</v>
      </c>
      <c r="B1642">
        <f>IF(Sheet1!F3238="successful",Sheet1!L3238)</f>
        <v>110</v>
      </c>
    </row>
    <row r="1643" spans="1:2" x14ac:dyDescent="0.25">
      <c r="A1643" s="12" t="s">
        <v>8219</v>
      </c>
      <c r="B1643">
        <f>IF(Sheet1!F3239="successful",Sheet1!L3239)</f>
        <v>269</v>
      </c>
    </row>
    <row r="1644" spans="1:2" x14ac:dyDescent="0.25">
      <c r="A1644" s="12" t="s">
        <v>8219</v>
      </c>
      <c r="B1644">
        <f>IF(Sheet1!F3240="successful",Sheet1!L3240)</f>
        <v>79</v>
      </c>
    </row>
    <row r="1645" spans="1:2" x14ac:dyDescent="0.25">
      <c r="A1645" s="12" t="s">
        <v>8219</v>
      </c>
      <c r="B1645">
        <f>IF(Sheet1!F3241="successful",Sheet1!L3241)</f>
        <v>104</v>
      </c>
    </row>
    <row r="1646" spans="1:2" x14ac:dyDescent="0.25">
      <c r="A1646" s="12" t="s">
        <v>8219</v>
      </c>
      <c r="B1646">
        <f>IF(Sheet1!F3242="successful",Sheet1!L3242)</f>
        <v>34</v>
      </c>
    </row>
    <row r="1647" spans="1:2" x14ac:dyDescent="0.25">
      <c r="A1647" s="12" t="s">
        <v>8219</v>
      </c>
      <c r="B1647">
        <f>IF(Sheet1!F3243="successful",Sheet1!L3243)</f>
        <v>167</v>
      </c>
    </row>
    <row r="1648" spans="1:2" x14ac:dyDescent="0.25">
      <c r="A1648" s="12" t="s">
        <v>8219</v>
      </c>
      <c r="B1648">
        <f>IF(Sheet1!F3244="successful",Sheet1!L3244)</f>
        <v>183</v>
      </c>
    </row>
    <row r="1649" spans="1:2" x14ac:dyDescent="0.25">
      <c r="A1649" s="12" t="s">
        <v>8219</v>
      </c>
      <c r="B1649">
        <f>IF(Sheet1!F3245="successful",Sheet1!L3245)</f>
        <v>71</v>
      </c>
    </row>
    <row r="1650" spans="1:2" x14ac:dyDescent="0.25">
      <c r="A1650" s="12" t="s">
        <v>8219</v>
      </c>
      <c r="B1650">
        <f>IF(Sheet1!F3246="successful",Sheet1!L3246)</f>
        <v>69</v>
      </c>
    </row>
    <row r="1651" spans="1:2" x14ac:dyDescent="0.25">
      <c r="A1651" s="12" t="s">
        <v>8219</v>
      </c>
      <c r="B1651">
        <f>IF(Sheet1!F3247="successful",Sheet1!L3247)</f>
        <v>270</v>
      </c>
    </row>
    <row r="1652" spans="1:2" x14ac:dyDescent="0.25">
      <c r="A1652" s="12" t="s">
        <v>8219</v>
      </c>
      <c r="B1652">
        <f>IF(Sheet1!F3248="successful",Sheet1!L3248)</f>
        <v>193</v>
      </c>
    </row>
    <row r="1653" spans="1:2" x14ac:dyDescent="0.25">
      <c r="A1653" s="12" t="s">
        <v>8219</v>
      </c>
      <c r="B1653">
        <f>IF(Sheet1!F3249="successful",Sheet1!L3249)</f>
        <v>57</v>
      </c>
    </row>
    <row r="1654" spans="1:2" x14ac:dyDescent="0.25">
      <c r="A1654" s="12" t="s">
        <v>8219</v>
      </c>
      <c r="B1654">
        <f>IF(Sheet1!F3250="successful",Sheet1!L3250)</f>
        <v>200</v>
      </c>
    </row>
    <row r="1655" spans="1:2" x14ac:dyDescent="0.25">
      <c r="A1655" s="12" t="s">
        <v>8219</v>
      </c>
      <c r="B1655">
        <f>IF(Sheet1!F3251="successful",Sheet1!L3251)</f>
        <v>88</v>
      </c>
    </row>
    <row r="1656" spans="1:2" x14ac:dyDescent="0.25">
      <c r="A1656" s="12" t="s">
        <v>8219</v>
      </c>
      <c r="B1656">
        <f>IF(Sheet1!F3252="successful",Sheet1!L3252)</f>
        <v>213</v>
      </c>
    </row>
    <row r="1657" spans="1:2" x14ac:dyDescent="0.25">
      <c r="A1657" s="12" t="s">
        <v>8219</v>
      </c>
      <c r="B1657">
        <f>IF(Sheet1!F3253="successful",Sheet1!L3253)</f>
        <v>20</v>
      </c>
    </row>
    <row r="1658" spans="1:2" x14ac:dyDescent="0.25">
      <c r="A1658" s="12" t="s">
        <v>8219</v>
      </c>
      <c r="B1658">
        <f>IF(Sheet1!F3254="successful",Sheet1!L3254)</f>
        <v>50</v>
      </c>
    </row>
    <row r="1659" spans="1:2" x14ac:dyDescent="0.25">
      <c r="A1659" s="12" t="s">
        <v>8219</v>
      </c>
      <c r="B1659">
        <f>IF(Sheet1!F3255="successful",Sheet1!L3255)</f>
        <v>115</v>
      </c>
    </row>
    <row r="1660" spans="1:2" x14ac:dyDescent="0.25">
      <c r="A1660" s="12" t="s">
        <v>8219</v>
      </c>
      <c r="B1660">
        <f>IF(Sheet1!F3256="successful",Sheet1!L3256)</f>
        <v>186</v>
      </c>
    </row>
    <row r="1661" spans="1:2" x14ac:dyDescent="0.25">
      <c r="A1661" s="12" t="s">
        <v>8219</v>
      </c>
      <c r="B1661">
        <f>IF(Sheet1!F3257="successful",Sheet1!L3257)</f>
        <v>18</v>
      </c>
    </row>
    <row r="1662" spans="1:2" x14ac:dyDescent="0.25">
      <c r="A1662" s="12" t="s">
        <v>8219</v>
      </c>
      <c r="B1662">
        <f>IF(Sheet1!F3258="successful",Sheet1!L3258)</f>
        <v>176</v>
      </c>
    </row>
    <row r="1663" spans="1:2" x14ac:dyDescent="0.25">
      <c r="A1663" s="12" t="s">
        <v>8219</v>
      </c>
      <c r="B1663">
        <f>IF(Sheet1!F3259="successful",Sheet1!L3259)</f>
        <v>41</v>
      </c>
    </row>
    <row r="1664" spans="1:2" x14ac:dyDescent="0.25">
      <c r="A1664" s="12" t="s">
        <v>8219</v>
      </c>
      <c r="B1664">
        <f>IF(Sheet1!F3260="successful",Sheet1!L3260)</f>
        <v>75</v>
      </c>
    </row>
    <row r="1665" spans="1:2" x14ac:dyDescent="0.25">
      <c r="A1665" s="12" t="s">
        <v>8219</v>
      </c>
      <c r="B1665">
        <f>IF(Sheet1!F3261="successful",Sheet1!L3261)</f>
        <v>97</v>
      </c>
    </row>
    <row r="1666" spans="1:2" x14ac:dyDescent="0.25">
      <c r="A1666" s="12" t="s">
        <v>8219</v>
      </c>
      <c r="B1666">
        <f>IF(Sheet1!F3262="successful",Sheet1!L3262)</f>
        <v>73</v>
      </c>
    </row>
    <row r="1667" spans="1:2" x14ac:dyDescent="0.25">
      <c r="A1667" s="12" t="s">
        <v>8219</v>
      </c>
      <c r="B1667">
        <f>IF(Sheet1!F3263="successful",Sheet1!L3263)</f>
        <v>49</v>
      </c>
    </row>
    <row r="1668" spans="1:2" x14ac:dyDescent="0.25">
      <c r="A1668" s="12" t="s">
        <v>8219</v>
      </c>
      <c r="B1668">
        <f>IF(Sheet1!F3264="successful",Sheet1!L3264)</f>
        <v>134</v>
      </c>
    </row>
    <row r="1669" spans="1:2" x14ac:dyDescent="0.25">
      <c r="A1669" s="12" t="s">
        <v>8219</v>
      </c>
      <c r="B1669">
        <f>IF(Sheet1!F3265="successful",Sheet1!L3265)</f>
        <v>68</v>
      </c>
    </row>
    <row r="1670" spans="1:2" x14ac:dyDescent="0.25">
      <c r="A1670" s="12" t="s">
        <v>8219</v>
      </c>
      <c r="B1670">
        <f>IF(Sheet1!F3266="successful",Sheet1!L3266)</f>
        <v>49</v>
      </c>
    </row>
    <row r="1671" spans="1:2" x14ac:dyDescent="0.25">
      <c r="A1671" s="12" t="s">
        <v>8219</v>
      </c>
      <c r="B1671">
        <f>IF(Sheet1!F3267="successful",Sheet1!L3267)</f>
        <v>63</v>
      </c>
    </row>
    <row r="1672" spans="1:2" x14ac:dyDescent="0.25">
      <c r="A1672" s="12" t="s">
        <v>8219</v>
      </c>
      <c r="B1672">
        <f>IF(Sheet1!F3268="successful",Sheet1!L3268)</f>
        <v>163</v>
      </c>
    </row>
    <row r="1673" spans="1:2" x14ac:dyDescent="0.25">
      <c r="A1673" s="12" t="s">
        <v>8219</v>
      </c>
      <c r="B1673">
        <f>IF(Sheet1!F3269="successful",Sheet1!L3269)</f>
        <v>288</v>
      </c>
    </row>
    <row r="1674" spans="1:2" x14ac:dyDescent="0.25">
      <c r="A1674" s="12" t="s">
        <v>8219</v>
      </c>
      <c r="B1674">
        <f>IF(Sheet1!F3270="successful",Sheet1!L3270)</f>
        <v>42</v>
      </c>
    </row>
    <row r="1675" spans="1:2" x14ac:dyDescent="0.25">
      <c r="A1675" s="12" t="s">
        <v>8219</v>
      </c>
      <c r="B1675">
        <f>IF(Sheet1!F3271="successful",Sheet1!L3271)</f>
        <v>70</v>
      </c>
    </row>
    <row r="1676" spans="1:2" x14ac:dyDescent="0.25">
      <c r="A1676" s="12" t="s">
        <v>8219</v>
      </c>
      <c r="B1676">
        <f>IF(Sheet1!F3272="successful",Sheet1!L3272)</f>
        <v>30</v>
      </c>
    </row>
    <row r="1677" spans="1:2" x14ac:dyDescent="0.25">
      <c r="A1677" s="12" t="s">
        <v>8219</v>
      </c>
      <c r="B1677">
        <f>IF(Sheet1!F3273="successful",Sheet1!L3273)</f>
        <v>51</v>
      </c>
    </row>
    <row r="1678" spans="1:2" x14ac:dyDescent="0.25">
      <c r="A1678" s="12" t="s">
        <v>8219</v>
      </c>
      <c r="B1678">
        <f>IF(Sheet1!F3274="successful",Sheet1!L3274)</f>
        <v>145</v>
      </c>
    </row>
    <row r="1679" spans="1:2" x14ac:dyDescent="0.25">
      <c r="A1679" s="12" t="s">
        <v>8219</v>
      </c>
      <c r="B1679">
        <f>IF(Sheet1!F3275="successful",Sheet1!L3275)</f>
        <v>21</v>
      </c>
    </row>
    <row r="1680" spans="1:2" x14ac:dyDescent="0.25">
      <c r="A1680" s="12" t="s">
        <v>8219</v>
      </c>
      <c r="B1680">
        <f>IF(Sheet1!F3276="successful",Sheet1!L3276)</f>
        <v>286</v>
      </c>
    </row>
    <row r="1681" spans="1:2" x14ac:dyDescent="0.25">
      <c r="A1681" s="12" t="s">
        <v>8219</v>
      </c>
      <c r="B1681">
        <f>IF(Sheet1!F3277="successful",Sheet1!L3277)</f>
        <v>12</v>
      </c>
    </row>
    <row r="1682" spans="1:2" x14ac:dyDescent="0.25">
      <c r="A1682" s="12" t="s">
        <v>8219</v>
      </c>
      <c r="B1682">
        <f>IF(Sheet1!F3278="successful",Sheet1!L3278)</f>
        <v>100</v>
      </c>
    </row>
    <row r="1683" spans="1:2" x14ac:dyDescent="0.25">
      <c r="A1683" s="12" t="s">
        <v>8219</v>
      </c>
      <c r="B1683">
        <f>IF(Sheet1!F3279="successful",Sheet1!L3279)</f>
        <v>100</v>
      </c>
    </row>
    <row r="1684" spans="1:2" x14ac:dyDescent="0.25">
      <c r="A1684" s="12" t="s">
        <v>8219</v>
      </c>
      <c r="B1684">
        <f>IF(Sheet1!F3280="successful",Sheet1!L3280)</f>
        <v>34</v>
      </c>
    </row>
    <row r="1685" spans="1:2" x14ac:dyDescent="0.25">
      <c r="A1685" s="12" t="s">
        <v>8219</v>
      </c>
      <c r="B1685">
        <f>IF(Sheet1!F3281="successful",Sheet1!L3281)</f>
        <v>63</v>
      </c>
    </row>
    <row r="1686" spans="1:2" x14ac:dyDescent="0.25">
      <c r="A1686" s="12" t="s">
        <v>8219</v>
      </c>
      <c r="B1686">
        <f>IF(Sheet1!F3282="successful",Sheet1!L3282)</f>
        <v>30</v>
      </c>
    </row>
    <row r="1687" spans="1:2" x14ac:dyDescent="0.25">
      <c r="A1687" s="12" t="s">
        <v>8219</v>
      </c>
      <c r="B1687">
        <f>IF(Sheet1!F3283="successful",Sheet1!L3283)</f>
        <v>47</v>
      </c>
    </row>
    <row r="1688" spans="1:2" x14ac:dyDescent="0.25">
      <c r="A1688" s="12" t="s">
        <v>8219</v>
      </c>
      <c r="B1688">
        <f>IF(Sheet1!F3284="successful",Sheet1!L3284)</f>
        <v>237</v>
      </c>
    </row>
    <row r="1689" spans="1:2" x14ac:dyDescent="0.25">
      <c r="A1689" s="12" t="s">
        <v>8219</v>
      </c>
      <c r="B1689">
        <f>IF(Sheet1!F3285="successful",Sheet1!L3285)</f>
        <v>47</v>
      </c>
    </row>
    <row r="1690" spans="1:2" x14ac:dyDescent="0.25">
      <c r="A1690" s="12" t="s">
        <v>8219</v>
      </c>
      <c r="B1690">
        <f>IF(Sheet1!F3286="successful",Sheet1!L3286)</f>
        <v>15</v>
      </c>
    </row>
    <row r="1691" spans="1:2" x14ac:dyDescent="0.25">
      <c r="A1691" s="12" t="s">
        <v>8219</v>
      </c>
      <c r="B1691">
        <f>IF(Sheet1!F3287="successful",Sheet1!L3287)</f>
        <v>81</v>
      </c>
    </row>
    <row r="1692" spans="1:2" x14ac:dyDescent="0.25">
      <c r="A1692" s="12" t="s">
        <v>8219</v>
      </c>
      <c r="B1692">
        <f>IF(Sheet1!F3288="successful",Sheet1!L3288)</f>
        <v>122</v>
      </c>
    </row>
    <row r="1693" spans="1:2" x14ac:dyDescent="0.25">
      <c r="A1693" s="12" t="s">
        <v>8219</v>
      </c>
      <c r="B1693">
        <f>IF(Sheet1!F3289="successful",Sheet1!L3289)</f>
        <v>34</v>
      </c>
    </row>
    <row r="1694" spans="1:2" x14ac:dyDescent="0.25">
      <c r="A1694" s="12" t="s">
        <v>8219</v>
      </c>
      <c r="B1694">
        <f>IF(Sheet1!F3290="successful",Sheet1!L3290)</f>
        <v>207</v>
      </c>
    </row>
    <row r="1695" spans="1:2" x14ac:dyDescent="0.25">
      <c r="A1695" s="12" t="s">
        <v>8219</v>
      </c>
      <c r="B1695">
        <f>IF(Sheet1!F3291="successful",Sheet1!L3291)</f>
        <v>25</v>
      </c>
    </row>
    <row r="1696" spans="1:2" x14ac:dyDescent="0.25">
      <c r="A1696" s="12" t="s">
        <v>8219</v>
      </c>
      <c r="B1696">
        <f>IF(Sheet1!F3292="successful",Sheet1!L3292)</f>
        <v>72</v>
      </c>
    </row>
    <row r="1697" spans="1:2" x14ac:dyDescent="0.25">
      <c r="A1697" s="12" t="s">
        <v>8219</v>
      </c>
      <c r="B1697">
        <f>IF(Sheet1!F3293="successful",Sheet1!L3293)</f>
        <v>14</v>
      </c>
    </row>
    <row r="1698" spans="1:2" x14ac:dyDescent="0.25">
      <c r="A1698" s="12" t="s">
        <v>8219</v>
      </c>
      <c r="B1698">
        <f>IF(Sheet1!F3294="successful",Sheet1!L3294)</f>
        <v>15</v>
      </c>
    </row>
    <row r="1699" spans="1:2" x14ac:dyDescent="0.25">
      <c r="A1699" s="12" t="s">
        <v>8219</v>
      </c>
      <c r="B1699">
        <f>IF(Sheet1!F3295="successful",Sheet1!L3295)</f>
        <v>91</v>
      </c>
    </row>
    <row r="1700" spans="1:2" x14ac:dyDescent="0.25">
      <c r="A1700" s="12" t="s">
        <v>8219</v>
      </c>
      <c r="B1700">
        <f>IF(Sheet1!F3296="successful",Sheet1!L3296)</f>
        <v>24</v>
      </c>
    </row>
    <row r="1701" spans="1:2" x14ac:dyDescent="0.25">
      <c r="A1701" s="12" t="s">
        <v>8219</v>
      </c>
      <c r="B1701">
        <f>IF(Sheet1!F3297="successful",Sheet1!L3297)</f>
        <v>27</v>
      </c>
    </row>
    <row r="1702" spans="1:2" x14ac:dyDescent="0.25">
      <c r="A1702" s="12" t="s">
        <v>8219</v>
      </c>
      <c r="B1702">
        <f>IF(Sheet1!F3298="successful",Sheet1!L3298)</f>
        <v>47</v>
      </c>
    </row>
    <row r="1703" spans="1:2" x14ac:dyDescent="0.25">
      <c r="A1703" s="12" t="s">
        <v>8219</v>
      </c>
      <c r="B1703">
        <f>IF(Sheet1!F3299="successful",Sheet1!L3299)</f>
        <v>44</v>
      </c>
    </row>
    <row r="1704" spans="1:2" x14ac:dyDescent="0.25">
      <c r="A1704" s="12" t="s">
        <v>8219</v>
      </c>
      <c r="B1704">
        <f>IF(Sheet1!F3300="successful",Sheet1!L3300)</f>
        <v>72</v>
      </c>
    </row>
    <row r="1705" spans="1:2" x14ac:dyDescent="0.25">
      <c r="A1705" s="12" t="s">
        <v>8219</v>
      </c>
      <c r="B1705">
        <f>IF(Sheet1!F3301="successful",Sheet1!L3301)</f>
        <v>63</v>
      </c>
    </row>
    <row r="1706" spans="1:2" x14ac:dyDescent="0.25">
      <c r="A1706" s="12" t="s">
        <v>8219</v>
      </c>
      <c r="B1706">
        <f>IF(Sheet1!F3302="successful",Sheet1!L3302)</f>
        <v>88</v>
      </c>
    </row>
    <row r="1707" spans="1:2" x14ac:dyDescent="0.25">
      <c r="A1707" s="12" t="s">
        <v>8219</v>
      </c>
      <c r="B1707">
        <f>IF(Sheet1!F3303="successful",Sheet1!L3303)</f>
        <v>70</v>
      </c>
    </row>
    <row r="1708" spans="1:2" x14ac:dyDescent="0.25">
      <c r="A1708" s="12" t="s">
        <v>8219</v>
      </c>
      <c r="B1708">
        <f>IF(Sheet1!F3304="successful",Sheet1!L3304)</f>
        <v>50</v>
      </c>
    </row>
    <row r="1709" spans="1:2" x14ac:dyDescent="0.25">
      <c r="A1709" s="12" t="s">
        <v>8219</v>
      </c>
      <c r="B1709">
        <f>IF(Sheet1!F3305="successful",Sheet1!L3305)</f>
        <v>35</v>
      </c>
    </row>
    <row r="1710" spans="1:2" x14ac:dyDescent="0.25">
      <c r="A1710" s="12" t="s">
        <v>8219</v>
      </c>
      <c r="B1710">
        <f>IF(Sheet1!F3306="successful",Sheet1!L3306)</f>
        <v>175</v>
      </c>
    </row>
    <row r="1711" spans="1:2" x14ac:dyDescent="0.25">
      <c r="A1711" s="12" t="s">
        <v>8219</v>
      </c>
      <c r="B1711">
        <f>IF(Sheet1!F3307="successful",Sheet1!L3307)</f>
        <v>20</v>
      </c>
    </row>
    <row r="1712" spans="1:2" x14ac:dyDescent="0.25">
      <c r="A1712" s="12" t="s">
        <v>8219</v>
      </c>
      <c r="B1712">
        <f>IF(Sheet1!F3308="successful",Sheet1!L3308)</f>
        <v>54</v>
      </c>
    </row>
    <row r="1713" spans="1:2" x14ac:dyDescent="0.25">
      <c r="A1713" s="12" t="s">
        <v>8219</v>
      </c>
      <c r="B1713">
        <f>IF(Sheet1!F3309="successful",Sheet1!L3309)</f>
        <v>20</v>
      </c>
    </row>
    <row r="1714" spans="1:2" x14ac:dyDescent="0.25">
      <c r="A1714" s="12" t="s">
        <v>8219</v>
      </c>
      <c r="B1714">
        <f>IF(Sheet1!F3310="successful",Sheet1!L3310)</f>
        <v>57</v>
      </c>
    </row>
    <row r="1715" spans="1:2" x14ac:dyDescent="0.25">
      <c r="A1715" s="12" t="s">
        <v>8219</v>
      </c>
      <c r="B1715">
        <f>IF(Sheet1!F3311="successful",Sheet1!L3311)</f>
        <v>31</v>
      </c>
    </row>
    <row r="1716" spans="1:2" x14ac:dyDescent="0.25">
      <c r="A1716" s="12" t="s">
        <v>8219</v>
      </c>
      <c r="B1716">
        <f>IF(Sheet1!F3312="successful",Sheet1!L3312)</f>
        <v>31</v>
      </c>
    </row>
    <row r="1717" spans="1:2" x14ac:dyDescent="0.25">
      <c r="A1717" s="12" t="s">
        <v>8219</v>
      </c>
      <c r="B1717">
        <f>IF(Sheet1!F3313="successful",Sheet1!L3313)</f>
        <v>45</v>
      </c>
    </row>
    <row r="1718" spans="1:2" x14ac:dyDescent="0.25">
      <c r="A1718" s="12" t="s">
        <v>8219</v>
      </c>
      <c r="B1718">
        <f>IF(Sheet1!F3314="successful",Sheet1!L3314)</f>
        <v>41</v>
      </c>
    </row>
    <row r="1719" spans="1:2" x14ac:dyDescent="0.25">
      <c r="A1719" s="12" t="s">
        <v>8219</v>
      </c>
      <c r="B1719">
        <f>IF(Sheet1!F3315="successful",Sheet1!L3315)</f>
        <v>29</v>
      </c>
    </row>
    <row r="1720" spans="1:2" x14ac:dyDescent="0.25">
      <c r="A1720" s="12" t="s">
        <v>8219</v>
      </c>
      <c r="B1720">
        <f>IF(Sheet1!F3316="successful",Sheet1!L3316)</f>
        <v>58</v>
      </c>
    </row>
    <row r="1721" spans="1:2" x14ac:dyDescent="0.25">
      <c r="A1721" s="12" t="s">
        <v>8219</v>
      </c>
      <c r="B1721">
        <f>IF(Sheet1!F3317="successful",Sheet1!L3317)</f>
        <v>89</v>
      </c>
    </row>
    <row r="1722" spans="1:2" x14ac:dyDescent="0.25">
      <c r="A1722" s="12" t="s">
        <v>8219</v>
      </c>
      <c r="B1722">
        <f>IF(Sheet1!F3318="successful",Sheet1!L3318)</f>
        <v>125</v>
      </c>
    </row>
    <row r="1723" spans="1:2" x14ac:dyDescent="0.25">
      <c r="A1723" s="12" t="s">
        <v>8219</v>
      </c>
      <c r="B1723">
        <f>IF(Sheet1!F3319="successful",Sheet1!L3319)</f>
        <v>18</v>
      </c>
    </row>
    <row r="1724" spans="1:2" x14ac:dyDescent="0.25">
      <c r="A1724" s="12" t="s">
        <v>8219</v>
      </c>
      <c r="B1724">
        <f>IF(Sheet1!F3320="successful",Sheet1!L3320)</f>
        <v>32</v>
      </c>
    </row>
    <row r="1725" spans="1:2" x14ac:dyDescent="0.25">
      <c r="A1725" s="12" t="s">
        <v>8219</v>
      </c>
      <c r="B1725">
        <f>IF(Sheet1!F3321="successful",Sheet1!L3321)</f>
        <v>16</v>
      </c>
    </row>
    <row r="1726" spans="1:2" x14ac:dyDescent="0.25">
      <c r="A1726" s="12" t="s">
        <v>8219</v>
      </c>
      <c r="B1726">
        <f>IF(Sheet1!F3322="successful",Sheet1!L3322)</f>
        <v>38</v>
      </c>
    </row>
    <row r="1727" spans="1:2" x14ac:dyDescent="0.25">
      <c r="A1727" s="12" t="s">
        <v>8219</v>
      </c>
      <c r="B1727">
        <f>IF(Sheet1!F3323="successful",Sheet1!L3323)</f>
        <v>15</v>
      </c>
    </row>
    <row r="1728" spans="1:2" x14ac:dyDescent="0.25">
      <c r="A1728" s="12" t="s">
        <v>8219</v>
      </c>
      <c r="B1728">
        <f>IF(Sheet1!F3324="successful",Sheet1!L3324)</f>
        <v>23</v>
      </c>
    </row>
    <row r="1729" spans="1:2" x14ac:dyDescent="0.25">
      <c r="A1729" s="12" t="s">
        <v>8219</v>
      </c>
      <c r="B1729">
        <f>IF(Sheet1!F3325="successful",Sheet1!L3325)</f>
        <v>49</v>
      </c>
    </row>
    <row r="1730" spans="1:2" x14ac:dyDescent="0.25">
      <c r="A1730" s="12" t="s">
        <v>8219</v>
      </c>
      <c r="B1730">
        <f>IF(Sheet1!F3326="successful",Sheet1!L3326)</f>
        <v>10</v>
      </c>
    </row>
    <row r="1731" spans="1:2" x14ac:dyDescent="0.25">
      <c r="A1731" s="12" t="s">
        <v>8219</v>
      </c>
      <c r="B1731">
        <f>IF(Sheet1!F3327="successful",Sheet1!L3327)</f>
        <v>15</v>
      </c>
    </row>
    <row r="1732" spans="1:2" x14ac:dyDescent="0.25">
      <c r="A1732" s="12" t="s">
        <v>8219</v>
      </c>
      <c r="B1732">
        <f>IF(Sheet1!F3328="successful",Sheet1!L3328)</f>
        <v>57</v>
      </c>
    </row>
    <row r="1733" spans="1:2" x14ac:dyDescent="0.25">
      <c r="A1733" s="12" t="s">
        <v>8219</v>
      </c>
      <c r="B1733">
        <f>IF(Sheet1!F3329="successful",Sheet1!L3329)</f>
        <v>33</v>
      </c>
    </row>
    <row r="1734" spans="1:2" x14ac:dyDescent="0.25">
      <c r="A1734" s="12" t="s">
        <v>8219</v>
      </c>
      <c r="B1734">
        <f>IF(Sheet1!F3330="successful",Sheet1!L3330)</f>
        <v>9</v>
      </c>
    </row>
    <row r="1735" spans="1:2" x14ac:dyDescent="0.25">
      <c r="A1735" s="12" t="s">
        <v>8219</v>
      </c>
      <c r="B1735">
        <f>IF(Sheet1!F3331="successful",Sheet1!L3331)</f>
        <v>26</v>
      </c>
    </row>
    <row r="1736" spans="1:2" x14ac:dyDescent="0.25">
      <c r="A1736" s="12" t="s">
        <v>8219</v>
      </c>
      <c r="B1736">
        <f>IF(Sheet1!F3332="successful",Sheet1!L3332)</f>
        <v>69</v>
      </c>
    </row>
    <row r="1737" spans="1:2" x14ac:dyDescent="0.25">
      <c r="A1737" s="12" t="s">
        <v>8219</v>
      </c>
      <c r="B1737">
        <f>IF(Sheet1!F3333="successful",Sheet1!L3333)</f>
        <v>65</v>
      </c>
    </row>
    <row r="1738" spans="1:2" x14ac:dyDescent="0.25">
      <c r="A1738" s="12" t="s">
        <v>8219</v>
      </c>
      <c r="B1738">
        <f>IF(Sheet1!F3334="successful",Sheet1!L3334)</f>
        <v>83</v>
      </c>
    </row>
    <row r="1739" spans="1:2" x14ac:dyDescent="0.25">
      <c r="A1739" s="12" t="s">
        <v>8219</v>
      </c>
      <c r="B1739">
        <f>IF(Sheet1!F3335="successful",Sheet1!L3335)</f>
        <v>111</v>
      </c>
    </row>
    <row r="1740" spans="1:2" x14ac:dyDescent="0.25">
      <c r="A1740" s="12" t="s">
        <v>8219</v>
      </c>
      <c r="B1740">
        <f>IF(Sheet1!F3336="successful",Sheet1!L3336)</f>
        <v>46</v>
      </c>
    </row>
    <row r="1741" spans="1:2" x14ac:dyDescent="0.25">
      <c r="A1741" s="12" t="s">
        <v>8219</v>
      </c>
      <c r="B1741">
        <f>IF(Sheet1!F3337="successful",Sheet1!L3337)</f>
        <v>63</v>
      </c>
    </row>
    <row r="1742" spans="1:2" x14ac:dyDescent="0.25">
      <c r="A1742" s="12" t="s">
        <v>8219</v>
      </c>
      <c r="B1742">
        <f>IF(Sheet1!F3338="successful",Sheet1!L3338)</f>
        <v>9</v>
      </c>
    </row>
    <row r="1743" spans="1:2" x14ac:dyDescent="0.25">
      <c r="A1743" s="12" t="s">
        <v>8219</v>
      </c>
      <c r="B1743">
        <f>IF(Sheet1!F3339="successful",Sheet1!L3339)</f>
        <v>34</v>
      </c>
    </row>
    <row r="1744" spans="1:2" x14ac:dyDescent="0.25">
      <c r="A1744" s="12" t="s">
        <v>8219</v>
      </c>
      <c r="B1744">
        <f>IF(Sheet1!F3340="successful",Sheet1!L3340)</f>
        <v>112</v>
      </c>
    </row>
    <row r="1745" spans="1:2" x14ac:dyDescent="0.25">
      <c r="A1745" s="12" t="s">
        <v>8219</v>
      </c>
      <c r="B1745">
        <f>IF(Sheet1!F3341="successful",Sheet1!L3341)</f>
        <v>47</v>
      </c>
    </row>
    <row r="1746" spans="1:2" x14ac:dyDescent="0.25">
      <c r="A1746" s="12" t="s">
        <v>8219</v>
      </c>
      <c r="B1746">
        <f>IF(Sheet1!F3342="successful",Sheet1!L3342)</f>
        <v>38</v>
      </c>
    </row>
    <row r="1747" spans="1:2" x14ac:dyDescent="0.25">
      <c r="A1747" s="12" t="s">
        <v>8219</v>
      </c>
      <c r="B1747">
        <f>IF(Sheet1!F3343="successful",Sheet1!L3343)</f>
        <v>28</v>
      </c>
    </row>
    <row r="1748" spans="1:2" x14ac:dyDescent="0.25">
      <c r="A1748" s="12" t="s">
        <v>8219</v>
      </c>
      <c r="B1748">
        <f>IF(Sheet1!F3344="successful",Sheet1!L3344)</f>
        <v>78</v>
      </c>
    </row>
    <row r="1749" spans="1:2" x14ac:dyDescent="0.25">
      <c r="A1749" s="12" t="s">
        <v>8219</v>
      </c>
      <c r="B1749">
        <f>IF(Sheet1!F3345="successful",Sheet1!L3345)</f>
        <v>23</v>
      </c>
    </row>
    <row r="1750" spans="1:2" x14ac:dyDescent="0.25">
      <c r="A1750" s="12" t="s">
        <v>8219</v>
      </c>
      <c r="B1750">
        <f>IF(Sheet1!F3346="successful",Sheet1!L3346)</f>
        <v>40</v>
      </c>
    </row>
    <row r="1751" spans="1:2" x14ac:dyDescent="0.25">
      <c r="A1751" s="12" t="s">
        <v>8219</v>
      </c>
      <c r="B1751">
        <f>IF(Sheet1!F3347="successful",Sheet1!L3347)</f>
        <v>13</v>
      </c>
    </row>
    <row r="1752" spans="1:2" x14ac:dyDescent="0.25">
      <c r="A1752" s="12" t="s">
        <v>8219</v>
      </c>
      <c r="B1752">
        <f>IF(Sheet1!F3348="successful",Sheet1!L3348)</f>
        <v>18</v>
      </c>
    </row>
    <row r="1753" spans="1:2" x14ac:dyDescent="0.25">
      <c r="A1753" s="12" t="s">
        <v>8219</v>
      </c>
      <c r="B1753">
        <f>IF(Sheet1!F3349="successful",Sheet1!L3349)</f>
        <v>22</v>
      </c>
    </row>
    <row r="1754" spans="1:2" x14ac:dyDescent="0.25">
      <c r="A1754" s="12" t="s">
        <v>8219</v>
      </c>
      <c r="B1754">
        <f>IF(Sheet1!F3350="successful",Sheet1!L3350)</f>
        <v>79</v>
      </c>
    </row>
    <row r="1755" spans="1:2" x14ac:dyDescent="0.25">
      <c r="A1755" s="12" t="s">
        <v>8219</v>
      </c>
      <c r="B1755">
        <f>IF(Sheet1!F3351="successful",Sheet1!L3351)</f>
        <v>14</v>
      </c>
    </row>
    <row r="1756" spans="1:2" x14ac:dyDescent="0.25">
      <c r="A1756" s="12" t="s">
        <v>8219</v>
      </c>
      <c r="B1756">
        <f>IF(Sheet1!F3352="successful",Sheet1!L3352)</f>
        <v>51</v>
      </c>
    </row>
    <row r="1757" spans="1:2" x14ac:dyDescent="0.25">
      <c r="A1757" s="12" t="s">
        <v>8219</v>
      </c>
      <c r="B1757">
        <f>IF(Sheet1!F3353="successful",Sheet1!L3353)</f>
        <v>54</v>
      </c>
    </row>
    <row r="1758" spans="1:2" x14ac:dyDescent="0.25">
      <c r="A1758" s="12" t="s">
        <v>8219</v>
      </c>
      <c r="B1758">
        <f>IF(Sheet1!F3354="successful",Sheet1!L3354)</f>
        <v>70</v>
      </c>
    </row>
    <row r="1759" spans="1:2" x14ac:dyDescent="0.25">
      <c r="A1759" s="12" t="s">
        <v>8219</v>
      </c>
      <c r="B1759">
        <f>IF(Sheet1!F3355="successful",Sheet1!L3355)</f>
        <v>44</v>
      </c>
    </row>
    <row r="1760" spans="1:2" x14ac:dyDescent="0.25">
      <c r="A1760" s="12" t="s">
        <v>8219</v>
      </c>
      <c r="B1760">
        <f>IF(Sheet1!F3356="successful",Sheet1!L3356)</f>
        <v>55</v>
      </c>
    </row>
    <row r="1761" spans="1:2" x14ac:dyDescent="0.25">
      <c r="A1761" s="12" t="s">
        <v>8219</v>
      </c>
      <c r="B1761">
        <f>IF(Sheet1!F3357="successful",Sheet1!L3357)</f>
        <v>15</v>
      </c>
    </row>
    <row r="1762" spans="1:2" x14ac:dyDescent="0.25">
      <c r="A1762" s="12" t="s">
        <v>8219</v>
      </c>
      <c r="B1762">
        <f>IF(Sheet1!F3358="successful",Sheet1!L3358)</f>
        <v>27</v>
      </c>
    </row>
    <row r="1763" spans="1:2" x14ac:dyDescent="0.25">
      <c r="A1763" s="12" t="s">
        <v>8219</v>
      </c>
      <c r="B1763">
        <f>IF(Sheet1!F3359="successful",Sheet1!L3359)</f>
        <v>21</v>
      </c>
    </row>
    <row r="1764" spans="1:2" x14ac:dyDescent="0.25">
      <c r="A1764" s="12" t="s">
        <v>8219</v>
      </c>
      <c r="B1764">
        <f>IF(Sheet1!F3360="successful",Sheet1!L3360)</f>
        <v>162</v>
      </c>
    </row>
    <row r="1765" spans="1:2" x14ac:dyDescent="0.25">
      <c r="A1765" s="12" t="s">
        <v>8219</v>
      </c>
      <c r="B1765">
        <f>IF(Sheet1!F3361="successful",Sheet1!L3361)</f>
        <v>23</v>
      </c>
    </row>
    <row r="1766" spans="1:2" x14ac:dyDescent="0.25">
      <c r="A1766" s="12" t="s">
        <v>8219</v>
      </c>
      <c r="B1766">
        <f>IF(Sheet1!F3362="successful",Sheet1!L3362)</f>
        <v>72</v>
      </c>
    </row>
    <row r="1767" spans="1:2" x14ac:dyDescent="0.25">
      <c r="A1767" s="12" t="s">
        <v>8219</v>
      </c>
      <c r="B1767">
        <f>IF(Sheet1!F3363="successful",Sheet1!L3363)</f>
        <v>68</v>
      </c>
    </row>
    <row r="1768" spans="1:2" x14ac:dyDescent="0.25">
      <c r="A1768" s="12" t="s">
        <v>8219</v>
      </c>
      <c r="B1768">
        <f>IF(Sheet1!F3364="successful",Sheet1!L3364)</f>
        <v>20</v>
      </c>
    </row>
    <row r="1769" spans="1:2" x14ac:dyDescent="0.25">
      <c r="A1769" s="12" t="s">
        <v>8219</v>
      </c>
      <c r="B1769">
        <f>IF(Sheet1!F3365="successful",Sheet1!L3365)</f>
        <v>26</v>
      </c>
    </row>
    <row r="1770" spans="1:2" x14ac:dyDescent="0.25">
      <c r="A1770" s="12" t="s">
        <v>8219</v>
      </c>
      <c r="B1770">
        <f>IF(Sheet1!F3366="successful",Sheet1!L3366)</f>
        <v>72</v>
      </c>
    </row>
    <row r="1771" spans="1:2" x14ac:dyDescent="0.25">
      <c r="A1771" s="12" t="s">
        <v>8219</v>
      </c>
      <c r="B1771">
        <f>IF(Sheet1!F3367="successful",Sheet1!L3367)</f>
        <v>3</v>
      </c>
    </row>
    <row r="1772" spans="1:2" x14ac:dyDescent="0.25">
      <c r="A1772" s="12" t="s">
        <v>8219</v>
      </c>
      <c r="B1772">
        <f>IF(Sheet1!F3368="successful",Sheet1!L3368)</f>
        <v>18</v>
      </c>
    </row>
    <row r="1773" spans="1:2" x14ac:dyDescent="0.25">
      <c r="A1773" s="12" t="s">
        <v>8219</v>
      </c>
      <c r="B1773">
        <f>IF(Sheet1!F3369="successful",Sheet1!L3369)</f>
        <v>30</v>
      </c>
    </row>
    <row r="1774" spans="1:2" x14ac:dyDescent="0.25">
      <c r="A1774" s="12" t="s">
        <v>8219</v>
      </c>
      <c r="B1774">
        <f>IF(Sheet1!F3370="successful",Sheet1!L3370)</f>
        <v>23</v>
      </c>
    </row>
    <row r="1775" spans="1:2" x14ac:dyDescent="0.25">
      <c r="A1775" s="12" t="s">
        <v>8219</v>
      </c>
      <c r="B1775">
        <f>IF(Sheet1!F3371="successful",Sheet1!L3371)</f>
        <v>54</v>
      </c>
    </row>
    <row r="1776" spans="1:2" x14ac:dyDescent="0.25">
      <c r="A1776" s="12" t="s">
        <v>8219</v>
      </c>
      <c r="B1776">
        <f>IF(Sheet1!F3372="successful",Sheet1!L3372)</f>
        <v>26</v>
      </c>
    </row>
    <row r="1777" spans="1:2" x14ac:dyDescent="0.25">
      <c r="A1777" s="12" t="s">
        <v>8219</v>
      </c>
      <c r="B1777">
        <f>IF(Sheet1!F3373="successful",Sheet1!L3373)</f>
        <v>9</v>
      </c>
    </row>
    <row r="1778" spans="1:2" x14ac:dyDescent="0.25">
      <c r="A1778" s="12" t="s">
        <v>8219</v>
      </c>
      <c r="B1778">
        <f>IF(Sheet1!F3374="successful",Sheet1!L3374)</f>
        <v>27</v>
      </c>
    </row>
    <row r="1779" spans="1:2" x14ac:dyDescent="0.25">
      <c r="A1779" s="12" t="s">
        <v>8219</v>
      </c>
      <c r="B1779">
        <f>IF(Sheet1!F3375="successful",Sheet1!L3375)</f>
        <v>30</v>
      </c>
    </row>
    <row r="1780" spans="1:2" x14ac:dyDescent="0.25">
      <c r="A1780" s="12" t="s">
        <v>8219</v>
      </c>
      <c r="B1780">
        <f>IF(Sheet1!F3376="successful",Sheet1!L3376)</f>
        <v>52</v>
      </c>
    </row>
    <row r="1781" spans="1:2" x14ac:dyDescent="0.25">
      <c r="A1781" s="12" t="s">
        <v>8219</v>
      </c>
      <c r="B1781">
        <f>IF(Sheet1!F3377="successful",Sheet1!L3377)</f>
        <v>17</v>
      </c>
    </row>
    <row r="1782" spans="1:2" x14ac:dyDescent="0.25">
      <c r="A1782" s="12" t="s">
        <v>8219</v>
      </c>
      <c r="B1782">
        <f>IF(Sheet1!F3378="successful",Sheet1!L3378)</f>
        <v>19</v>
      </c>
    </row>
    <row r="1783" spans="1:2" x14ac:dyDescent="0.25">
      <c r="A1783" s="12" t="s">
        <v>8219</v>
      </c>
      <c r="B1783">
        <f>IF(Sheet1!F3379="successful",Sheet1!L3379)</f>
        <v>77</v>
      </c>
    </row>
    <row r="1784" spans="1:2" x14ac:dyDescent="0.25">
      <c r="A1784" s="12" t="s">
        <v>8219</v>
      </c>
      <c r="B1784">
        <f>IF(Sheet1!F3380="successful",Sheet1!L3380)</f>
        <v>21</v>
      </c>
    </row>
    <row r="1785" spans="1:2" x14ac:dyDescent="0.25">
      <c r="A1785" s="12" t="s">
        <v>8219</v>
      </c>
      <c r="B1785">
        <f>IF(Sheet1!F3381="successful",Sheet1!L3381)</f>
        <v>38</v>
      </c>
    </row>
    <row r="1786" spans="1:2" x14ac:dyDescent="0.25">
      <c r="A1786" s="12" t="s">
        <v>8219</v>
      </c>
      <c r="B1786">
        <f>IF(Sheet1!F3382="successful",Sheet1!L3382)</f>
        <v>28</v>
      </c>
    </row>
    <row r="1787" spans="1:2" x14ac:dyDescent="0.25">
      <c r="A1787" s="12" t="s">
        <v>8219</v>
      </c>
      <c r="B1787">
        <f>IF(Sheet1!F3383="successful",Sheet1!L3383)</f>
        <v>48</v>
      </c>
    </row>
    <row r="1788" spans="1:2" x14ac:dyDescent="0.25">
      <c r="A1788" s="12" t="s">
        <v>8219</v>
      </c>
      <c r="B1788">
        <f>IF(Sheet1!F3384="successful",Sheet1!L3384)</f>
        <v>46</v>
      </c>
    </row>
    <row r="1789" spans="1:2" x14ac:dyDescent="0.25">
      <c r="A1789" s="12" t="s">
        <v>8219</v>
      </c>
      <c r="B1789">
        <f>IF(Sheet1!F3385="successful",Sheet1!L3385)</f>
        <v>30</v>
      </c>
    </row>
    <row r="1790" spans="1:2" x14ac:dyDescent="0.25">
      <c r="A1790" s="12" t="s">
        <v>8219</v>
      </c>
      <c r="B1790">
        <f>IF(Sheet1!F3386="successful",Sheet1!L3386)</f>
        <v>64</v>
      </c>
    </row>
    <row r="1791" spans="1:2" x14ac:dyDescent="0.25">
      <c r="A1791" s="12" t="s">
        <v>8219</v>
      </c>
      <c r="B1791">
        <f>IF(Sheet1!F3387="successful",Sheet1!L3387)</f>
        <v>15</v>
      </c>
    </row>
    <row r="1792" spans="1:2" x14ac:dyDescent="0.25">
      <c r="A1792" s="12" t="s">
        <v>8219</v>
      </c>
      <c r="B1792">
        <f>IF(Sheet1!F3388="successful",Sheet1!L3388)</f>
        <v>41</v>
      </c>
    </row>
    <row r="1793" spans="1:2" x14ac:dyDescent="0.25">
      <c r="A1793" s="12" t="s">
        <v>8219</v>
      </c>
      <c r="B1793">
        <f>IF(Sheet1!F3389="successful",Sheet1!L3389)</f>
        <v>35</v>
      </c>
    </row>
    <row r="1794" spans="1:2" x14ac:dyDescent="0.25">
      <c r="A1794" s="12" t="s">
        <v>8219</v>
      </c>
      <c r="B1794">
        <f>IF(Sheet1!F3390="successful",Sheet1!L3390)</f>
        <v>45</v>
      </c>
    </row>
    <row r="1795" spans="1:2" x14ac:dyDescent="0.25">
      <c r="A1795" s="12" t="s">
        <v>8219</v>
      </c>
      <c r="B1795">
        <f>IF(Sheet1!F3391="successful",Sheet1!L3391)</f>
        <v>62</v>
      </c>
    </row>
    <row r="1796" spans="1:2" x14ac:dyDescent="0.25">
      <c r="A1796" s="12" t="s">
        <v>8219</v>
      </c>
      <c r="B1796">
        <f>IF(Sheet1!F3392="successful",Sheet1!L3392)</f>
        <v>22</v>
      </c>
    </row>
    <row r="1797" spans="1:2" x14ac:dyDescent="0.25">
      <c r="A1797" s="12" t="s">
        <v>8219</v>
      </c>
      <c r="B1797">
        <f>IF(Sheet1!F3393="successful",Sheet1!L3393)</f>
        <v>18</v>
      </c>
    </row>
    <row r="1798" spans="1:2" x14ac:dyDescent="0.25">
      <c r="A1798" s="12" t="s">
        <v>8219</v>
      </c>
      <c r="B1798">
        <f>IF(Sheet1!F3394="successful",Sheet1!L3394)</f>
        <v>12</v>
      </c>
    </row>
    <row r="1799" spans="1:2" x14ac:dyDescent="0.25">
      <c r="A1799" s="12" t="s">
        <v>8219</v>
      </c>
      <c r="B1799">
        <f>IF(Sheet1!F3395="successful",Sheet1!L3395)</f>
        <v>44</v>
      </c>
    </row>
    <row r="1800" spans="1:2" x14ac:dyDescent="0.25">
      <c r="A1800" s="12" t="s">
        <v>8219</v>
      </c>
      <c r="B1800">
        <f>IF(Sheet1!F3396="successful",Sheet1!L3396)</f>
        <v>27</v>
      </c>
    </row>
    <row r="1801" spans="1:2" x14ac:dyDescent="0.25">
      <c r="A1801" s="12" t="s">
        <v>8219</v>
      </c>
      <c r="B1801">
        <f>IF(Sheet1!F3397="successful",Sheet1!L3397)</f>
        <v>38</v>
      </c>
    </row>
    <row r="1802" spans="1:2" x14ac:dyDescent="0.25">
      <c r="A1802" s="12" t="s">
        <v>8219</v>
      </c>
      <c r="B1802">
        <f>IF(Sheet1!F3398="successful",Sheet1!L3398)</f>
        <v>28</v>
      </c>
    </row>
    <row r="1803" spans="1:2" x14ac:dyDescent="0.25">
      <c r="A1803" s="12" t="s">
        <v>8219</v>
      </c>
      <c r="B1803">
        <f>IF(Sheet1!F3399="successful",Sheet1!L3399)</f>
        <v>24</v>
      </c>
    </row>
    <row r="1804" spans="1:2" x14ac:dyDescent="0.25">
      <c r="A1804" s="12" t="s">
        <v>8219</v>
      </c>
      <c r="B1804">
        <f>IF(Sheet1!F3400="successful",Sheet1!L3400)</f>
        <v>65</v>
      </c>
    </row>
    <row r="1805" spans="1:2" x14ac:dyDescent="0.25">
      <c r="A1805" s="12" t="s">
        <v>8219</v>
      </c>
      <c r="B1805">
        <f>IF(Sheet1!F3401="successful",Sheet1!L3401)</f>
        <v>46</v>
      </c>
    </row>
    <row r="1806" spans="1:2" x14ac:dyDescent="0.25">
      <c r="A1806" s="12" t="s">
        <v>8219</v>
      </c>
      <c r="B1806">
        <f>IF(Sheet1!F3402="successful",Sheet1!L3402)</f>
        <v>85</v>
      </c>
    </row>
    <row r="1807" spans="1:2" x14ac:dyDescent="0.25">
      <c r="A1807" s="12" t="s">
        <v>8219</v>
      </c>
      <c r="B1807">
        <f>IF(Sheet1!F3403="successful",Sheet1!L3403)</f>
        <v>66</v>
      </c>
    </row>
    <row r="1808" spans="1:2" x14ac:dyDescent="0.25">
      <c r="A1808" s="12" t="s">
        <v>8219</v>
      </c>
      <c r="B1808">
        <f>IF(Sheet1!F3404="successful",Sheet1!L3404)</f>
        <v>165</v>
      </c>
    </row>
    <row r="1809" spans="1:2" x14ac:dyDescent="0.25">
      <c r="A1809" s="12" t="s">
        <v>8219</v>
      </c>
      <c r="B1809">
        <f>IF(Sheet1!F3405="successful",Sheet1!L3405)</f>
        <v>17</v>
      </c>
    </row>
    <row r="1810" spans="1:2" x14ac:dyDescent="0.25">
      <c r="A1810" s="12" t="s">
        <v>8219</v>
      </c>
      <c r="B1810">
        <f>IF(Sheet1!F3406="successful",Sheet1!L3406)</f>
        <v>3</v>
      </c>
    </row>
    <row r="1811" spans="1:2" x14ac:dyDescent="0.25">
      <c r="A1811" s="12" t="s">
        <v>8219</v>
      </c>
      <c r="B1811">
        <f>IF(Sheet1!F3407="successful",Sheet1!L3407)</f>
        <v>17</v>
      </c>
    </row>
    <row r="1812" spans="1:2" x14ac:dyDescent="0.25">
      <c r="A1812" s="12" t="s">
        <v>8219</v>
      </c>
      <c r="B1812">
        <f>IF(Sheet1!F3408="successful",Sheet1!L3408)</f>
        <v>91</v>
      </c>
    </row>
    <row r="1813" spans="1:2" x14ac:dyDescent="0.25">
      <c r="A1813" s="12" t="s">
        <v>8219</v>
      </c>
      <c r="B1813">
        <f>IF(Sheet1!F3409="successful",Sheet1!L3409)</f>
        <v>67</v>
      </c>
    </row>
    <row r="1814" spans="1:2" x14ac:dyDescent="0.25">
      <c r="A1814" s="12" t="s">
        <v>8219</v>
      </c>
      <c r="B1814">
        <f>IF(Sheet1!F3410="successful",Sheet1!L3410)</f>
        <v>18</v>
      </c>
    </row>
    <row r="1815" spans="1:2" x14ac:dyDescent="0.25">
      <c r="A1815" s="12" t="s">
        <v>8219</v>
      </c>
      <c r="B1815">
        <f>IF(Sheet1!F3411="successful",Sheet1!L3411)</f>
        <v>21</v>
      </c>
    </row>
    <row r="1816" spans="1:2" x14ac:dyDescent="0.25">
      <c r="A1816" s="12" t="s">
        <v>8219</v>
      </c>
      <c r="B1816">
        <f>IF(Sheet1!F3412="successful",Sheet1!L3412)</f>
        <v>40</v>
      </c>
    </row>
    <row r="1817" spans="1:2" x14ac:dyDescent="0.25">
      <c r="A1817" s="12" t="s">
        <v>8219</v>
      </c>
      <c r="B1817">
        <f>IF(Sheet1!F3413="successful",Sheet1!L3413)</f>
        <v>78</v>
      </c>
    </row>
    <row r="1818" spans="1:2" x14ac:dyDescent="0.25">
      <c r="A1818" s="12" t="s">
        <v>8219</v>
      </c>
      <c r="B1818">
        <f>IF(Sheet1!F3414="successful",Sheet1!L3414)</f>
        <v>26</v>
      </c>
    </row>
    <row r="1819" spans="1:2" x14ac:dyDescent="0.25">
      <c r="A1819" s="12" t="s">
        <v>8219</v>
      </c>
      <c r="B1819">
        <f>IF(Sheet1!F3415="successful",Sheet1!L3415)</f>
        <v>14</v>
      </c>
    </row>
    <row r="1820" spans="1:2" x14ac:dyDescent="0.25">
      <c r="A1820" s="12" t="s">
        <v>8219</v>
      </c>
      <c r="B1820">
        <f>IF(Sheet1!F3416="successful",Sheet1!L3416)</f>
        <v>44</v>
      </c>
    </row>
    <row r="1821" spans="1:2" x14ac:dyDescent="0.25">
      <c r="A1821" s="12" t="s">
        <v>8219</v>
      </c>
      <c r="B1821">
        <f>IF(Sheet1!F3417="successful",Sheet1!L3417)</f>
        <v>9</v>
      </c>
    </row>
    <row r="1822" spans="1:2" x14ac:dyDescent="0.25">
      <c r="A1822" s="12" t="s">
        <v>8219</v>
      </c>
      <c r="B1822">
        <f>IF(Sheet1!F3418="successful",Sheet1!L3418)</f>
        <v>30</v>
      </c>
    </row>
    <row r="1823" spans="1:2" x14ac:dyDescent="0.25">
      <c r="A1823" s="12" t="s">
        <v>8219</v>
      </c>
      <c r="B1823">
        <f>IF(Sheet1!F3419="successful",Sheet1!L3419)</f>
        <v>45</v>
      </c>
    </row>
    <row r="1824" spans="1:2" x14ac:dyDescent="0.25">
      <c r="A1824" s="12" t="s">
        <v>8219</v>
      </c>
      <c r="B1824">
        <f>IF(Sheet1!F3420="successful",Sheet1!L3420)</f>
        <v>56</v>
      </c>
    </row>
    <row r="1825" spans="1:2" x14ac:dyDescent="0.25">
      <c r="A1825" s="12" t="s">
        <v>8219</v>
      </c>
      <c r="B1825">
        <f>IF(Sheet1!F3421="successful",Sheet1!L3421)</f>
        <v>46</v>
      </c>
    </row>
    <row r="1826" spans="1:2" x14ac:dyDescent="0.25">
      <c r="A1826" s="12" t="s">
        <v>8219</v>
      </c>
      <c r="B1826">
        <f>IF(Sheet1!F3422="successful",Sheet1!L3422)</f>
        <v>34</v>
      </c>
    </row>
    <row r="1827" spans="1:2" x14ac:dyDescent="0.25">
      <c r="A1827" s="12" t="s">
        <v>8219</v>
      </c>
      <c r="B1827">
        <f>IF(Sheet1!F3423="successful",Sheet1!L3423)</f>
        <v>98</v>
      </c>
    </row>
    <row r="1828" spans="1:2" x14ac:dyDescent="0.25">
      <c r="A1828" s="12" t="s">
        <v>8219</v>
      </c>
      <c r="B1828">
        <f>IF(Sheet1!F3424="successful",Sheet1!L3424)</f>
        <v>46</v>
      </c>
    </row>
    <row r="1829" spans="1:2" x14ac:dyDescent="0.25">
      <c r="A1829" s="12" t="s">
        <v>8219</v>
      </c>
      <c r="B1829">
        <f>IF(Sheet1!F3425="successful",Sheet1!L3425)</f>
        <v>10</v>
      </c>
    </row>
    <row r="1830" spans="1:2" x14ac:dyDescent="0.25">
      <c r="A1830" s="12" t="s">
        <v>8219</v>
      </c>
      <c r="B1830">
        <f>IF(Sheet1!F3426="successful",Sheet1!L3426)</f>
        <v>76</v>
      </c>
    </row>
    <row r="1831" spans="1:2" x14ac:dyDescent="0.25">
      <c r="A1831" s="12" t="s">
        <v>8219</v>
      </c>
      <c r="B1831">
        <f>IF(Sheet1!F3427="successful",Sheet1!L3427)</f>
        <v>104</v>
      </c>
    </row>
    <row r="1832" spans="1:2" x14ac:dyDescent="0.25">
      <c r="A1832" s="12" t="s">
        <v>8219</v>
      </c>
      <c r="B1832">
        <f>IF(Sheet1!F3428="successful",Sheet1!L3428)</f>
        <v>87</v>
      </c>
    </row>
    <row r="1833" spans="1:2" x14ac:dyDescent="0.25">
      <c r="A1833" s="12" t="s">
        <v>8219</v>
      </c>
      <c r="B1833">
        <f>IF(Sheet1!F3429="successful",Sheet1!L3429)</f>
        <v>29</v>
      </c>
    </row>
    <row r="1834" spans="1:2" x14ac:dyDescent="0.25">
      <c r="A1834" s="12" t="s">
        <v>8219</v>
      </c>
      <c r="B1834">
        <f>IF(Sheet1!F3430="successful",Sheet1!L3430)</f>
        <v>51</v>
      </c>
    </row>
    <row r="1835" spans="1:2" x14ac:dyDescent="0.25">
      <c r="A1835" s="12" t="s">
        <v>8219</v>
      </c>
      <c r="B1835">
        <f>IF(Sheet1!F3431="successful",Sheet1!L3431)</f>
        <v>12</v>
      </c>
    </row>
    <row r="1836" spans="1:2" x14ac:dyDescent="0.25">
      <c r="A1836" s="12" t="s">
        <v>8219</v>
      </c>
      <c r="B1836">
        <f>IF(Sheet1!F3432="successful",Sheet1!L3432)</f>
        <v>72</v>
      </c>
    </row>
    <row r="1837" spans="1:2" x14ac:dyDescent="0.25">
      <c r="A1837" s="12" t="s">
        <v>8219</v>
      </c>
      <c r="B1837">
        <f>IF(Sheet1!F3433="successful",Sheet1!L3433)</f>
        <v>21</v>
      </c>
    </row>
    <row r="1838" spans="1:2" x14ac:dyDescent="0.25">
      <c r="A1838" s="12" t="s">
        <v>8219</v>
      </c>
      <c r="B1838">
        <f>IF(Sheet1!F3434="successful",Sheet1!L3434)</f>
        <v>42</v>
      </c>
    </row>
    <row r="1839" spans="1:2" x14ac:dyDescent="0.25">
      <c r="A1839" s="12" t="s">
        <v>8219</v>
      </c>
      <c r="B1839">
        <f>IF(Sheet1!F3435="successful",Sheet1!L3435)</f>
        <v>71</v>
      </c>
    </row>
    <row r="1840" spans="1:2" x14ac:dyDescent="0.25">
      <c r="A1840" s="12" t="s">
        <v>8219</v>
      </c>
      <c r="B1840">
        <f>IF(Sheet1!F3436="successful",Sheet1!L3436)</f>
        <v>168</v>
      </c>
    </row>
    <row r="1841" spans="1:2" x14ac:dyDescent="0.25">
      <c r="A1841" s="12" t="s">
        <v>8219</v>
      </c>
      <c r="B1841">
        <f>IF(Sheet1!F3437="successful",Sheet1!L3437)</f>
        <v>19</v>
      </c>
    </row>
    <row r="1842" spans="1:2" x14ac:dyDescent="0.25">
      <c r="A1842" s="12" t="s">
        <v>8219</v>
      </c>
      <c r="B1842">
        <f>IF(Sheet1!F3438="successful",Sheet1!L3438)</f>
        <v>37</v>
      </c>
    </row>
    <row r="1843" spans="1:2" x14ac:dyDescent="0.25">
      <c r="A1843" s="12" t="s">
        <v>8219</v>
      </c>
      <c r="B1843">
        <f>IF(Sheet1!F3439="successful",Sheet1!L3439)</f>
        <v>36</v>
      </c>
    </row>
    <row r="1844" spans="1:2" x14ac:dyDescent="0.25">
      <c r="A1844" s="12" t="s">
        <v>8219</v>
      </c>
      <c r="B1844">
        <f>IF(Sheet1!F3440="successful",Sheet1!L3440)</f>
        <v>14</v>
      </c>
    </row>
    <row r="1845" spans="1:2" x14ac:dyDescent="0.25">
      <c r="A1845" s="12" t="s">
        <v>8219</v>
      </c>
      <c r="B1845">
        <f>IF(Sheet1!F3441="successful",Sheet1!L3441)</f>
        <v>18</v>
      </c>
    </row>
    <row r="1846" spans="1:2" x14ac:dyDescent="0.25">
      <c r="A1846" s="12" t="s">
        <v>8219</v>
      </c>
      <c r="B1846">
        <f>IF(Sheet1!F3442="successful",Sheet1!L3442)</f>
        <v>82</v>
      </c>
    </row>
    <row r="1847" spans="1:2" x14ac:dyDescent="0.25">
      <c r="A1847" s="12" t="s">
        <v>8219</v>
      </c>
      <c r="B1847">
        <f>IF(Sheet1!F3443="successful",Sheet1!L3443)</f>
        <v>43</v>
      </c>
    </row>
    <row r="1848" spans="1:2" x14ac:dyDescent="0.25">
      <c r="A1848" s="12" t="s">
        <v>8219</v>
      </c>
      <c r="B1848">
        <f>IF(Sheet1!F3444="successful",Sheet1!L3444)</f>
        <v>8</v>
      </c>
    </row>
    <row r="1849" spans="1:2" x14ac:dyDescent="0.25">
      <c r="A1849" s="12" t="s">
        <v>8219</v>
      </c>
      <c r="B1849">
        <f>IF(Sheet1!F3445="successful",Sheet1!L3445)</f>
        <v>45</v>
      </c>
    </row>
    <row r="1850" spans="1:2" x14ac:dyDescent="0.25">
      <c r="A1850" s="12" t="s">
        <v>8219</v>
      </c>
      <c r="B1850">
        <f>IF(Sheet1!F3446="successful",Sheet1!L3446)</f>
        <v>20</v>
      </c>
    </row>
    <row r="1851" spans="1:2" x14ac:dyDescent="0.25">
      <c r="A1851" s="12" t="s">
        <v>8219</v>
      </c>
      <c r="B1851">
        <f>IF(Sheet1!F3447="successful",Sheet1!L3447)</f>
        <v>31</v>
      </c>
    </row>
    <row r="1852" spans="1:2" x14ac:dyDescent="0.25">
      <c r="A1852" s="12" t="s">
        <v>8219</v>
      </c>
      <c r="B1852">
        <f>IF(Sheet1!F3448="successful",Sheet1!L3448)</f>
        <v>25</v>
      </c>
    </row>
    <row r="1853" spans="1:2" x14ac:dyDescent="0.25">
      <c r="A1853" s="12" t="s">
        <v>8219</v>
      </c>
      <c r="B1853">
        <f>IF(Sheet1!F3449="successful",Sheet1!L3449)</f>
        <v>14</v>
      </c>
    </row>
    <row r="1854" spans="1:2" x14ac:dyDescent="0.25">
      <c r="A1854" s="12" t="s">
        <v>8219</v>
      </c>
      <c r="B1854">
        <f>IF(Sheet1!F3450="successful",Sheet1!L3450)</f>
        <v>45</v>
      </c>
    </row>
    <row r="1855" spans="1:2" x14ac:dyDescent="0.25">
      <c r="A1855" s="12" t="s">
        <v>8219</v>
      </c>
      <c r="B1855">
        <f>IF(Sheet1!F3451="successful",Sheet1!L3451)</f>
        <v>20</v>
      </c>
    </row>
    <row r="1856" spans="1:2" x14ac:dyDescent="0.25">
      <c r="A1856" s="12" t="s">
        <v>8219</v>
      </c>
      <c r="B1856">
        <f>IF(Sheet1!F3452="successful",Sheet1!L3452)</f>
        <v>39</v>
      </c>
    </row>
    <row r="1857" spans="1:2" x14ac:dyDescent="0.25">
      <c r="A1857" s="12" t="s">
        <v>8219</v>
      </c>
      <c r="B1857">
        <f>IF(Sheet1!F3453="successful",Sheet1!L3453)</f>
        <v>16</v>
      </c>
    </row>
    <row r="1858" spans="1:2" x14ac:dyDescent="0.25">
      <c r="A1858" s="12" t="s">
        <v>8219</v>
      </c>
      <c r="B1858">
        <f>IF(Sheet1!F3454="successful",Sheet1!L3454)</f>
        <v>37</v>
      </c>
    </row>
    <row r="1859" spans="1:2" x14ac:dyDescent="0.25">
      <c r="A1859" s="12" t="s">
        <v>8219</v>
      </c>
      <c r="B1859">
        <f>IF(Sheet1!F3455="successful",Sheet1!L3455)</f>
        <v>14</v>
      </c>
    </row>
    <row r="1860" spans="1:2" x14ac:dyDescent="0.25">
      <c r="A1860" s="12" t="s">
        <v>8219</v>
      </c>
      <c r="B1860">
        <f>IF(Sheet1!F3456="successful",Sheet1!L3456)</f>
        <v>21</v>
      </c>
    </row>
    <row r="1861" spans="1:2" x14ac:dyDescent="0.25">
      <c r="A1861" s="12" t="s">
        <v>8219</v>
      </c>
      <c r="B1861">
        <f>IF(Sheet1!F3457="successful",Sheet1!L3457)</f>
        <v>69</v>
      </c>
    </row>
    <row r="1862" spans="1:2" x14ac:dyDescent="0.25">
      <c r="A1862" s="12" t="s">
        <v>8219</v>
      </c>
      <c r="B1862">
        <f>IF(Sheet1!F3458="successful",Sheet1!L3458)</f>
        <v>16</v>
      </c>
    </row>
    <row r="1863" spans="1:2" x14ac:dyDescent="0.25">
      <c r="A1863" s="12" t="s">
        <v>8219</v>
      </c>
      <c r="B1863">
        <f>IF(Sheet1!F3459="successful",Sheet1!L3459)</f>
        <v>55</v>
      </c>
    </row>
    <row r="1864" spans="1:2" x14ac:dyDescent="0.25">
      <c r="A1864" s="12" t="s">
        <v>8219</v>
      </c>
      <c r="B1864">
        <f>IF(Sheet1!F3460="successful",Sheet1!L3460)</f>
        <v>27</v>
      </c>
    </row>
    <row r="1865" spans="1:2" x14ac:dyDescent="0.25">
      <c r="A1865" s="12" t="s">
        <v>8219</v>
      </c>
      <c r="B1865">
        <f>IF(Sheet1!F3461="successful",Sheet1!L3461)</f>
        <v>36</v>
      </c>
    </row>
    <row r="1866" spans="1:2" x14ac:dyDescent="0.25">
      <c r="A1866" s="12" t="s">
        <v>8219</v>
      </c>
      <c r="B1866">
        <f>IF(Sheet1!F3462="successful",Sheet1!L3462)</f>
        <v>19</v>
      </c>
    </row>
    <row r="1867" spans="1:2" x14ac:dyDescent="0.25">
      <c r="A1867" s="12" t="s">
        <v>8219</v>
      </c>
      <c r="B1867">
        <f>IF(Sheet1!F3463="successful",Sheet1!L3463)</f>
        <v>12</v>
      </c>
    </row>
    <row r="1868" spans="1:2" x14ac:dyDescent="0.25">
      <c r="A1868" s="12" t="s">
        <v>8219</v>
      </c>
      <c r="B1868">
        <f>IF(Sheet1!F3464="successful",Sheet1!L3464)</f>
        <v>17</v>
      </c>
    </row>
    <row r="1869" spans="1:2" x14ac:dyDescent="0.25">
      <c r="A1869" s="12" t="s">
        <v>8219</v>
      </c>
      <c r="B1869">
        <f>IF(Sheet1!F3465="successful",Sheet1!L3465)</f>
        <v>114</v>
      </c>
    </row>
    <row r="1870" spans="1:2" x14ac:dyDescent="0.25">
      <c r="A1870" s="12" t="s">
        <v>8219</v>
      </c>
      <c r="B1870">
        <f>IF(Sheet1!F3466="successful",Sheet1!L3466)</f>
        <v>93</v>
      </c>
    </row>
    <row r="1871" spans="1:2" x14ac:dyDescent="0.25">
      <c r="A1871" s="12" t="s">
        <v>8219</v>
      </c>
      <c r="B1871">
        <f>IF(Sheet1!F3467="successful",Sheet1!L3467)</f>
        <v>36</v>
      </c>
    </row>
    <row r="1872" spans="1:2" x14ac:dyDescent="0.25">
      <c r="A1872" s="12" t="s">
        <v>8219</v>
      </c>
      <c r="B1872">
        <f>IF(Sheet1!F3468="successful",Sheet1!L3468)</f>
        <v>61</v>
      </c>
    </row>
    <row r="1873" spans="1:2" x14ac:dyDescent="0.25">
      <c r="A1873" s="12" t="s">
        <v>8219</v>
      </c>
      <c r="B1873">
        <f>IF(Sheet1!F3469="successful",Sheet1!L3469)</f>
        <v>47</v>
      </c>
    </row>
    <row r="1874" spans="1:2" x14ac:dyDescent="0.25">
      <c r="A1874" s="12" t="s">
        <v>8219</v>
      </c>
      <c r="B1874">
        <f>IF(Sheet1!F3470="successful",Sheet1!L3470)</f>
        <v>17</v>
      </c>
    </row>
    <row r="1875" spans="1:2" x14ac:dyDescent="0.25">
      <c r="A1875" s="12" t="s">
        <v>8219</v>
      </c>
      <c r="B1875">
        <f>IF(Sheet1!F3471="successful",Sheet1!L3471)</f>
        <v>63</v>
      </c>
    </row>
    <row r="1876" spans="1:2" x14ac:dyDescent="0.25">
      <c r="A1876" s="12" t="s">
        <v>8219</v>
      </c>
      <c r="B1876">
        <f>IF(Sheet1!F3472="successful",Sheet1!L3472)</f>
        <v>9</v>
      </c>
    </row>
    <row r="1877" spans="1:2" x14ac:dyDescent="0.25">
      <c r="A1877" s="12" t="s">
        <v>8219</v>
      </c>
      <c r="B1877">
        <f>IF(Sheet1!F3473="successful",Sheet1!L3473)</f>
        <v>30</v>
      </c>
    </row>
    <row r="1878" spans="1:2" x14ac:dyDescent="0.25">
      <c r="A1878" s="12" t="s">
        <v>8219</v>
      </c>
      <c r="B1878">
        <f>IF(Sheet1!F3474="successful",Sheet1!L3474)</f>
        <v>23</v>
      </c>
    </row>
    <row r="1879" spans="1:2" x14ac:dyDescent="0.25">
      <c r="A1879" s="12" t="s">
        <v>8219</v>
      </c>
      <c r="B1879">
        <f>IF(Sheet1!F3475="successful",Sheet1!L3475)</f>
        <v>33</v>
      </c>
    </row>
    <row r="1880" spans="1:2" x14ac:dyDescent="0.25">
      <c r="A1880" s="12" t="s">
        <v>8219</v>
      </c>
      <c r="B1880">
        <f>IF(Sheet1!F3476="successful",Sheet1!L3476)</f>
        <v>39</v>
      </c>
    </row>
    <row r="1881" spans="1:2" x14ac:dyDescent="0.25">
      <c r="A1881" s="12" t="s">
        <v>8219</v>
      </c>
      <c r="B1881">
        <f>IF(Sheet1!F3477="successful",Sheet1!L3477)</f>
        <v>17</v>
      </c>
    </row>
    <row r="1882" spans="1:2" x14ac:dyDescent="0.25">
      <c r="A1882" s="12" t="s">
        <v>8219</v>
      </c>
      <c r="B1882">
        <f>IF(Sheet1!F3478="successful",Sheet1!L3478)</f>
        <v>6</v>
      </c>
    </row>
    <row r="1883" spans="1:2" x14ac:dyDescent="0.25">
      <c r="A1883" s="12" t="s">
        <v>8219</v>
      </c>
      <c r="B1883">
        <f>IF(Sheet1!F3479="successful",Sheet1!L3479)</f>
        <v>39</v>
      </c>
    </row>
    <row r="1884" spans="1:2" x14ac:dyDescent="0.25">
      <c r="A1884" s="12" t="s">
        <v>8219</v>
      </c>
      <c r="B1884">
        <f>IF(Sheet1!F3480="successful",Sheet1!L3480)</f>
        <v>57</v>
      </c>
    </row>
    <row r="1885" spans="1:2" x14ac:dyDescent="0.25">
      <c r="A1885" s="12" t="s">
        <v>8219</v>
      </c>
      <c r="B1885">
        <f>IF(Sheet1!F3481="successful",Sheet1!L3481)</f>
        <v>56</v>
      </c>
    </row>
    <row r="1886" spans="1:2" x14ac:dyDescent="0.25">
      <c r="A1886" s="12" t="s">
        <v>8219</v>
      </c>
      <c r="B1886">
        <f>IF(Sheet1!F3482="successful",Sheet1!L3482)</f>
        <v>13</v>
      </c>
    </row>
    <row r="1887" spans="1:2" x14ac:dyDescent="0.25">
      <c r="A1887" s="12" t="s">
        <v>8219</v>
      </c>
      <c r="B1887">
        <f>IF(Sheet1!F3483="successful",Sheet1!L3483)</f>
        <v>95</v>
      </c>
    </row>
    <row r="1888" spans="1:2" x14ac:dyDescent="0.25">
      <c r="A1888" s="12" t="s">
        <v>8219</v>
      </c>
      <c r="B1888">
        <f>IF(Sheet1!F3484="successful",Sheet1!L3484)</f>
        <v>80</v>
      </c>
    </row>
    <row r="1889" spans="1:2" x14ac:dyDescent="0.25">
      <c r="A1889" s="12" t="s">
        <v>8219</v>
      </c>
      <c r="B1889">
        <f>IF(Sheet1!F3485="successful",Sheet1!L3485)</f>
        <v>133</v>
      </c>
    </row>
    <row r="1890" spans="1:2" x14ac:dyDescent="0.25">
      <c r="A1890" s="12" t="s">
        <v>8219</v>
      </c>
      <c r="B1890">
        <f>IF(Sheet1!F3486="successful",Sheet1!L3486)</f>
        <v>44</v>
      </c>
    </row>
    <row r="1891" spans="1:2" x14ac:dyDescent="0.25">
      <c r="A1891" s="12" t="s">
        <v>8219</v>
      </c>
      <c r="B1891">
        <f>IF(Sheet1!F3487="successful",Sheet1!L3487)</f>
        <v>30</v>
      </c>
    </row>
    <row r="1892" spans="1:2" x14ac:dyDescent="0.25">
      <c r="A1892" s="12" t="s">
        <v>8219</v>
      </c>
      <c r="B1892">
        <f>IF(Sheet1!F3488="successful",Sheet1!L3488)</f>
        <v>56</v>
      </c>
    </row>
    <row r="1893" spans="1:2" x14ac:dyDescent="0.25">
      <c r="A1893" s="12" t="s">
        <v>8219</v>
      </c>
      <c r="B1893">
        <f>IF(Sheet1!F3489="successful",Sheet1!L3489)</f>
        <v>66</v>
      </c>
    </row>
    <row r="1894" spans="1:2" x14ac:dyDescent="0.25">
      <c r="A1894" s="12" t="s">
        <v>8219</v>
      </c>
      <c r="B1894">
        <f>IF(Sheet1!F3490="successful",Sheet1!L3490)</f>
        <v>29</v>
      </c>
    </row>
    <row r="1895" spans="1:2" x14ac:dyDescent="0.25">
      <c r="A1895" s="12" t="s">
        <v>8219</v>
      </c>
      <c r="B1895">
        <f>IF(Sheet1!F3491="successful",Sheet1!L3491)</f>
        <v>72</v>
      </c>
    </row>
    <row r="1896" spans="1:2" x14ac:dyDescent="0.25">
      <c r="A1896" s="12" t="s">
        <v>8219</v>
      </c>
      <c r="B1896">
        <f>IF(Sheet1!F3492="successful",Sheet1!L3492)</f>
        <v>27</v>
      </c>
    </row>
    <row r="1897" spans="1:2" x14ac:dyDescent="0.25">
      <c r="A1897" s="12" t="s">
        <v>8219</v>
      </c>
      <c r="B1897">
        <f>IF(Sheet1!F3493="successful",Sheet1!L3493)</f>
        <v>10</v>
      </c>
    </row>
    <row r="1898" spans="1:2" x14ac:dyDescent="0.25">
      <c r="A1898" s="12" t="s">
        <v>8219</v>
      </c>
      <c r="B1898">
        <f>IF(Sheet1!F3494="successful",Sheet1!L3494)</f>
        <v>35</v>
      </c>
    </row>
    <row r="1899" spans="1:2" x14ac:dyDescent="0.25">
      <c r="A1899" s="12" t="s">
        <v>8219</v>
      </c>
      <c r="B1899">
        <f>IF(Sheet1!F3495="successful",Sheet1!L3495)</f>
        <v>29</v>
      </c>
    </row>
    <row r="1900" spans="1:2" x14ac:dyDescent="0.25">
      <c r="A1900" s="12" t="s">
        <v>8219</v>
      </c>
      <c r="B1900">
        <f>IF(Sheet1!F3496="successful",Sheet1!L3496)</f>
        <v>13</v>
      </c>
    </row>
    <row r="1901" spans="1:2" x14ac:dyDescent="0.25">
      <c r="A1901" s="12" t="s">
        <v>8219</v>
      </c>
      <c r="B1901">
        <f>IF(Sheet1!F3497="successful",Sheet1!L3497)</f>
        <v>72</v>
      </c>
    </row>
    <row r="1902" spans="1:2" x14ac:dyDescent="0.25">
      <c r="A1902" s="12" t="s">
        <v>8219</v>
      </c>
      <c r="B1902">
        <f>IF(Sheet1!F3498="successful",Sheet1!L3498)</f>
        <v>78</v>
      </c>
    </row>
    <row r="1903" spans="1:2" x14ac:dyDescent="0.25">
      <c r="A1903" s="12" t="s">
        <v>8219</v>
      </c>
      <c r="B1903">
        <f>IF(Sheet1!F3499="successful",Sheet1!L3499)</f>
        <v>49</v>
      </c>
    </row>
    <row r="1904" spans="1:2" x14ac:dyDescent="0.25">
      <c r="A1904" s="12" t="s">
        <v>8219</v>
      </c>
      <c r="B1904">
        <f>IF(Sheet1!F3500="successful",Sheet1!L3500)</f>
        <v>42</v>
      </c>
    </row>
    <row r="1905" spans="1:2" x14ac:dyDescent="0.25">
      <c r="A1905" s="12" t="s">
        <v>8219</v>
      </c>
      <c r="B1905">
        <f>IF(Sheet1!F3501="successful",Sheet1!L3501)</f>
        <v>35</v>
      </c>
    </row>
    <row r="1906" spans="1:2" x14ac:dyDescent="0.25">
      <c r="A1906" s="12" t="s">
        <v>8219</v>
      </c>
      <c r="B1906">
        <f>IF(Sheet1!F3502="successful",Sheet1!L3502)</f>
        <v>42</v>
      </c>
    </row>
    <row r="1907" spans="1:2" x14ac:dyDescent="0.25">
      <c r="A1907" s="12" t="s">
        <v>8219</v>
      </c>
      <c r="B1907">
        <f>IF(Sheet1!F3503="successful",Sheet1!L3503)</f>
        <v>42</v>
      </c>
    </row>
    <row r="1908" spans="1:2" x14ac:dyDescent="0.25">
      <c r="A1908" s="12" t="s">
        <v>8219</v>
      </c>
      <c r="B1908">
        <f>IF(Sheet1!F3504="successful",Sheet1!L3504)</f>
        <v>31</v>
      </c>
    </row>
    <row r="1909" spans="1:2" x14ac:dyDescent="0.25">
      <c r="A1909" s="12" t="s">
        <v>8219</v>
      </c>
      <c r="B1909">
        <f>IF(Sheet1!F3505="successful",Sheet1!L3505)</f>
        <v>38</v>
      </c>
    </row>
    <row r="1910" spans="1:2" x14ac:dyDescent="0.25">
      <c r="A1910" s="12" t="s">
        <v>8219</v>
      </c>
      <c r="B1910">
        <f>IF(Sheet1!F3506="successful",Sheet1!L3506)</f>
        <v>8</v>
      </c>
    </row>
    <row r="1911" spans="1:2" x14ac:dyDescent="0.25">
      <c r="A1911" s="12" t="s">
        <v>8219</v>
      </c>
      <c r="B1911">
        <f>IF(Sheet1!F3507="successful",Sheet1!L3507)</f>
        <v>39</v>
      </c>
    </row>
    <row r="1912" spans="1:2" x14ac:dyDescent="0.25">
      <c r="A1912" s="12" t="s">
        <v>8219</v>
      </c>
      <c r="B1912">
        <f>IF(Sheet1!F3508="successful",Sheet1!L3508)</f>
        <v>29</v>
      </c>
    </row>
    <row r="1913" spans="1:2" x14ac:dyDescent="0.25">
      <c r="A1913" s="12" t="s">
        <v>8219</v>
      </c>
      <c r="B1913">
        <f>IF(Sheet1!F3509="successful",Sheet1!L3509)</f>
        <v>72</v>
      </c>
    </row>
    <row r="1914" spans="1:2" x14ac:dyDescent="0.25">
      <c r="A1914" s="12" t="s">
        <v>8219</v>
      </c>
      <c r="B1914">
        <f>IF(Sheet1!F3510="successful",Sheet1!L3510)</f>
        <v>15</v>
      </c>
    </row>
    <row r="1915" spans="1:2" x14ac:dyDescent="0.25">
      <c r="A1915" s="12" t="s">
        <v>8219</v>
      </c>
      <c r="B1915">
        <f>IF(Sheet1!F3511="successful",Sheet1!L3511)</f>
        <v>33</v>
      </c>
    </row>
    <row r="1916" spans="1:2" x14ac:dyDescent="0.25">
      <c r="A1916" s="12" t="s">
        <v>8219</v>
      </c>
      <c r="B1916">
        <f>IF(Sheet1!F3512="successful",Sheet1!L3512)</f>
        <v>15</v>
      </c>
    </row>
    <row r="1917" spans="1:2" x14ac:dyDescent="0.25">
      <c r="A1917" s="12" t="s">
        <v>8219</v>
      </c>
      <c r="B1917">
        <f>IF(Sheet1!F3513="successful",Sheet1!L3513)</f>
        <v>19</v>
      </c>
    </row>
    <row r="1918" spans="1:2" x14ac:dyDescent="0.25">
      <c r="A1918" s="12" t="s">
        <v>8219</v>
      </c>
      <c r="B1918">
        <f>IF(Sheet1!F3514="successful",Sheet1!L3514)</f>
        <v>17</v>
      </c>
    </row>
    <row r="1919" spans="1:2" x14ac:dyDescent="0.25">
      <c r="A1919" s="12" t="s">
        <v>8219</v>
      </c>
      <c r="B1919">
        <f>IF(Sheet1!F3515="successful",Sheet1!L3515)</f>
        <v>44</v>
      </c>
    </row>
    <row r="1920" spans="1:2" x14ac:dyDescent="0.25">
      <c r="A1920" s="12" t="s">
        <v>8219</v>
      </c>
      <c r="B1920">
        <f>IF(Sheet1!F3516="successful",Sheet1!L3516)</f>
        <v>10</v>
      </c>
    </row>
    <row r="1921" spans="1:2" x14ac:dyDescent="0.25">
      <c r="A1921" s="12" t="s">
        <v>8219</v>
      </c>
      <c r="B1921">
        <f>IF(Sheet1!F3517="successful",Sheet1!L3517)</f>
        <v>46</v>
      </c>
    </row>
    <row r="1922" spans="1:2" x14ac:dyDescent="0.25">
      <c r="A1922" s="12" t="s">
        <v>8219</v>
      </c>
      <c r="B1922">
        <f>IF(Sheet1!F3518="successful",Sheet1!L3518)</f>
        <v>11</v>
      </c>
    </row>
    <row r="1923" spans="1:2" x14ac:dyDescent="0.25">
      <c r="A1923" s="12" t="s">
        <v>8219</v>
      </c>
      <c r="B1923">
        <f>IF(Sheet1!F3519="successful",Sheet1!L3519)</f>
        <v>13</v>
      </c>
    </row>
    <row r="1924" spans="1:2" x14ac:dyDescent="0.25">
      <c r="A1924" s="12" t="s">
        <v>8219</v>
      </c>
      <c r="B1924">
        <f>IF(Sheet1!F3520="successful",Sheet1!L3520)</f>
        <v>33</v>
      </c>
    </row>
    <row r="1925" spans="1:2" x14ac:dyDescent="0.25">
      <c r="A1925" s="12" t="s">
        <v>8219</v>
      </c>
      <c r="B1925">
        <f>IF(Sheet1!F3521="successful",Sheet1!L3521)</f>
        <v>28</v>
      </c>
    </row>
    <row r="1926" spans="1:2" x14ac:dyDescent="0.25">
      <c r="A1926" s="12" t="s">
        <v>8219</v>
      </c>
      <c r="B1926">
        <f>IF(Sheet1!F3522="successful",Sheet1!L3522)</f>
        <v>21</v>
      </c>
    </row>
    <row r="1927" spans="1:2" x14ac:dyDescent="0.25">
      <c r="A1927" s="12" t="s">
        <v>8219</v>
      </c>
      <c r="B1927">
        <f>IF(Sheet1!F3523="successful",Sheet1!L3523)</f>
        <v>13</v>
      </c>
    </row>
    <row r="1928" spans="1:2" x14ac:dyDescent="0.25">
      <c r="A1928" s="12" t="s">
        <v>8219</v>
      </c>
      <c r="B1928">
        <f>IF(Sheet1!F3524="successful",Sheet1!L3524)</f>
        <v>34</v>
      </c>
    </row>
    <row r="1929" spans="1:2" x14ac:dyDescent="0.25">
      <c r="A1929" s="12" t="s">
        <v>8219</v>
      </c>
      <c r="B1929">
        <f>IF(Sheet1!F3525="successful",Sheet1!L3525)</f>
        <v>80</v>
      </c>
    </row>
    <row r="1930" spans="1:2" x14ac:dyDescent="0.25">
      <c r="A1930" s="12" t="s">
        <v>8219</v>
      </c>
      <c r="B1930">
        <f>IF(Sheet1!F3526="successful",Sheet1!L3526)</f>
        <v>74</v>
      </c>
    </row>
    <row r="1931" spans="1:2" x14ac:dyDescent="0.25">
      <c r="A1931" s="12" t="s">
        <v>8219</v>
      </c>
      <c r="B1931">
        <f>IF(Sheet1!F3527="successful",Sheet1!L3527)</f>
        <v>7</v>
      </c>
    </row>
    <row r="1932" spans="1:2" x14ac:dyDescent="0.25">
      <c r="A1932" s="12" t="s">
        <v>8219</v>
      </c>
      <c r="B1932">
        <f>IF(Sheet1!F3528="successful",Sheet1!L3528)</f>
        <v>34</v>
      </c>
    </row>
    <row r="1933" spans="1:2" x14ac:dyDescent="0.25">
      <c r="A1933" s="12" t="s">
        <v>8219</v>
      </c>
      <c r="B1933">
        <f>IF(Sheet1!F3529="successful",Sheet1!L3529)</f>
        <v>86</v>
      </c>
    </row>
    <row r="1934" spans="1:2" x14ac:dyDescent="0.25">
      <c r="A1934" s="12" t="s">
        <v>8219</v>
      </c>
      <c r="B1934">
        <f>IF(Sheet1!F3530="successful",Sheet1!L3530)</f>
        <v>37</v>
      </c>
    </row>
    <row r="1935" spans="1:2" x14ac:dyDescent="0.25">
      <c r="A1935" s="12" t="s">
        <v>8219</v>
      </c>
      <c r="B1935">
        <f>IF(Sheet1!F3531="successful",Sheet1!L3531)</f>
        <v>18</v>
      </c>
    </row>
    <row r="1936" spans="1:2" x14ac:dyDescent="0.25">
      <c r="A1936" s="12" t="s">
        <v>8219</v>
      </c>
      <c r="B1936">
        <f>IF(Sheet1!F3532="successful",Sheet1!L3532)</f>
        <v>22</v>
      </c>
    </row>
    <row r="1937" spans="1:2" x14ac:dyDescent="0.25">
      <c r="A1937" s="12" t="s">
        <v>8219</v>
      </c>
      <c r="B1937">
        <f>IF(Sheet1!F3533="successful",Sheet1!L3533)</f>
        <v>26</v>
      </c>
    </row>
    <row r="1938" spans="1:2" x14ac:dyDescent="0.25">
      <c r="A1938" s="12" t="s">
        <v>8219</v>
      </c>
      <c r="B1938">
        <f>IF(Sheet1!F3534="successful",Sheet1!L3534)</f>
        <v>27</v>
      </c>
    </row>
    <row r="1939" spans="1:2" x14ac:dyDescent="0.25">
      <c r="A1939" s="12" t="s">
        <v>8219</v>
      </c>
      <c r="B1939">
        <f>IF(Sheet1!F3535="successful",Sheet1!L3535)</f>
        <v>8</v>
      </c>
    </row>
    <row r="1940" spans="1:2" x14ac:dyDescent="0.25">
      <c r="A1940" s="12" t="s">
        <v>8219</v>
      </c>
      <c r="B1940">
        <f>IF(Sheet1!F3536="successful",Sheet1!L3536)</f>
        <v>204</v>
      </c>
    </row>
    <row r="1941" spans="1:2" x14ac:dyDescent="0.25">
      <c r="A1941" s="12" t="s">
        <v>8219</v>
      </c>
      <c r="B1941">
        <f>IF(Sheet1!F3537="successful",Sheet1!L3537)</f>
        <v>46</v>
      </c>
    </row>
    <row r="1942" spans="1:2" x14ac:dyDescent="0.25">
      <c r="A1942" s="12" t="s">
        <v>8219</v>
      </c>
      <c r="B1942">
        <f>IF(Sheet1!F3538="successful",Sheet1!L3538)</f>
        <v>17</v>
      </c>
    </row>
    <row r="1943" spans="1:2" x14ac:dyDescent="0.25">
      <c r="A1943" s="12" t="s">
        <v>8219</v>
      </c>
      <c r="B1943">
        <f>IF(Sheet1!F3539="successful",Sheet1!L3539)</f>
        <v>28</v>
      </c>
    </row>
    <row r="1944" spans="1:2" x14ac:dyDescent="0.25">
      <c r="A1944" s="12" t="s">
        <v>8219</v>
      </c>
      <c r="B1944">
        <f>IF(Sheet1!F3540="successful",Sheet1!L3540)</f>
        <v>83</v>
      </c>
    </row>
    <row r="1945" spans="1:2" x14ac:dyDescent="0.25">
      <c r="A1945" s="12" t="s">
        <v>8219</v>
      </c>
      <c r="B1945">
        <f>IF(Sheet1!F3541="successful",Sheet1!L3541)</f>
        <v>13</v>
      </c>
    </row>
    <row r="1946" spans="1:2" x14ac:dyDescent="0.25">
      <c r="A1946" s="12" t="s">
        <v>8219</v>
      </c>
      <c r="B1946">
        <f>IF(Sheet1!F3542="successful",Sheet1!L3542)</f>
        <v>8</v>
      </c>
    </row>
    <row r="1947" spans="1:2" x14ac:dyDescent="0.25">
      <c r="A1947" s="12" t="s">
        <v>8219</v>
      </c>
      <c r="B1947">
        <f>IF(Sheet1!F3543="successful",Sheet1!L3543)</f>
        <v>32</v>
      </c>
    </row>
    <row r="1948" spans="1:2" x14ac:dyDescent="0.25">
      <c r="A1948" s="12" t="s">
        <v>8219</v>
      </c>
      <c r="B1948">
        <f>IF(Sheet1!F3544="successful",Sheet1!L3544)</f>
        <v>85</v>
      </c>
    </row>
    <row r="1949" spans="1:2" x14ac:dyDescent="0.25">
      <c r="A1949" s="12" t="s">
        <v>8219</v>
      </c>
      <c r="B1949">
        <f>IF(Sheet1!F3545="successful",Sheet1!L3545)</f>
        <v>29</v>
      </c>
    </row>
    <row r="1950" spans="1:2" x14ac:dyDescent="0.25">
      <c r="A1950" s="12" t="s">
        <v>8219</v>
      </c>
      <c r="B1950">
        <f>IF(Sheet1!F3546="successful",Sheet1!L3546)</f>
        <v>24</v>
      </c>
    </row>
    <row r="1951" spans="1:2" x14ac:dyDescent="0.25">
      <c r="A1951" s="12" t="s">
        <v>8219</v>
      </c>
      <c r="B1951">
        <f>IF(Sheet1!F3547="successful",Sheet1!L3547)</f>
        <v>8</v>
      </c>
    </row>
    <row r="1952" spans="1:2" x14ac:dyDescent="0.25">
      <c r="A1952" s="12" t="s">
        <v>8219</v>
      </c>
      <c r="B1952">
        <f>IF(Sheet1!F3548="successful",Sheet1!L3548)</f>
        <v>19</v>
      </c>
    </row>
    <row r="1953" spans="1:2" x14ac:dyDescent="0.25">
      <c r="A1953" s="12" t="s">
        <v>8219</v>
      </c>
      <c r="B1953">
        <f>IF(Sheet1!F3549="successful",Sheet1!L3549)</f>
        <v>336</v>
      </c>
    </row>
    <row r="1954" spans="1:2" x14ac:dyDescent="0.25">
      <c r="A1954" s="12" t="s">
        <v>8219</v>
      </c>
      <c r="B1954">
        <f>IF(Sheet1!F3550="successful",Sheet1!L3550)</f>
        <v>13</v>
      </c>
    </row>
    <row r="1955" spans="1:2" x14ac:dyDescent="0.25">
      <c r="A1955" s="12" t="s">
        <v>8219</v>
      </c>
      <c r="B1955">
        <f>IF(Sheet1!F3551="successful",Sheet1!L3551)</f>
        <v>42</v>
      </c>
    </row>
    <row r="1956" spans="1:2" x14ac:dyDescent="0.25">
      <c r="A1956" s="12" t="s">
        <v>8219</v>
      </c>
      <c r="B1956">
        <f>IF(Sheet1!F3552="successful",Sheet1!L3552)</f>
        <v>64</v>
      </c>
    </row>
    <row r="1957" spans="1:2" x14ac:dyDescent="0.25">
      <c r="A1957" s="12" t="s">
        <v>8219</v>
      </c>
      <c r="B1957">
        <f>IF(Sheet1!F3553="successful",Sheet1!L3553)</f>
        <v>25</v>
      </c>
    </row>
    <row r="1958" spans="1:2" x14ac:dyDescent="0.25">
      <c r="A1958" s="12" t="s">
        <v>8219</v>
      </c>
      <c r="B1958">
        <f>IF(Sheet1!F3554="successful",Sheet1!L3554)</f>
        <v>20</v>
      </c>
    </row>
    <row r="1959" spans="1:2" x14ac:dyDescent="0.25">
      <c r="A1959" s="12" t="s">
        <v>8219</v>
      </c>
      <c r="B1959">
        <f>IF(Sheet1!F3555="successful",Sheet1!L3555)</f>
        <v>104</v>
      </c>
    </row>
    <row r="1960" spans="1:2" x14ac:dyDescent="0.25">
      <c r="A1960" s="12" t="s">
        <v>8219</v>
      </c>
      <c r="B1960">
        <f>IF(Sheet1!F3556="successful",Sheet1!L3556)</f>
        <v>53</v>
      </c>
    </row>
    <row r="1961" spans="1:2" x14ac:dyDescent="0.25">
      <c r="A1961" s="12" t="s">
        <v>8219</v>
      </c>
      <c r="B1961">
        <f>IF(Sheet1!F3557="successful",Sheet1!L3557)</f>
        <v>14</v>
      </c>
    </row>
    <row r="1962" spans="1:2" x14ac:dyDescent="0.25">
      <c r="A1962" s="12" t="s">
        <v>8219</v>
      </c>
      <c r="B1962">
        <f>IF(Sheet1!F3558="successful",Sheet1!L3558)</f>
        <v>20</v>
      </c>
    </row>
    <row r="1963" spans="1:2" x14ac:dyDescent="0.25">
      <c r="A1963" s="12" t="s">
        <v>8219</v>
      </c>
      <c r="B1963">
        <f>IF(Sheet1!F3559="successful",Sheet1!L3559)</f>
        <v>558</v>
      </c>
    </row>
    <row r="1964" spans="1:2" x14ac:dyDescent="0.25">
      <c r="A1964" s="12" t="s">
        <v>8219</v>
      </c>
      <c r="B1964">
        <f>IF(Sheet1!F3560="successful",Sheet1!L3560)</f>
        <v>22</v>
      </c>
    </row>
    <row r="1965" spans="1:2" x14ac:dyDescent="0.25">
      <c r="A1965" s="12" t="s">
        <v>8219</v>
      </c>
      <c r="B1965">
        <f>IF(Sheet1!F3561="successful",Sheet1!L3561)</f>
        <v>24</v>
      </c>
    </row>
    <row r="1966" spans="1:2" x14ac:dyDescent="0.25">
      <c r="A1966" s="12" t="s">
        <v>8219</v>
      </c>
      <c r="B1966">
        <f>IF(Sheet1!F3562="successful",Sheet1!L3562)</f>
        <v>74</v>
      </c>
    </row>
    <row r="1967" spans="1:2" x14ac:dyDescent="0.25">
      <c r="A1967" s="12" t="s">
        <v>8219</v>
      </c>
      <c r="B1967">
        <f>IF(Sheet1!F3563="successful",Sheet1!L3563)</f>
        <v>54</v>
      </c>
    </row>
    <row r="1968" spans="1:2" x14ac:dyDescent="0.25">
      <c r="A1968" s="12" t="s">
        <v>8219</v>
      </c>
      <c r="B1968">
        <f>IF(Sheet1!F3564="successful",Sheet1!L3564)</f>
        <v>31</v>
      </c>
    </row>
    <row r="1969" spans="1:2" x14ac:dyDescent="0.25">
      <c r="A1969" s="12" t="s">
        <v>8219</v>
      </c>
      <c r="B1969">
        <f>IF(Sheet1!F3565="successful",Sheet1!L3565)</f>
        <v>25</v>
      </c>
    </row>
    <row r="1970" spans="1:2" x14ac:dyDescent="0.25">
      <c r="A1970" s="12" t="s">
        <v>8219</v>
      </c>
      <c r="B1970">
        <f>IF(Sheet1!F3566="successful",Sheet1!L3566)</f>
        <v>17</v>
      </c>
    </row>
    <row r="1971" spans="1:2" x14ac:dyDescent="0.25">
      <c r="A1971" s="12" t="s">
        <v>8219</v>
      </c>
      <c r="B1971">
        <f>IF(Sheet1!F3567="successful",Sheet1!L3567)</f>
        <v>12</v>
      </c>
    </row>
    <row r="1972" spans="1:2" x14ac:dyDescent="0.25">
      <c r="A1972" s="12" t="s">
        <v>8219</v>
      </c>
      <c r="B1972">
        <f>IF(Sheet1!F3568="successful",Sheet1!L3568)</f>
        <v>38</v>
      </c>
    </row>
    <row r="1973" spans="1:2" x14ac:dyDescent="0.25">
      <c r="A1973" s="12" t="s">
        <v>8219</v>
      </c>
      <c r="B1973">
        <f>IF(Sheet1!F3569="successful",Sheet1!L3569)</f>
        <v>41</v>
      </c>
    </row>
    <row r="1974" spans="1:2" x14ac:dyDescent="0.25">
      <c r="A1974" s="12" t="s">
        <v>8219</v>
      </c>
      <c r="B1974">
        <f>IF(Sheet1!F3570="successful",Sheet1!L3570)</f>
        <v>19</v>
      </c>
    </row>
    <row r="1975" spans="1:2" x14ac:dyDescent="0.25">
      <c r="A1975" s="12" t="s">
        <v>8219</v>
      </c>
      <c r="B1975">
        <f>IF(Sheet1!F3571="successful",Sheet1!L3571)</f>
        <v>41</v>
      </c>
    </row>
    <row r="1976" spans="1:2" x14ac:dyDescent="0.25">
      <c r="A1976" s="12" t="s">
        <v>8219</v>
      </c>
      <c r="B1976">
        <f>IF(Sheet1!F3572="successful",Sheet1!L3572)</f>
        <v>26</v>
      </c>
    </row>
    <row r="1977" spans="1:2" x14ac:dyDescent="0.25">
      <c r="A1977" s="12" t="s">
        <v>8219</v>
      </c>
      <c r="B1977">
        <f>IF(Sheet1!F3573="successful",Sheet1!L3573)</f>
        <v>25</v>
      </c>
    </row>
    <row r="1978" spans="1:2" x14ac:dyDescent="0.25">
      <c r="A1978" s="12" t="s">
        <v>8219</v>
      </c>
      <c r="B1978">
        <f>IF(Sheet1!F3574="successful",Sheet1!L3574)</f>
        <v>9</v>
      </c>
    </row>
    <row r="1979" spans="1:2" x14ac:dyDescent="0.25">
      <c r="A1979" s="12" t="s">
        <v>8219</v>
      </c>
      <c r="B1979">
        <f>IF(Sheet1!F3575="successful",Sheet1!L3575)</f>
        <v>78</v>
      </c>
    </row>
    <row r="1980" spans="1:2" x14ac:dyDescent="0.25">
      <c r="A1980" s="12" t="s">
        <v>8219</v>
      </c>
      <c r="B1980">
        <f>IF(Sheet1!F3576="successful",Sheet1!L3576)</f>
        <v>45</v>
      </c>
    </row>
    <row r="1981" spans="1:2" x14ac:dyDescent="0.25">
      <c r="A1981" s="12" t="s">
        <v>8219</v>
      </c>
      <c r="B1981">
        <f>IF(Sheet1!F3577="successful",Sheet1!L3577)</f>
        <v>102</v>
      </c>
    </row>
    <row r="1982" spans="1:2" x14ac:dyDescent="0.25">
      <c r="A1982" s="12" t="s">
        <v>8219</v>
      </c>
      <c r="B1982">
        <f>IF(Sheet1!F3578="successful",Sheet1!L3578)</f>
        <v>5</v>
      </c>
    </row>
    <row r="1983" spans="1:2" x14ac:dyDescent="0.25">
      <c r="A1983" s="12" t="s">
        <v>8219</v>
      </c>
      <c r="B1983">
        <f>IF(Sheet1!F3579="successful",Sheet1!L3579)</f>
        <v>27</v>
      </c>
    </row>
    <row r="1984" spans="1:2" x14ac:dyDescent="0.25">
      <c r="A1984" s="12" t="s">
        <v>8219</v>
      </c>
      <c r="B1984">
        <f>IF(Sheet1!F3580="successful",Sheet1!L3580)</f>
        <v>37</v>
      </c>
    </row>
    <row r="1985" spans="1:2" x14ac:dyDescent="0.25">
      <c r="A1985" s="12" t="s">
        <v>8219</v>
      </c>
      <c r="B1985">
        <f>IF(Sheet1!F3581="successful",Sheet1!L3581)</f>
        <v>14</v>
      </c>
    </row>
    <row r="1986" spans="1:2" x14ac:dyDescent="0.25">
      <c r="A1986" s="12" t="s">
        <v>8219</v>
      </c>
      <c r="B1986">
        <f>IF(Sheet1!F3582="successful",Sheet1!L3582)</f>
        <v>27</v>
      </c>
    </row>
    <row r="1987" spans="1:2" x14ac:dyDescent="0.25">
      <c r="A1987" s="12" t="s">
        <v>8219</v>
      </c>
      <c r="B1987">
        <f>IF(Sheet1!F3583="successful",Sheet1!L3583)</f>
        <v>45</v>
      </c>
    </row>
    <row r="1988" spans="1:2" x14ac:dyDescent="0.25">
      <c r="A1988" s="12" t="s">
        <v>8219</v>
      </c>
      <c r="B1988">
        <f>IF(Sheet1!F3584="successful",Sheet1!L3584)</f>
        <v>49</v>
      </c>
    </row>
    <row r="1989" spans="1:2" x14ac:dyDescent="0.25">
      <c r="A1989" s="12" t="s">
        <v>8219</v>
      </c>
      <c r="B1989">
        <f>IF(Sheet1!F3585="successful",Sheet1!L3585)</f>
        <v>24</v>
      </c>
    </row>
    <row r="1990" spans="1:2" x14ac:dyDescent="0.25">
      <c r="A1990" s="12" t="s">
        <v>8219</v>
      </c>
      <c r="B1990">
        <f>IF(Sheet1!F3586="successful",Sheet1!L3586)</f>
        <v>112</v>
      </c>
    </row>
    <row r="1991" spans="1:2" x14ac:dyDescent="0.25">
      <c r="A1991" s="12" t="s">
        <v>8219</v>
      </c>
      <c r="B1991">
        <f>IF(Sheet1!F3587="successful",Sheet1!L3587)</f>
        <v>23</v>
      </c>
    </row>
    <row r="1992" spans="1:2" x14ac:dyDescent="0.25">
      <c r="A1992" s="12" t="s">
        <v>8219</v>
      </c>
      <c r="B1992">
        <f>IF(Sheet1!F3588="successful",Sheet1!L3588)</f>
        <v>54</v>
      </c>
    </row>
    <row r="1993" spans="1:2" x14ac:dyDescent="0.25">
      <c r="A1993" s="12" t="s">
        <v>8219</v>
      </c>
      <c r="B1993">
        <f>IF(Sheet1!F3589="successful",Sheet1!L3589)</f>
        <v>28</v>
      </c>
    </row>
    <row r="1994" spans="1:2" x14ac:dyDescent="0.25">
      <c r="A1994" s="12" t="s">
        <v>8219</v>
      </c>
      <c r="B1994">
        <f>IF(Sheet1!F3590="successful",Sheet1!L3590)</f>
        <v>11</v>
      </c>
    </row>
    <row r="1995" spans="1:2" x14ac:dyDescent="0.25">
      <c r="A1995" s="12" t="s">
        <v>8219</v>
      </c>
      <c r="B1995">
        <f>IF(Sheet1!F3591="successful",Sheet1!L3591)</f>
        <v>62</v>
      </c>
    </row>
    <row r="1996" spans="1:2" x14ac:dyDescent="0.25">
      <c r="A1996" s="12" t="s">
        <v>8219</v>
      </c>
      <c r="B1996">
        <f>IF(Sheet1!F3592="successful",Sheet1!L3592)</f>
        <v>73</v>
      </c>
    </row>
    <row r="1997" spans="1:2" x14ac:dyDescent="0.25">
      <c r="A1997" s="12" t="s">
        <v>8219</v>
      </c>
      <c r="B1997">
        <f>IF(Sheet1!F3593="successful",Sheet1!L3593)</f>
        <v>18</v>
      </c>
    </row>
    <row r="1998" spans="1:2" x14ac:dyDescent="0.25">
      <c r="A1998" s="12" t="s">
        <v>8219</v>
      </c>
      <c r="B1998">
        <f>IF(Sheet1!F3594="successful",Sheet1!L3594)</f>
        <v>35</v>
      </c>
    </row>
    <row r="1999" spans="1:2" x14ac:dyDescent="0.25">
      <c r="A1999" s="12" t="s">
        <v>8219</v>
      </c>
      <c r="B1999">
        <f>IF(Sheet1!F3595="successful",Sheet1!L3595)</f>
        <v>43</v>
      </c>
    </row>
    <row r="2000" spans="1:2" x14ac:dyDescent="0.25">
      <c r="A2000" s="12" t="s">
        <v>8219</v>
      </c>
      <c r="B2000">
        <f>IF(Sheet1!F3596="successful",Sheet1!L3596)</f>
        <v>36</v>
      </c>
    </row>
    <row r="2001" spans="1:2" x14ac:dyDescent="0.25">
      <c r="A2001" s="12" t="s">
        <v>8219</v>
      </c>
      <c r="B2001">
        <f>IF(Sheet1!F3597="successful",Sheet1!L3597)</f>
        <v>62</v>
      </c>
    </row>
    <row r="2002" spans="1:2" x14ac:dyDescent="0.25">
      <c r="A2002" s="12" t="s">
        <v>8219</v>
      </c>
      <c r="B2002">
        <f>IF(Sheet1!F3598="successful",Sheet1!L3598)</f>
        <v>15</v>
      </c>
    </row>
    <row r="2003" spans="1:2" x14ac:dyDescent="0.25">
      <c r="A2003" s="12" t="s">
        <v>8219</v>
      </c>
      <c r="B2003">
        <f>IF(Sheet1!F3599="successful",Sheet1!L3599)</f>
        <v>33</v>
      </c>
    </row>
    <row r="2004" spans="1:2" x14ac:dyDescent="0.25">
      <c r="A2004" s="12" t="s">
        <v>8219</v>
      </c>
      <c r="B2004">
        <f>IF(Sheet1!F3600="successful",Sheet1!L3600)</f>
        <v>27</v>
      </c>
    </row>
    <row r="2005" spans="1:2" x14ac:dyDescent="0.25">
      <c r="A2005" s="12" t="s">
        <v>8219</v>
      </c>
      <c r="B2005">
        <f>IF(Sheet1!F3601="successful",Sheet1!L3601)</f>
        <v>17</v>
      </c>
    </row>
    <row r="2006" spans="1:2" x14ac:dyDescent="0.25">
      <c r="A2006" s="12" t="s">
        <v>8219</v>
      </c>
      <c r="B2006">
        <f>IF(Sheet1!F3602="successful",Sheet1!L3602)</f>
        <v>4</v>
      </c>
    </row>
    <row r="2007" spans="1:2" x14ac:dyDescent="0.25">
      <c r="A2007" s="12" t="s">
        <v>8219</v>
      </c>
      <c r="B2007">
        <f>IF(Sheet1!F3603="successful",Sheet1!L3603)</f>
        <v>53</v>
      </c>
    </row>
    <row r="2008" spans="1:2" x14ac:dyDescent="0.25">
      <c r="A2008" s="12" t="s">
        <v>8219</v>
      </c>
      <c r="B2008">
        <f>IF(Sheet1!F3604="successful",Sheet1!L3604)</f>
        <v>49</v>
      </c>
    </row>
    <row r="2009" spans="1:2" x14ac:dyDescent="0.25">
      <c r="A2009" s="12" t="s">
        <v>8219</v>
      </c>
      <c r="B2009">
        <f>IF(Sheet1!F3605="successful",Sheet1!L3605)</f>
        <v>57</v>
      </c>
    </row>
    <row r="2010" spans="1:2" x14ac:dyDescent="0.25">
      <c r="A2010" s="12" t="s">
        <v>8219</v>
      </c>
      <c r="B2010">
        <f>IF(Sheet1!F3606="successful",Sheet1!L3606)</f>
        <v>69</v>
      </c>
    </row>
    <row r="2011" spans="1:2" x14ac:dyDescent="0.25">
      <c r="A2011" s="12" t="s">
        <v>8219</v>
      </c>
      <c r="B2011">
        <f>IF(Sheet1!F3607="successful",Sheet1!L3607)</f>
        <v>15</v>
      </c>
    </row>
    <row r="2012" spans="1:2" x14ac:dyDescent="0.25">
      <c r="A2012" s="12" t="s">
        <v>8219</v>
      </c>
      <c r="B2012">
        <f>IF(Sheet1!F3608="successful",Sheet1!L3608)</f>
        <v>64</v>
      </c>
    </row>
    <row r="2013" spans="1:2" x14ac:dyDescent="0.25">
      <c r="A2013" s="12" t="s">
        <v>8219</v>
      </c>
      <c r="B2013">
        <f>IF(Sheet1!F3609="successful",Sheet1!L3609)</f>
        <v>20</v>
      </c>
    </row>
    <row r="2014" spans="1:2" x14ac:dyDescent="0.25">
      <c r="A2014" s="12" t="s">
        <v>8219</v>
      </c>
      <c r="B2014">
        <f>IF(Sheet1!F3610="successful",Sheet1!L3610)</f>
        <v>27</v>
      </c>
    </row>
    <row r="2015" spans="1:2" x14ac:dyDescent="0.25">
      <c r="A2015" s="12" t="s">
        <v>8219</v>
      </c>
      <c r="B2015">
        <f>IF(Sheet1!F3611="successful",Sheet1!L3611)</f>
        <v>21</v>
      </c>
    </row>
    <row r="2016" spans="1:2" x14ac:dyDescent="0.25">
      <c r="A2016" s="12" t="s">
        <v>8219</v>
      </c>
      <c r="B2016">
        <f>IF(Sheet1!F3612="successful",Sheet1!L3612)</f>
        <v>31</v>
      </c>
    </row>
    <row r="2017" spans="1:2" x14ac:dyDescent="0.25">
      <c r="A2017" s="12" t="s">
        <v>8219</v>
      </c>
      <c r="B2017">
        <f>IF(Sheet1!F3613="successful",Sheet1!L3613)</f>
        <v>51</v>
      </c>
    </row>
    <row r="2018" spans="1:2" x14ac:dyDescent="0.25">
      <c r="A2018" s="12" t="s">
        <v>8219</v>
      </c>
      <c r="B2018">
        <f>IF(Sheet1!F3614="successful",Sheet1!L3614)</f>
        <v>57</v>
      </c>
    </row>
    <row r="2019" spans="1:2" x14ac:dyDescent="0.25">
      <c r="A2019" s="12" t="s">
        <v>8219</v>
      </c>
      <c r="B2019">
        <f>IF(Sheet1!F3615="successful",Sheet1!L3615)</f>
        <v>20</v>
      </c>
    </row>
    <row r="2020" spans="1:2" x14ac:dyDescent="0.25">
      <c r="A2020" s="12" t="s">
        <v>8219</v>
      </c>
      <c r="B2020">
        <f>IF(Sheet1!F3616="successful",Sheet1!L3616)</f>
        <v>71</v>
      </c>
    </row>
    <row r="2021" spans="1:2" x14ac:dyDescent="0.25">
      <c r="A2021" s="12" t="s">
        <v>8219</v>
      </c>
      <c r="B2021">
        <f>IF(Sheet1!F3617="successful",Sheet1!L3617)</f>
        <v>72</v>
      </c>
    </row>
    <row r="2022" spans="1:2" x14ac:dyDescent="0.25">
      <c r="A2022" s="12" t="s">
        <v>8219</v>
      </c>
      <c r="B2022">
        <f>IF(Sheet1!F3618="successful",Sheet1!L3618)</f>
        <v>45</v>
      </c>
    </row>
    <row r="2023" spans="1:2" x14ac:dyDescent="0.25">
      <c r="A2023" s="12" t="s">
        <v>8219</v>
      </c>
      <c r="B2023">
        <f>IF(Sheet1!F3619="successful",Sheet1!L3619)</f>
        <v>51</v>
      </c>
    </row>
    <row r="2024" spans="1:2" x14ac:dyDescent="0.25">
      <c r="A2024" s="12" t="s">
        <v>8219</v>
      </c>
      <c r="B2024">
        <f>IF(Sheet1!F3620="successful",Sheet1!L3620)</f>
        <v>56</v>
      </c>
    </row>
    <row r="2025" spans="1:2" x14ac:dyDescent="0.25">
      <c r="A2025" s="12" t="s">
        <v>8219</v>
      </c>
      <c r="B2025">
        <f>IF(Sheet1!F3621="successful",Sheet1!L3621)</f>
        <v>17</v>
      </c>
    </row>
    <row r="2026" spans="1:2" x14ac:dyDescent="0.25">
      <c r="A2026" s="12" t="s">
        <v>8219</v>
      </c>
      <c r="B2026">
        <f>IF(Sheet1!F3622="successful",Sheet1!L3622)</f>
        <v>197</v>
      </c>
    </row>
    <row r="2027" spans="1:2" x14ac:dyDescent="0.25">
      <c r="A2027" s="12" t="s">
        <v>8219</v>
      </c>
      <c r="B2027">
        <f>IF(Sheet1!F3623="successful",Sheet1!L3623)</f>
        <v>70</v>
      </c>
    </row>
    <row r="2028" spans="1:2" x14ac:dyDescent="0.25">
      <c r="A2028" s="12" t="s">
        <v>8219</v>
      </c>
      <c r="B2028">
        <f>IF(Sheet1!F3624="successful",Sheet1!L3624)</f>
        <v>21</v>
      </c>
    </row>
    <row r="2029" spans="1:2" x14ac:dyDescent="0.25">
      <c r="A2029" s="12" t="s">
        <v>8219</v>
      </c>
      <c r="B2029">
        <f>IF(Sheet1!F3625="successful",Sheet1!L3625)</f>
        <v>34</v>
      </c>
    </row>
    <row r="2030" spans="1:2" x14ac:dyDescent="0.25">
      <c r="A2030" s="12" t="s">
        <v>8219</v>
      </c>
      <c r="B2030">
        <f>IF(Sheet1!F3626="successful",Sheet1!L3626)</f>
        <v>39</v>
      </c>
    </row>
    <row r="2031" spans="1:2" x14ac:dyDescent="0.25">
      <c r="A2031" s="12" t="s">
        <v>8219</v>
      </c>
      <c r="B2031">
        <f>IF(Sheet1!F3627="successful",Sheet1!L3627)</f>
        <v>78</v>
      </c>
    </row>
    <row r="2032" spans="1:2" x14ac:dyDescent="0.25">
      <c r="A2032" s="12" t="s">
        <v>8219</v>
      </c>
      <c r="B2032">
        <f>IF(Sheet1!F3628="successful",Sheet1!L3628)</f>
        <v>48</v>
      </c>
    </row>
    <row r="2033" spans="1:2" x14ac:dyDescent="0.25">
      <c r="A2033" s="12" t="s">
        <v>8219</v>
      </c>
      <c r="B2033">
        <f>IF(Sheet1!F3629="successful",Sheet1!L3629)</f>
        <v>29</v>
      </c>
    </row>
    <row r="2034" spans="1:2" x14ac:dyDescent="0.25">
      <c r="A2034" s="12" t="s">
        <v>8219</v>
      </c>
      <c r="B2034">
        <f>IF(Sheet1!F3650="successful",Sheet1!L3650)</f>
        <v>73</v>
      </c>
    </row>
    <row r="2035" spans="1:2" x14ac:dyDescent="0.25">
      <c r="A2035" s="12" t="s">
        <v>8219</v>
      </c>
      <c r="B2035">
        <f>IF(Sheet1!F3651="successful",Sheet1!L3651)</f>
        <v>8</v>
      </c>
    </row>
    <row r="2036" spans="1:2" x14ac:dyDescent="0.25">
      <c r="A2036" s="12" t="s">
        <v>8219</v>
      </c>
      <c r="B2036">
        <f>IF(Sheet1!F3652="successful",Sheet1!L3652)</f>
        <v>17</v>
      </c>
    </row>
    <row r="2037" spans="1:2" x14ac:dyDescent="0.25">
      <c r="A2037" s="12" t="s">
        <v>8219</v>
      </c>
      <c r="B2037">
        <f>IF(Sheet1!F3653="successful",Sheet1!L3653)</f>
        <v>9</v>
      </c>
    </row>
    <row r="2038" spans="1:2" x14ac:dyDescent="0.25">
      <c r="A2038" s="12" t="s">
        <v>8219</v>
      </c>
      <c r="B2038">
        <f>IF(Sheet1!F3654="successful",Sheet1!L3654)</f>
        <v>17</v>
      </c>
    </row>
    <row r="2039" spans="1:2" x14ac:dyDescent="0.25">
      <c r="A2039" s="12" t="s">
        <v>8219</v>
      </c>
      <c r="B2039">
        <f>IF(Sheet1!F3655="successful",Sheet1!L3655)</f>
        <v>33</v>
      </c>
    </row>
    <row r="2040" spans="1:2" x14ac:dyDescent="0.25">
      <c r="A2040" s="12" t="s">
        <v>8219</v>
      </c>
      <c r="B2040">
        <f>IF(Sheet1!F3656="successful",Sheet1!L3656)</f>
        <v>38</v>
      </c>
    </row>
    <row r="2041" spans="1:2" x14ac:dyDescent="0.25">
      <c r="A2041" s="12" t="s">
        <v>8219</v>
      </c>
      <c r="B2041">
        <f>IF(Sheet1!F3657="successful",Sheet1!L3657)</f>
        <v>79</v>
      </c>
    </row>
    <row r="2042" spans="1:2" x14ac:dyDescent="0.25">
      <c r="A2042" s="12" t="s">
        <v>8219</v>
      </c>
      <c r="B2042">
        <f>IF(Sheet1!F3658="successful",Sheet1!L3658)</f>
        <v>46</v>
      </c>
    </row>
    <row r="2043" spans="1:2" x14ac:dyDescent="0.25">
      <c r="A2043" s="12" t="s">
        <v>8219</v>
      </c>
      <c r="B2043">
        <f>IF(Sheet1!F3659="successful",Sheet1!L3659)</f>
        <v>20</v>
      </c>
    </row>
    <row r="2044" spans="1:2" x14ac:dyDescent="0.25">
      <c r="A2044" s="12" t="s">
        <v>8219</v>
      </c>
      <c r="B2044">
        <f>IF(Sheet1!F3660="successful",Sheet1!L3660)</f>
        <v>20</v>
      </c>
    </row>
    <row r="2045" spans="1:2" x14ac:dyDescent="0.25">
      <c r="A2045" s="12" t="s">
        <v>8219</v>
      </c>
      <c r="B2045">
        <f>IF(Sheet1!F3661="successful",Sheet1!L3661)</f>
        <v>13</v>
      </c>
    </row>
    <row r="2046" spans="1:2" x14ac:dyDescent="0.25">
      <c r="A2046" s="12" t="s">
        <v>8219</v>
      </c>
      <c r="B2046">
        <f>IF(Sheet1!F3662="successful",Sheet1!L3662)</f>
        <v>22</v>
      </c>
    </row>
    <row r="2047" spans="1:2" x14ac:dyDescent="0.25">
      <c r="A2047" s="12" t="s">
        <v>8219</v>
      </c>
      <c r="B2047">
        <f>IF(Sheet1!F3663="successful",Sheet1!L3663)</f>
        <v>36</v>
      </c>
    </row>
    <row r="2048" spans="1:2" x14ac:dyDescent="0.25">
      <c r="A2048" s="12" t="s">
        <v>8219</v>
      </c>
      <c r="B2048">
        <f>IF(Sheet1!F3664="successful",Sheet1!L3664)</f>
        <v>40</v>
      </c>
    </row>
    <row r="2049" spans="1:2" x14ac:dyDescent="0.25">
      <c r="A2049" s="12" t="s">
        <v>8219</v>
      </c>
      <c r="B2049">
        <f>IF(Sheet1!F3665="successful",Sheet1!L3665)</f>
        <v>9</v>
      </c>
    </row>
    <row r="2050" spans="1:2" x14ac:dyDescent="0.25">
      <c r="A2050" s="12" t="s">
        <v>8219</v>
      </c>
      <c r="B2050">
        <f>IF(Sheet1!F3666="successful",Sheet1!L3666)</f>
        <v>19</v>
      </c>
    </row>
    <row r="2051" spans="1:2" x14ac:dyDescent="0.25">
      <c r="A2051" s="12" t="s">
        <v>8219</v>
      </c>
      <c r="B2051">
        <f>IF(Sheet1!F3667="successful",Sheet1!L3667)</f>
        <v>14</v>
      </c>
    </row>
    <row r="2052" spans="1:2" x14ac:dyDescent="0.25">
      <c r="A2052" s="12" t="s">
        <v>8219</v>
      </c>
      <c r="B2052">
        <f>IF(Sheet1!F3668="successful",Sheet1!L3668)</f>
        <v>38</v>
      </c>
    </row>
    <row r="2053" spans="1:2" x14ac:dyDescent="0.25">
      <c r="A2053" s="12" t="s">
        <v>8219</v>
      </c>
      <c r="B2053">
        <f>IF(Sheet1!F3669="successful",Sheet1!L3669)</f>
        <v>58</v>
      </c>
    </row>
    <row r="2054" spans="1:2" x14ac:dyDescent="0.25">
      <c r="A2054" s="12" t="s">
        <v>8219</v>
      </c>
      <c r="B2054">
        <f>IF(Sheet1!F3670="successful",Sheet1!L3670)</f>
        <v>28</v>
      </c>
    </row>
    <row r="2055" spans="1:2" x14ac:dyDescent="0.25">
      <c r="A2055" s="12" t="s">
        <v>8219</v>
      </c>
      <c r="B2055">
        <f>IF(Sheet1!F3671="successful",Sheet1!L3671)</f>
        <v>17</v>
      </c>
    </row>
    <row r="2056" spans="1:2" x14ac:dyDescent="0.25">
      <c r="A2056" s="12" t="s">
        <v>8219</v>
      </c>
      <c r="B2056">
        <f>IF(Sheet1!F3672="successful",Sheet1!L3672)</f>
        <v>12</v>
      </c>
    </row>
    <row r="2057" spans="1:2" x14ac:dyDescent="0.25">
      <c r="A2057" s="12" t="s">
        <v>8219</v>
      </c>
      <c r="B2057">
        <f>IF(Sheet1!F3673="successful",Sheet1!L3673)</f>
        <v>40</v>
      </c>
    </row>
    <row r="2058" spans="1:2" x14ac:dyDescent="0.25">
      <c r="A2058" s="12" t="s">
        <v>8219</v>
      </c>
      <c r="B2058">
        <f>IF(Sheet1!F3674="successful",Sheet1!L3674)</f>
        <v>57</v>
      </c>
    </row>
    <row r="2059" spans="1:2" x14ac:dyDescent="0.25">
      <c r="A2059" s="12" t="s">
        <v>8219</v>
      </c>
      <c r="B2059">
        <f>IF(Sheet1!F3675="successful",Sheet1!L3675)</f>
        <v>114</v>
      </c>
    </row>
    <row r="2060" spans="1:2" x14ac:dyDescent="0.25">
      <c r="A2060" s="12" t="s">
        <v>8219</v>
      </c>
      <c r="B2060">
        <f>IF(Sheet1!F3676="successful",Sheet1!L3676)</f>
        <v>31</v>
      </c>
    </row>
    <row r="2061" spans="1:2" x14ac:dyDescent="0.25">
      <c r="A2061" s="12" t="s">
        <v>8219</v>
      </c>
      <c r="B2061">
        <f>IF(Sheet1!F3677="successful",Sheet1!L3677)</f>
        <v>3</v>
      </c>
    </row>
    <row r="2062" spans="1:2" x14ac:dyDescent="0.25">
      <c r="A2062" s="12" t="s">
        <v>8219</v>
      </c>
      <c r="B2062">
        <f>IF(Sheet1!F3678="successful",Sheet1!L3678)</f>
        <v>16</v>
      </c>
    </row>
    <row r="2063" spans="1:2" x14ac:dyDescent="0.25">
      <c r="A2063" s="12" t="s">
        <v>8219</v>
      </c>
      <c r="B2063">
        <f>IF(Sheet1!F3679="successful",Sheet1!L3679)</f>
        <v>199</v>
      </c>
    </row>
    <row r="2064" spans="1:2" x14ac:dyDescent="0.25">
      <c r="A2064" s="12" t="s">
        <v>8219</v>
      </c>
      <c r="B2064">
        <f>IF(Sheet1!F3680="successful",Sheet1!L3680)</f>
        <v>31</v>
      </c>
    </row>
    <row r="2065" spans="1:2" x14ac:dyDescent="0.25">
      <c r="A2065" s="12" t="s">
        <v>8219</v>
      </c>
      <c r="B2065">
        <f>IF(Sheet1!F3681="successful",Sheet1!L3681)</f>
        <v>30</v>
      </c>
    </row>
    <row r="2066" spans="1:2" x14ac:dyDescent="0.25">
      <c r="A2066" s="12" t="s">
        <v>8219</v>
      </c>
      <c r="B2066">
        <f>IF(Sheet1!F3682="successful",Sheet1!L3682)</f>
        <v>34</v>
      </c>
    </row>
    <row r="2067" spans="1:2" x14ac:dyDescent="0.25">
      <c r="A2067" s="12" t="s">
        <v>8219</v>
      </c>
      <c r="B2067">
        <f>IF(Sheet1!F3683="successful",Sheet1!L3683)</f>
        <v>18</v>
      </c>
    </row>
    <row r="2068" spans="1:2" x14ac:dyDescent="0.25">
      <c r="A2068" s="12" t="s">
        <v>8219</v>
      </c>
      <c r="B2068">
        <f>IF(Sheet1!F3684="successful",Sheet1!L3684)</f>
        <v>67</v>
      </c>
    </row>
    <row r="2069" spans="1:2" x14ac:dyDescent="0.25">
      <c r="A2069" s="12" t="s">
        <v>8219</v>
      </c>
      <c r="B2069">
        <f>IF(Sheet1!F3685="successful",Sheet1!L3685)</f>
        <v>66</v>
      </c>
    </row>
    <row r="2070" spans="1:2" x14ac:dyDescent="0.25">
      <c r="A2070" s="12" t="s">
        <v>8219</v>
      </c>
      <c r="B2070">
        <f>IF(Sheet1!F3686="successful",Sheet1!L3686)</f>
        <v>23</v>
      </c>
    </row>
    <row r="2071" spans="1:2" x14ac:dyDescent="0.25">
      <c r="A2071" s="12" t="s">
        <v>8219</v>
      </c>
      <c r="B2071">
        <f>IF(Sheet1!F3687="successful",Sheet1!L3687)</f>
        <v>126</v>
      </c>
    </row>
    <row r="2072" spans="1:2" x14ac:dyDescent="0.25">
      <c r="A2072" s="12" t="s">
        <v>8219</v>
      </c>
      <c r="B2072">
        <f>IF(Sheet1!F3688="successful",Sheet1!L3688)</f>
        <v>6</v>
      </c>
    </row>
    <row r="2073" spans="1:2" x14ac:dyDescent="0.25">
      <c r="A2073" s="12" t="s">
        <v>8219</v>
      </c>
      <c r="B2073">
        <f>IF(Sheet1!F3689="successful",Sheet1!L3689)</f>
        <v>25</v>
      </c>
    </row>
    <row r="2074" spans="1:2" x14ac:dyDescent="0.25">
      <c r="A2074" s="12" t="s">
        <v>8219</v>
      </c>
      <c r="B2074">
        <f>IF(Sheet1!F3690="successful",Sheet1!L3690)</f>
        <v>39</v>
      </c>
    </row>
    <row r="2075" spans="1:2" x14ac:dyDescent="0.25">
      <c r="A2075" s="12" t="s">
        <v>8219</v>
      </c>
      <c r="B2075">
        <f>IF(Sheet1!F3691="successful",Sheet1!L3691)</f>
        <v>62</v>
      </c>
    </row>
    <row r="2076" spans="1:2" x14ac:dyDescent="0.25">
      <c r="A2076" s="12" t="s">
        <v>8219</v>
      </c>
      <c r="B2076">
        <f>IF(Sheet1!F3692="successful",Sheet1!L3692)</f>
        <v>31</v>
      </c>
    </row>
    <row r="2077" spans="1:2" x14ac:dyDescent="0.25">
      <c r="A2077" s="12" t="s">
        <v>8219</v>
      </c>
      <c r="B2077">
        <f>IF(Sheet1!F3693="successful",Sheet1!L3693)</f>
        <v>274</v>
      </c>
    </row>
    <row r="2078" spans="1:2" x14ac:dyDescent="0.25">
      <c r="A2078" s="12" t="s">
        <v>8219</v>
      </c>
      <c r="B2078">
        <f>IF(Sheet1!F3694="successful",Sheet1!L3694)</f>
        <v>17</v>
      </c>
    </row>
    <row r="2079" spans="1:2" x14ac:dyDescent="0.25">
      <c r="A2079" s="12" t="s">
        <v>8219</v>
      </c>
      <c r="B2079">
        <f>IF(Sheet1!F3695="successful",Sheet1!L3695)</f>
        <v>14</v>
      </c>
    </row>
    <row r="2080" spans="1:2" x14ac:dyDescent="0.25">
      <c r="A2080" s="12" t="s">
        <v>8219</v>
      </c>
      <c r="B2080">
        <f>IF(Sheet1!F3696="successful",Sheet1!L3696)</f>
        <v>60</v>
      </c>
    </row>
    <row r="2081" spans="1:2" x14ac:dyDescent="0.25">
      <c r="A2081" s="12" t="s">
        <v>8219</v>
      </c>
      <c r="B2081">
        <f>IF(Sheet1!F3697="successful",Sheet1!L3697)</f>
        <v>33</v>
      </c>
    </row>
    <row r="2082" spans="1:2" x14ac:dyDescent="0.25">
      <c r="A2082" s="12" t="s">
        <v>8219</v>
      </c>
      <c r="B2082">
        <f>IF(Sheet1!F3698="successful",Sheet1!L3698)</f>
        <v>78</v>
      </c>
    </row>
    <row r="2083" spans="1:2" x14ac:dyDescent="0.25">
      <c r="A2083" s="12" t="s">
        <v>8219</v>
      </c>
      <c r="B2083">
        <f>IF(Sheet1!F3699="successful",Sheet1!L3699)</f>
        <v>30</v>
      </c>
    </row>
    <row r="2084" spans="1:2" x14ac:dyDescent="0.25">
      <c r="A2084" s="12" t="s">
        <v>8219</v>
      </c>
      <c r="B2084">
        <f>IF(Sheet1!F3700="successful",Sheet1!L3700)</f>
        <v>136</v>
      </c>
    </row>
    <row r="2085" spans="1:2" x14ac:dyDescent="0.25">
      <c r="A2085" s="12" t="s">
        <v>8219</v>
      </c>
      <c r="B2085">
        <f>IF(Sheet1!F3701="successful",Sheet1!L3701)</f>
        <v>40</v>
      </c>
    </row>
    <row r="2086" spans="1:2" x14ac:dyDescent="0.25">
      <c r="A2086" s="12" t="s">
        <v>8219</v>
      </c>
      <c r="B2086">
        <f>IF(Sheet1!F3702="successful",Sheet1!L3702)</f>
        <v>18</v>
      </c>
    </row>
    <row r="2087" spans="1:2" x14ac:dyDescent="0.25">
      <c r="A2087" s="12" t="s">
        <v>8219</v>
      </c>
      <c r="B2087">
        <f>IF(Sheet1!F3703="successful",Sheet1!L3703)</f>
        <v>39</v>
      </c>
    </row>
    <row r="2088" spans="1:2" x14ac:dyDescent="0.25">
      <c r="A2088" s="12" t="s">
        <v>8219</v>
      </c>
      <c r="B2088">
        <f>IF(Sheet1!F3704="successful",Sheet1!L3704)</f>
        <v>21</v>
      </c>
    </row>
    <row r="2089" spans="1:2" x14ac:dyDescent="0.25">
      <c r="A2089" s="12" t="s">
        <v>8219</v>
      </c>
      <c r="B2089">
        <f>IF(Sheet1!F3705="successful",Sheet1!L3705)</f>
        <v>30</v>
      </c>
    </row>
    <row r="2090" spans="1:2" x14ac:dyDescent="0.25">
      <c r="A2090" s="12" t="s">
        <v>8219</v>
      </c>
      <c r="B2090">
        <f>IF(Sheet1!F3706="successful",Sheet1!L3706)</f>
        <v>27</v>
      </c>
    </row>
    <row r="2091" spans="1:2" x14ac:dyDescent="0.25">
      <c r="A2091" s="12" t="s">
        <v>8219</v>
      </c>
      <c r="B2091">
        <f>IF(Sheet1!F3707="successful",Sheet1!L3707)</f>
        <v>35</v>
      </c>
    </row>
    <row r="2092" spans="1:2" x14ac:dyDescent="0.25">
      <c r="A2092" s="12" t="s">
        <v>8219</v>
      </c>
      <c r="B2092">
        <f>IF(Sheet1!F3708="successful",Sheet1!L3708)</f>
        <v>13</v>
      </c>
    </row>
    <row r="2093" spans="1:2" x14ac:dyDescent="0.25">
      <c r="A2093" s="12" t="s">
        <v>8219</v>
      </c>
      <c r="B2093">
        <f>IF(Sheet1!F3709="successful",Sheet1!L3709)</f>
        <v>23</v>
      </c>
    </row>
    <row r="2094" spans="1:2" x14ac:dyDescent="0.25">
      <c r="A2094" s="12" t="s">
        <v>8219</v>
      </c>
      <c r="B2094">
        <f>IF(Sheet1!F3710="successful",Sheet1!L3710)</f>
        <v>39</v>
      </c>
    </row>
    <row r="2095" spans="1:2" x14ac:dyDescent="0.25">
      <c r="A2095" s="12" t="s">
        <v>8219</v>
      </c>
      <c r="B2095">
        <f>IF(Sheet1!F3711="successful",Sheet1!L3711)</f>
        <v>35</v>
      </c>
    </row>
    <row r="2096" spans="1:2" x14ac:dyDescent="0.25">
      <c r="A2096" s="12" t="s">
        <v>8219</v>
      </c>
      <c r="B2096">
        <f>IF(Sheet1!F3712="successful",Sheet1!L3712)</f>
        <v>27</v>
      </c>
    </row>
    <row r="2097" spans="1:2" x14ac:dyDescent="0.25">
      <c r="A2097" s="12" t="s">
        <v>8219</v>
      </c>
      <c r="B2097">
        <f>IF(Sheet1!F3713="successful",Sheet1!L3713)</f>
        <v>21</v>
      </c>
    </row>
    <row r="2098" spans="1:2" x14ac:dyDescent="0.25">
      <c r="A2098" s="12" t="s">
        <v>8219</v>
      </c>
      <c r="B2098">
        <f>IF(Sheet1!F3714="successful",Sheet1!L3714)</f>
        <v>104</v>
      </c>
    </row>
    <row r="2099" spans="1:2" x14ac:dyDescent="0.25">
      <c r="A2099" s="12" t="s">
        <v>8219</v>
      </c>
      <c r="B2099">
        <f>IF(Sheet1!F3715="successful",Sheet1!L3715)</f>
        <v>19</v>
      </c>
    </row>
    <row r="2100" spans="1:2" x14ac:dyDescent="0.25">
      <c r="A2100" s="12" t="s">
        <v>8219</v>
      </c>
      <c r="B2100">
        <f>IF(Sheet1!F3716="successful",Sheet1!L3716)</f>
        <v>97</v>
      </c>
    </row>
    <row r="2101" spans="1:2" x14ac:dyDescent="0.25">
      <c r="A2101" s="12" t="s">
        <v>8219</v>
      </c>
      <c r="B2101">
        <f>IF(Sheet1!F3717="successful",Sheet1!L3717)</f>
        <v>27</v>
      </c>
    </row>
    <row r="2102" spans="1:2" x14ac:dyDescent="0.25">
      <c r="A2102" s="12" t="s">
        <v>8219</v>
      </c>
      <c r="B2102">
        <f>IF(Sheet1!F3718="successful",Sheet1!L3718)</f>
        <v>24</v>
      </c>
    </row>
    <row r="2103" spans="1:2" x14ac:dyDescent="0.25">
      <c r="A2103" s="12" t="s">
        <v>8219</v>
      </c>
      <c r="B2103">
        <f>IF(Sheet1!F3719="successful",Sheet1!L3719)</f>
        <v>13</v>
      </c>
    </row>
    <row r="2104" spans="1:2" x14ac:dyDescent="0.25">
      <c r="A2104" s="12" t="s">
        <v>8219</v>
      </c>
      <c r="B2104">
        <f>IF(Sheet1!F3720="successful",Sheet1!L3720)</f>
        <v>46</v>
      </c>
    </row>
    <row r="2105" spans="1:2" x14ac:dyDescent="0.25">
      <c r="A2105" s="12" t="s">
        <v>8219</v>
      </c>
      <c r="B2105">
        <f>IF(Sheet1!F3721="successful",Sheet1!L3721)</f>
        <v>4</v>
      </c>
    </row>
    <row r="2106" spans="1:2" x14ac:dyDescent="0.25">
      <c r="A2106" s="12" t="s">
        <v>8219</v>
      </c>
      <c r="B2106">
        <f>IF(Sheet1!F3722="successful",Sheet1!L3722)</f>
        <v>40</v>
      </c>
    </row>
    <row r="2107" spans="1:2" x14ac:dyDescent="0.25">
      <c r="A2107" s="12" t="s">
        <v>8219</v>
      </c>
      <c r="B2107">
        <f>IF(Sheet1!F3723="successful",Sheet1!L3723)</f>
        <v>44</v>
      </c>
    </row>
    <row r="2108" spans="1:2" x14ac:dyDescent="0.25">
      <c r="A2108" s="12" t="s">
        <v>8219</v>
      </c>
      <c r="B2108">
        <f>IF(Sheet1!F3724="successful",Sheet1!L3724)</f>
        <v>35</v>
      </c>
    </row>
    <row r="2109" spans="1:2" x14ac:dyDescent="0.25">
      <c r="A2109" s="12" t="s">
        <v>8219</v>
      </c>
      <c r="B2109">
        <f>IF(Sheet1!F3725="successful",Sheet1!L3725)</f>
        <v>63</v>
      </c>
    </row>
    <row r="2110" spans="1:2" x14ac:dyDescent="0.25">
      <c r="A2110" s="12" t="s">
        <v>8219</v>
      </c>
      <c r="B2110">
        <f>IF(Sheet1!F3726="successful",Sheet1!L3726)</f>
        <v>89</v>
      </c>
    </row>
    <row r="2111" spans="1:2" x14ac:dyDescent="0.25">
      <c r="A2111" s="12" t="s">
        <v>8219</v>
      </c>
      <c r="B2111">
        <f>IF(Sheet1!F3727="successful",Sheet1!L3727)</f>
        <v>15</v>
      </c>
    </row>
    <row r="2112" spans="1:2" x14ac:dyDescent="0.25">
      <c r="A2112" s="12" t="s">
        <v>8219</v>
      </c>
      <c r="B2112">
        <f>IF(Sheet1!F3728="successful",Sheet1!L3728)</f>
        <v>46</v>
      </c>
    </row>
    <row r="2113" spans="1:2" x14ac:dyDescent="0.25">
      <c r="A2113" s="12" t="s">
        <v>8219</v>
      </c>
      <c r="B2113">
        <f>IF(Sheet1!F3729="successful",Sheet1!L3729)</f>
        <v>33</v>
      </c>
    </row>
    <row r="2114" spans="1:2" x14ac:dyDescent="0.25">
      <c r="A2114" s="12" t="s">
        <v>8219</v>
      </c>
      <c r="B2114">
        <f>IF(Sheet1!F3750="successful",Sheet1!L3750)</f>
        <v>52</v>
      </c>
    </row>
    <row r="2115" spans="1:2" x14ac:dyDescent="0.25">
      <c r="A2115" s="12" t="s">
        <v>8219</v>
      </c>
      <c r="B2115">
        <f>IF(Sheet1!F3751="successful",Sheet1!L3751)</f>
        <v>7</v>
      </c>
    </row>
    <row r="2116" spans="1:2" x14ac:dyDescent="0.25">
      <c r="A2116" s="12" t="s">
        <v>8219</v>
      </c>
      <c r="B2116">
        <f>IF(Sheet1!F3752="successful",Sheet1!L3752)</f>
        <v>28</v>
      </c>
    </row>
    <row r="2117" spans="1:2" x14ac:dyDescent="0.25">
      <c r="A2117" s="12" t="s">
        <v>8219</v>
      </c>
      <c r="B2117">
        <f>IF(Sheet1!F3753="successful",Sheet1!L3753)</f>
        <v>11</v>
      </c>
    </row>
    <row r="2118" spans="1:2" x14ac:dyDescent="0.25">
      <c r="A2118" s="12" t="s">
        <v>8219</v>
      </c>
      <c r="B2118">
        <f>IF(Sheet1!F3754="successful",Sheet1!L3754)</f>
        <v>15</v>
      </c>
    </row>
    <row r="2119" spans="1:2" x14ac:dyDescent="0.25">
      <c r="A2119" s="12" t="s">
        <v>8219</v>
      </c>
      <c r="B2119">
        <f>IF(Sheet1!F3755="successful",Sheet1!L3755)</f>
        <v>30</v>
      </c>
    </row>
    <row r="2120" spans="1:2" x14ac:dyDescent="0.25">
      <c r="A2120" s="12" t="s">
        <v>8219</v>
      </c>
      <c r="B2120">
        <f>IF(Sheet1!F3756="successful",Sheet1!L3756)</f>
        <v>27</v>
      </c>
    </row>
    <row r="2121" spans="1:2" x14ac:dyDescent="0.25">
      <c r="A2121" s="12" t="s">
        <v>8219</v>
      </c>
      <c r="B2121">
        <f>IF(Sheet1!F3757="successful",Sheet1!L3757)</f>
        <v>28</v>
      </c>
    </row>
    <row r="2122" spans="1:2" x14ac:dyDescent="0.25">
      <c r="A2122" s="12" t="s">
        <v>8219</v>
      </c>
      <c r="B2122">
        <f>IF(Sheet1!F3758="successful",Sheet1!L3758)</f>
        <v>17</v>
      </c>
    </row>
    <row r="2123" spans="1:2" x14ac:dyDescent="0.25">
      <c r="A2123" s="12" t="s">
        <v>8219</v>
      </c>
      <c r="B2123">
        <f>IF(Sheet1!F3759="successful",Sheet1!L3759)</f>
        <v>50</v>
      </c>
    </row>
    <row r="2124" spans="1:2" x14ac:dyDescent="0.25">
      <c r="A2124" s="12" t="s">
        <v>8219</v>
      </c>
      <c r="B2124">
        <f>IF(Sheet1!F3760="successful",Sheet1!L3760)</f>
        <v>26</v>
      </c>
    </row>
    <row r="2125" spans="1:2" x14ac:dyDescent="0.25">
      <c r="A2125" s="12" t="s">
        <v>8219</v>
      </c>
      <c r="B2125">
        <f>IF(Sheet1!F3761="successful",Sheet1!L3761)</f>
        <v>88</v>
      </c>
    </row>
    <row r="2126" spans="1:2" x14ac:dyDescent="0.25">
      <c r="A2126" s="12" t="s">
        <v>8219</v>
      </c>
      <c r="B2126">
        <f>IF(Sheet1!F3762="successful",Sheet1!L3762)</f>
        <v>91</v>
      </c>
    </row>
    <row r="2127" spans="1:2" x14ac:dyDescent="0.25">
      <c r="A2127" s="12" t="s">
        <v>8219</v>
      </c>
      <c r="B2127">
        <f>IF(Sheet1!F3763="successful",Sheet1!L3763)</f>
        <v>3</v>
      </c>
    </row>
    <row r="2128" spans="1:2" x14ac:dyDescent="0.25">
      <c r="A2128" s="12" t="s">
        <v>8219</v>
      </c>
      <c r="B2128">
        <f>IF(Sheet1!F3764="successful",Sheet1!L3764)</f>
        <v>28</v>
      </c>
    </row>
    <row r="2129" spans="1:2" x14ac:dyDescent="0.25">
      <c r="A2129" s="12" t="s">
        <v>8219</v>
      </c>
      <c r="B2129">
        <f>IF(Sheet1!F3765="successful",Sheet1!L3765)</f>
        <v>77</v>
      </c>
    </row>
    <row r="2130" spans="1:2" x14ac:dyDescent="0.25">
      <c r="A2130" s="12" t="s">
        <v>8219</v>
      </c>
      <c r="B2130">
        <f>IF(Sheet1!F3766="successful",Sheet1!L3766)</f>
        <v>27</v>
      </c>
    </row>
    <row r="2131" spans="1:2" x14ac:dyDescent="0.25">
      <c r="A2131" s="12" t="s">
        <v>8219</v>
      </c>
      <c r="B2131">
        <f>IF(Sheet1!F3767="successful",Sheet1!L3767)</f>
        <v>107</v>
      </c>
    </row>
    <row r="2132" spans="1:2" x14ac:dyDescent="0.25">
      <c r="A2132" s="12" t="s">
        <v>8219</v>
      </c>
      <c r="B2132">
        <f>IF(Sheet1!F3768="successful",Sheet1!L3768)</f>
        <v>96</v>
      </c>
    </row>
    <row r="2133" spans="1:2" x14ac:dyDescent="0.25">
      <c r="A2133" s="12" t="s">
        <v>8219</v>
      </c>
      <c r="B2133">
        <f>IF(Sheet1!F3769="successful",Sheet1!L3769)</f>
        <v>56</v>
      </c>
    </row>
    <row r="2134" spans="1:2" x14ac:dyDescent="0.25">
      <c r="A2134" s="12" t="s">
        <v>8219</v>
      </c>
      <c r="B2134">
        <f>IF(Sheet1!F3770="successful",Sheet1!L3770)</f>
        <v>58</v>
      </c>
    </row>
    <row r="2135" spans="1:2" x14ac:dyDescent="0.25">
      <c r="A2135" s="12" t="s">
        <v>8219</v>
      </c>
      <c r="B2135">
        <f>IF(Sheet1!F3771="successful",Sheet1!L3771)</f>
        <v>15</v>
      </c>
    </row>
    <row r="2136" spans="1:2" x14ac:dyDescent="0.25">
      <c r="A2136" s="12" t="s">
        <v>8219</v>
      </c>
      <c r="B2136">
        <f>IF(Sheet1!F3772="successful",Sheet1!L3772)</f>
        <v>20</v>
      </c>
    </row>
    <row r="2137" spans="1:2" x14ac:dyDescent="0.25">
      <c r="A2137" s="12" t="s">
        <v>8219</v>
      </c>
      <c r="B2137">
        <f>IF(Sheet1!F3773="successful",Sheet1!L3773)</f>
        <v>38</v>
      </c>
    </row>
    <row r="2138" spans="1:2" x14ac:dyDescent="0.25">
      <c r="A2138" s="12" t="s">
        <v>8219</v>
      </c>
      <c r="B2138">
        <f>IF(Sheet1!F3774="successful",Sheet1!L3774)</f>
        <v>33</v>
      </c>
    </row>
    <row r="2139" spans="1:2" x14ac:dyDescent="0.25">
      <c r="A2139" s="12" t="s">
        <v>8219</v>
      </c>
      <c r="B2139">
        <f>IF(Sheet1!F3775="successful",Sheet1!L3775)</f>
        <v>57</v>
      </c>
    </row>
    <row r="2140" spans="1:2" x14ac:dyDescent="0.25">
      <c r="A2140" s="12" t="s">
        <v>8219</v>
      </c>
      <c r="B2140">
        <f>IF(Sheet1!F3776="successful",Sheet1!L3776)</f>
        <v>25</v>
      </c>
    </row>
    <row r="2141" spans="1:2" x14ac:dyDescent="0.25">
      <c r="A2141" s="12" t="s">
        <v>8219</v>
      </c>
      <c r="B2141">
        <f>IF(Sheet1!F3777="successful",Sheet1!L3777)</f>
        <v>14</v>
      </c>
    </row>
    <row r="2142" spans="1:2" x14ac:dyDescent="0.25">
      <c r="A2142" s="12" t="s">
        <v>8219</v>
      </c>
      <c r="B2142">
        <f>IF(Sheet1!F3778="successful",Sheet1!L3778)</f>
        <v>94</v>
      </c>
    </row>
    <row r="2143" spans="1:2" x14ac:dyDescent="0.25">
      <c r="A2143" s="12" t="s">
        <v>8219</v>
      </c>
      <c r="B2143">
        <f>IF(Sheet1!F3779="successful",Sheet1!L3779)</f>
        <v>59</v>
      </c>
    </row>
    <row r="2144" spans="1:2" x14ac:dyDescent="0.25">
      <c r="A2144" s="12" t="s">
        <v>8219</v>
      </c>
      <c r="B2144">
        <f>IF(Sheet1!F3780="successful",Sheet1!L3780)</f>
        <v>36</v>
      </c>
    </row>
    <row r="2145" spans="1:2" x14ac:dyDescent="0.25">
      <c r="A2145" s="12" t="s">
        <v>8219</v>
      </c>
      <c r="B2145">
        <f>IF(Sheet1!F3781="successful",Sheet1!L3781)</f>
        <v>115</v>
      </c>
    </row>
    <row r="2146" spans="1:2" x14ac:dyDescent="0.25">
      <c r="A2146" s="12" t="s">
        <v>8219</v>
      </c>
      <c r="B2146">
        <f>IF(Sheet1!F3782="successful",Sheet1!L3782)</f>
        <v>30</v>
      </c>
    </row>
    <row r="2147" spans="1:2" x14ac:dyDescent="0.25">
      <c r="A2147" s="12" t="s">
        <v>8219</v>
      </c>
      <c r="B2147">
        <f>IF(Sheet1!F3783="successful",Sheet1!L3783)</f>
        <v>52</v>
      </c>
    </row>
    <row r="2148" spans="1:2" x14ac:dyDescent="0.25">
      <c r="A2148" s="12" t="s">
        <v>8219</v>
      </c>
      <c r="B2148">
        <f>IF(Sheet1!F3784="successful",Sheet1!L3784)</f>
        <v>27</v>
      </c>
    </row>
    <row r="2149" spans="1:2" x14ac:dyDescent="0.25">
      <c r="A2149" s="12" t="s">
        <v>8219</v>
      </c>
      <c r="B2149">
        <f>IF(Sheet1!F3785="successful",Sheet1!L3785)</f>
        <v>24</v>
      </c>
    </row>
    <row r="2150" spans="1:2" x14ac:dyDescent="0.25">
      <c r="A2150" s="12" t="s">
        <v>8219</v>
      </c>
      <c r="B2150">
        <f>IF(Sheet1!F3786="successful",Sheet1!L3786)</f>
        <v>10</v>
      </c>
    </row>
    <row r="2151" spans="1:2" x14ac:dyDescent="0.25">
      <c r="A2151" s="12" t="s">
        <v>8219</v>
      </c>
      <c r="B2151">
        <f>IF(Sheet1!F3787="successful",Sheet1!L3787)</f>
        <v>30</v>
      </c>
    </row>
    <row r="2152" spans="1:2" x14ac:dyDescent="0.25">
      <c r="A2152" s="12" t="s">
        <v>8219</v>
      </c>
      <c r="B2152">
        <f>IF(Sheet1!F3788="successful",Sheet1!L3788)</f>
        <v>71</v>
      </c>
    </row>
    <row r="2153" spans="1:2" x14ac:dyDescent="0.25">
      <c r="A2153" s="12" t="s">
        <v>8219</v>
      </c>
      <c r="B2153">
        <f>IF(Sheet1!F3789="successful",Sheet1!L3789)</f>
        <v>10</v>
      </c>
    </row>
    <row r="2154" spans="1:2" x14ac:dyDescent="0.25">
      <c r="A2154" s="12" t="s">
        <v>8219</v>
      </c>
      <c r="B2154">
        <f>IF(Sheet1!F3810="successful",Sheet1!L3810)</f>
        <v>24</v>
      </c>
    </row>
    <row r="2155" spans="1:2" x14ac:dyDescent="0.25">
      <c r="A2155" s="12" t="s">
        <v>8219</v>
      </c>
      <c r="B2155">
        <f>IF(Sheet1!F3811="successful",Sheet1!L3811)</f>
        <v>38</v>
      </c>
    </row>
    <row r="2156" spans="1:2" x14ac:dyDescent="0.25">
      <c r="A2156" s="12" t="s">
        <v>8219</v>
      </c>
      <c r="B2156">
        <f>IF(Sheet1!F3812="successful",Sheet1!L3812)</f>
        <v>26</v>
      </c>
    </row>
    <row r="2157" spans="1:2" x14ac:dyDescent="0.25">
      <c r="A2157" s="12" t="s">
        <v>8219</v>
      </c>
      <c r="B2157">
        <f>IF(Sheet1!F3813="successful",Sheet1!L3813)</f>
        <v>19</v>
      </c>
    </row>
    <row r="2158" spans="1:2" x14ac:dyDescent="0.25">
      <c r="A2158" s="12" t="s">
        <v>8219</v>
      </c>
      <c r="B2158">
        <f>IF(Sheet1!F3814="successful",Sheet1!L3814)</f>
        <v>11</v>
      </c>
    </row>
    <row r="2159" spans="1:2" x14ac:dyDescent="0.25">
      <c r="A2159" s="12" t="s">
        <v>8219</v>
      </c>
      <c r="B2159">
        <f>IF(Sheet1!F3815="successful",Sheet1!L3815)</f>
        <v>27</v>
      </c>
    </row>
    <row r="2160" spans="1:2" x14ac:dyDescent="0.25">
      <c r="A2160" s="12" t="s">
        <v>8219</v>
      </c>
      <c r="B2160">
        <f>IF(Sheet1!F3816="successful",Sheet1!L3816)</f>
        <v>34</v>
      </c>
    </row>
    <row r="2161" spans="1:2" x14ac:dyDescent="0.25">
      <c r="A2161" s="12" t="s">
        <v>8219</v>
      </c>
      <c r="B2161">
        <f>IF(Sheet1!F3817="successful",Sheet1!L3817)</f>
        <v>20</v>
      </c>
    </row>
    <row r="2162" spans="1:2" x14ac:dyDescent="0.25">
      <c r="A2162" s="12" t="s">
        <v>8219</v>
      </c>
      <c r="B2162">
        <f>IF(Sheet1!F3818="successful",Sheet1!L3818)</f>
        <v>37</v>
      </c>
    </row>
    <row r="2163" spans="1:2" x14ac:dyDescent="0.25">
      <c r="A2163" s="12" t="s">
        <v>8219</v>
      </c>
      <c r="B2163">
        <f>IF(Sheet1!F3819="successful",Sheet1!L3819)</f>
        <v>20</v>
      </c>
    </row>
    <row r="2164" spans="1:2" x14ac:dyDescent="0.25">
      <c r="A2164" s="12" t="s">
        <v>8219</v>
      </c>
      <c r="B2164">
        <f>IF(Sheet1!F3820="successful",Sheet1!L3820)</f>
        <v>10</v>
      </c>
    </row>
    <row r="2165" spans="1:2" x14ac:dyDescent="0.25">
      <c r="A2165" s="12" t="s">
        <v>8219</v>
      </c>
      <c r="B2165">
        <f>IF(Sheet1!F3821="successful",Sheet1!L3821)</f>
        <v>26</v>
      </c>
    </row>
    <row r="2166" spans="1:2" x14ac:dyDescent="0.25">
      <c r="A2166" s="12" t="s">
        <v>8219</v>
      </c>
      <c r="B2166">
        <f>IF(Sheet1!F3822="successful",Sheet1!L3822)</f>
        <v>20</v>
      </c>
    </row>
    <row r="2167" spans="1:2" x14ac:dyDescent="0.25">
      <c r="A2167" s="12" t="s">
        <v>8219</v>
      </c>
      <c r="B2167">
        <f>IF(Sheet1!F3823="successful",Sheet1!L3823)</f>
        <v>46</v>
      </c>
    </row>
    <row r="2168" spans="1:2" x14ac:dyDescent="0.25">
      <c r="A2168" s="12" t="s">
        <v>8219</v>
      </c>
      <c r="B2168">
        <f>IF(Sheet1!F3824="successful",Sheet1!L3824)</f>
        <v>76</v>
      </c>
    </row>
    <row r="2169" spans="1:2" x14ac:dyDescent="0.25">
      <c r="A2169" s="12" t="s">
        <v>8219</v>
      </c>
      <c r="B2169">
        <f>IF(Sheet1!F3825="successful",Sheet1!L3825)</f>
        <v>41</v>
      </c>
    </row>
    <row r="2170" spans="1:2" x14ac:dyDescent="0.25">
      <c r="A2170" s="12" t="s">
        <v>8219</v>
      </c>
      <c r="B2170">
        <f>IF(Sheet1!F3826="successful",Sheet1!L3826)</f>
        <v>7</v>
      </c>
    </row>
    <row r="2171" spans="1:2" x14ac:dyDescent="0.25">
      <c r="A2171" s="12" t="s">
        <v>8219</v>
      </c>
      <c r="B2171">
        <f>IF(Sheet1!F3827="successful",Sheet1!L3827)</f>
        <v>49</v>
      </c>
    </row>
    <row r="2172" spans="1:2" x14ac:dyDescent="0.25">
      <c r="A2172" s="12" t="s">
        <v>8219</v>
      </c>
      <c r="B2172">
        <f>IF(Sheet1!F3828="successful",Sheet1!L3828)</f>
        <v>26</v>
      </c>
    </row>
    <row r="2173" spans="1:2" x14ac:dyDescent="0.25">
      <c r="A2173" s="12" t="s">
        <v>8219</v>
      </c>
      <c r="B2173">
        <f>IF(Sheet1!F3829="successful",Sheet1!L3829)</f>
        <v>65</v>
      </c>
    </row>
    <row r="2174" spans="1:2" x14ac:dyDescent="0.25">
      <c r="A2174" s="12" t="s">
        <v>8219</v>
      </c>
      <c r="B2174">
        <f>IF(Sheet1!F3830="successful",Sheet1!L3830)</f>
        <v>28</v>
      </c>
    </row>
    <row r="2175" spans="1:2" x14ac:dyDescent="0.25">
      <c r="A2175" s="12" t="s">
        <v>8219</v>
      </c>
      <c r="B2175">
        <f>IF(Sheet1!F3831="successful",Sheet1!L3831)</f>
        <v>8</v>
      </c>
    </row>
    <row r="2176" spans="1:2" x14ac:dyDescent="0.25">
      <c r="A2176" s="12" t="s">
        <v>8219</v>
      </c>
      <c r="B2176">
        <f>IF(Sheet1!F3832="successful",Sheet1!L3832)</f>
        <v>3</v>
      </c>
    </row>
    <row r="2177" spans="1:2" x14ac:dyDescent="0.25">
      <c r="A2177" s="12" t="s">
        <v>8219</v>
      </c>
      <c r="B2177">
        <f>IF(Sheet1!F3833="successful",Sheet1!L3833)</f>
        <v>9</v>
      </c>
    </row>
    <row r="2178" spans="1:2" x14ac:dyDescent="0.25">
      <c r="A2178" s="12" t="s">
        <v>8219</v>
      </c>
      <c r="B2178">
        <f>IF(Sheet1!F3834="successful",Sheet1!L3834)</f>
        <v>9</v>
      </c>
    </row>
    <row r="2179" spans="1:2" x14ac:dyDescent="0.25">
      <c r="A2179" s="12" t="s">
        <v>8219</v>
      </c>
      <c r="B2179">
        <f>IF(Sheet1!F3835="successful",Sheet1!L3835)</f>
        <v>20</v>
      </c>
    </row>
    <row r="2180" spans="1:2" x14ac:dyDescent="0.25">
      <c r="A2180" s="12" t="s">
        <v>8219</v>
      </c>
      <c r="B2180">
        <f>IF(Sheet1!F3836="successful",Sheet1!L3836)</f>
        <v>57</v>
      </c>
    </row>
    <row r="2181" spans="1:2" x14ac:dyDescent="0.25">
      <c r="A2181" s="12" t="s">
        <v>8219</v>
      </c>
      <c r="B2181">
        <f>IF(Sheet1!F3837="successful",Sheet1!L3837)</f>
        <v>8</v>
      </c>
    </row>
    <row r="2182" spans="1:2" x14ac:dyDescent="0.25">
      <c r="A2182" s="12" t="s">
        <v>8219</v>
      </c>
      <c r="B2182">
        <f>IF(Sheet1!F3838="successful",Sheet1!L3838)</f>
        <v>14</v>
      </c>
    </row>
    <row r="2183" spans="1:2" x14ac:dyDescent="0.25">
      <c r="A2183" s="12" t="s">
        <v>8219</v>
      </c>
      <c r="B2183">
        <f>IF(Sheet1!F3839="successful",Sheet1!L3839)</f>
        <v>17</v>
      </c>
    </row>
    <row r="2184" spans="1:2" x14ac:dyDescent="0.25">
      <c r="A2184" s="12" t="s">
        <v>8219</v>
      </c>
      <c r="B2184">
        <f>IF(Sheet1!F3840="successful",Sheet1!L3840)</f>
        <v>100</v>
      </c>
    </row>
    <row r="2185" spans="1:2" x14ac:dyDescent="0.25">
      <c r="A2185" s="12" t="s">
        <v>8219</v>
      </c>
      <c r="B2185">
        <f>IF(Sheet1!F3841="successful",Sheet1!L3841)</f>
        <v>32</v>
      </c>
    </row>
    <row r="2186" spans="1:2" x14ac:dyDescent="0.25">
      <c r="A2186" s="12" t="s">
        <v>8219</v>
      </c>
      <c r="B2186">
        <f>IF(Sheet1!F3842="successful",Sheet1!L3842)</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 by category</vt:lpstr>
      <vt:lpstr>state by subcategory</vt:lpstr>
      <vt:lpstr>state by month</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Mark</cp:lastModifiedBy>
  <dcterms:created xsi:type="dcterms:W3CDTF">2017-04-20T15:17:24Z</dcterms:created>
  <dcterms:modified xsi:type="dcterms:W3CDTF">2020-12-19T01:51:18Z</dcterms:modified>
</cp:coreProperties>
</file>