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Sheet1!$CJ$23:$CM$29</definedName>
  </definedNames>
  <calcPr calcId="124519"/>
</workbook>
</file>

<file path=xl/calcChain.xml><?xml version="1.0" encoding="utf-8"?>
<calcChain xmlns="http://schemas.openxmlformats.org/spreadsheetml/2006/main">
  <c r="CO12" i="1"/>
  <c r="CQ12" s="1"/>
  <c r="CQ17" s="1"/>
  <c r="BI32"/>
  <c r="BI36"/>
  <c r="BI35"/>
  <c r="BI33"/>
  <c r="BI34"/>
  <c r="CM24"/>
  <c r="CM25"/>
  <c r="CM26"/>
  <c r="CM27"/>
  <c r="CM28"/>
  <c r="CM29"/>
  <c r="CM30"/>
  <c r="CM23"/>
  <c r="CH23"/>
  <c r="CH24"/>
  <c r="CH25"/>
  <c r="CH26"/>
  <c r="CH27"/>
  <c r="CH28"/>
  <c r="CH29"/>
  <c r="CH30"/>
  <c r="CH22"/>
  <c r="CC22"/>
  <c r="CC23"/>
  <c r="CC24"/>
  <c r="CC25"/>
  <c r="CC26"/>
  <c r="CC27"/>
  <c r="CC28"/>
  <c r="CC29"/>
  <c r="CC30"/>
  <c r="CC21"/>
  <c r="BX21"/>
  <c r="BX22"/>
  <c r="BX23"/>
  <c r="BX24"/>
  <c r="BX25"/>
  <c r="BX26"/>
  <c r="BX27"/>
  <c r="BX28"/>
  <c r="BX29"/>
  <c r="BX30"/>
  <c r="BX20"/>
  <c r="BS20"/>
  <c r="BS21"/>
  <c r="BS22"/>
  <c r="BS23"/>
  <c r="BS24"/>
  <c r="BS25"/>
  <c r="BS26"/>
  <c r="BS27"/>
  <c r="BS28"/>
  <c r="BS29"/>
  <c r="BS30"/>
  <c r="BS19"/>
  <c r="BN19"/>
  <c r="BN20"/>
  <c r="BN21"/>
  <c r="BN22"/>
  <c r="BN23"/>
  <c r="BN24"/>
  <c r="BN25"/>
  <c r="BN26"/>
  <c r="BN27"/>
  <c r="BN28"/>
  <c r="BN29"/>
  <c r="BN30"/>
  <c r="BN18"/>
  <c r="BI18"/>
  <c r="BI19"/>
  <c r="BI20"/>
  <c r="BI21"/>
  <c r="BI22"/>
  <c r="BI23"/>
  <c r="BI24"/>
  <c r="BI25"/>
  <c r="BI26"/>
  <c r="BI27"/>
  <c r="BI28"/>
  <c r="BI29"/>
  <c r="BI30"/>
  <c r="BI17"/>
  <c r="BD17"/>
  <c r="BD18"/>
  <c r="BD19"/>
  <c r="BD20"/>
  <c r="BD21"/>
  <c r="BD22"/>
  <c r="BD23"/>
  <c r="BD24"/>
  <c r="BD25"/>
  <c r="BD26"/>
  <c r="BD27"/>
  <c r="BD28"/>
  <c r="BD29"/>
  <c r="BD30"/>
  <c r="BD16"/>
  <c r="AY16"/>
  <c r="AY17"/>
  <c r="AY18"/>
  <c r="AY19"/>
  <c r="AY20"/>
  <c r="AY21"/>
  <c r="AY22"/>
  <c r="AY23"/>
  <c r="AY24"/>
  <c r="AY25"/>
  <c r="AY26"/>
  <c r="AY27"/>
  <c r="AY28"/>
  <c r="AY29"/>
  <c r="AY30"/>
  <c r="AY15"/>
  <c r="AT15"/>
  <c r="AT16"/>
  <c r="AT17"/>
  <c r="AT18"/>
  <c r="AT19"/>
  <c r="AT20"/>
  <c r="AT21"/>
  <c r="AT22"/>
  <c r="AT23"/>
  <c r="AT24"/>
  <c r="AT25"/>
  <c r="AT26"/>
  <c r="AT27"/>
  <c r="AT28"/>
  <c r="AT29"/>
  <c r="AT30"/>
  <c r="AT14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13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12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11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10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8"/>
  <c r="E8"/>
  <c r="K23"/>
  <c r="I23"/>
  <c r="G23"/>
  <c r="E23"/>
  <c r="C23"/>
  <c r="K14"/>
  <c r="I14"/>
  <c r="G14"/>
  <c r="E14"/>
  <c r="C14"/>
  <c r="K17"/>
  <c r="I17"/>
  <c r="G17"/>
  <c r="E17"/>
  <c r="C17"/>
  <c r="K24"/>
  <c r="I24"/>
  <c r="G24"/>
  <c r="E24"/>
  <c r="C24"/>
  <c r="K22"/>
  <c r="I22"/>
  <c r="G22"/>
  <c r="E22"/>
  <c r="C22"/>
  <c r="K21"/>
  <c r="I21"/>
  <c r="G21"/>
  <c r="E21"/>
  <c r="C21"/>
  <c r="K9"/>
  <c r="K8"/>
  <c r="K39"/>
  <c r="K38"/>
  <c r="K37"/>
  <c r="K36"/>
  <c r="K41"/>
  <c r="K40"/>
  <c r="K53"/>
  <c r="K51"/>
  <c r="K12"/>
  <c r="K15"/>
  <c r="K10"/>
  <c r="K46"/>
  <c r="K25"/>
  <c r="I9"/>
  <c r="I8"/>
  <c r="I39"/>
  <c r="I38"/>
  <c r="I37"/>
  <c r="I36"/>
  <c r="I41"/>
  <c r="I40"/>
  <c r="I53"/>
  <c r="I51"/>
  <c r="I12"/>
  <c r="I15"/>
  <c r="I10"/>
  <c r="I46"/>
  <c r="I25"/>
  <c r="G9"/>
  <c r="G8"/>
  <c r="G39"/>
  <c r="G38"/>
  <c r="G37"/>
  <c r="G36"/>
  <c r="G41"/>
  <c r="G40"/>
  <c r="G53"/>
  <c r="G51"/>
  <c r="G12"/>
  <c r="G15"/>
  <c r="G10"/>
  <c r="G46"/>
  <c r="G25"/>
  <c r="E9"/>
  <c r="E39"/>
  <c r="E38"/>
  <c r="E37"/>
  <c r="E36"/>
  <c r="E41"/>
  <c r="E40"/>
  <c r="E53"/>
  <c r="E51"/>
  <c r="E12"/>
  <c r="E15"/>
  <c r="E10"/>
  <c r="E46"/>
  <c r="E25"/>
  <c r="C9"/>
  <c r="C8"/>
  <c r="C39"/>
  <c r="C38"/>
  <c r="C37"/>
  <c r="C36"/>
  <c r="C41"/>
  <c r="C40"/>
  <c r="C53"/>
  <c r="C51"/>
  <c r="C12"/>
  <c r="C15"/>
  <c r="C10"/>
  <c r="C46"/>
  <c r="C25"/>
  <c r="C13"/>
  <c r="E13"/>
  <c r="G13"/>
  <c r="I13"/>
  <c r="K13"/>
  <c r="C16"/>
  <c r="E16"/>
  <c r="G16"/>
  <c r="I16"/>
  <c r="K16"/>
  <c r="C20"/>
  <c r="E20"/>
  <c r="G20"/>
  <c r="I20"/>
  <c r="K20"/>
  <c r="C11"/>
  <c r="E11"/>
  <c r="G11"/>
  <c r="I11"/>
  <c r="K11"/>
  <c r="C32"/>
  <c r="E32"/>
  <c r="G32"/>
  <c r="I32"/>
  <c r="K32"/>
  <c r="CO22"/>
  <c r="C31"/>
  <c r="E31"/>
  <c r="G31"/>
  <c r="I31"/>
  <c r="K31"/>
  <c r="CQ22"/>
  <c r="K27"/>
  <c r="K26"/>
  <c r="K30"/>
  <c r="I27"/>
  <c r="I26"/>
  <c r="I30"/>
  <c r="G27"/>
  <c r="G26"/>
  <c r="G30"/>
  <c r="E27"/>
  <c r="E26"/>
  <c r="E30"/>
  <c r="C27"/>
  <c r="C26"/>
  <c r="C30"/>
  <c r="D5"/>
  <c r="K35"/>
  <c r="K44"/>
  <c r="K42"/>
  <c r="K48"/>
  <c r="K49"/>
  <c r="K45"/>
  <c r="K43"/>
  <c r="K52"/>
  <c r="K50"/>
  <c r="K18"/>
  <c r="K34"/>
  <c r="K19"/>
  <c r="K33"/>
  <c r="K47"/>
  <c r="K29"/>
  <c r="K28"/>
  <c r="I35"/>
  <c r="I44"/>
  <c r="I42"/>
  <c r="I48"/>
  <c r="I49"/>
  <c r="I45"/>
  <c r="I43"/>
  <c r="I52"/>
  <c r="I50"/>
  <c r="I18"/>
  <c r="I34"/>
  <c r="I19"/>
  <c r="I33"/>
  <c r="I47"/>
  <c r="I29"/>
  <c r="I28"/>
  <c r="G35"/>
  <c r="G44"/>
  <c r="G42"/>
  <c r="G48"/>
  <c r="G49"/>
  <c r="G45"/>
  <c r="G43"/>
  <c r="G52"/>
  <c r="G50"/>
  <c r="G18"/>
  <c r="G34"/>
  <c r="G19"/>
  <c r="G33"/>
  <c r="G47"/>
  <c r="G29"/>
  <c r="G28"/>
  <c r="E35"/>
  <c r="E44"/>
  <c r="E42"/>
  <c r="E48"/>
  <c r="E49"/>
  <c r="E45"/>
  <c r="E43"/>
  <c r="E52"/>
  <c r="E50"/>
  <c r="E18"/>
  <c r="E34"/>
  <c r="E19"/>
  <c r="E33"/>
  <c r="E47"/>
  <c r="E29"/>
  <c r="E28"/>
  <c r="C35"/>
  <c r="C44"/>
  <c r="C42"/>
  <c r="C48"/>
  <c r="C49"/>
  <c r="C45"/>
  <c r="C43"/>
  <c r="C52"/>
  <c r="C50"/>
  <c r="C18"/>
  <c r="C34"/>
  <c r="C19"/>
  <c r="C33"/>
  <c r="C47"/>
  <c r="C29"/>
  <c r="C28"/>
  <c r="CO13" l="1"/>
  <c r="CO17"/>
  <c r="CQ13" l="1"/>
</calcChain>
</file>

<file path=xl/sharedStrings.xml><?xml version="1.0" encoding="utf-8"?>
<sst xmlns="http://schemas.openxmlformats.org/spreadsheetml/2006/main" count="354" uniqueCount="113">
  <si>
    <t>QA not UPCID</t>
  </si>
  <si>
    <t>UPCID not QA</t>
  </si>
  <si>
    <t>UPCID_N_WP</t>
  </si>
  <si>
    <t>FROM BSO - April 2012 Download</t>
  </si>
  <si>
    <t>Total Records</t>
  </si>
  <si>
    <t>UPCID_N_NP</t>
  </si>
  <si>
    <t>UPCID_WS_WP</t>
  </si>
  <si>
    <t>UPCID_WS_NP</t>
  </si>
  <si>
    <t>UPCID_CS_WP</t>
  </si>
  <si>
    <t>UPCID_CS_NP</t>
  </si>
  <si>
    <t>UPCID_N_NVD_WP</t>
  </si>
  <si>
    <t>UPCID_N_NVD_NP</t>
  </si>
  <si>
    <t>UPCID_NVD_WP</t>
  </si>
  <si>
    <t>UPCID_NVD_NP</t>
  </si>
  <si>
    <t>UPCID_N_FC_WP</t>
  </si>
  <si>
    <t>UPCID_N_FC_NP</t>
  </si>
  <si>
    <t>UPCID_N_3C_WP</t>
  </si>
  <si>
    <t>UPCID_N_3C_NP</t>
  </si>
  <si>
    <t>UPCID_FL_N_WP</t>
  </si>
  <si>
    <t>UPCID_N_ST_WP</t>
  </si>
  <si>
    <t>Total UPRNS</t>
  </si>
  <si>
    <t>%</t>
  </si>
  <si>
    <t>Matched</t>
  </si>
  <si>
    <t>Different UPRNS</t>
  </si>
  <si>
    <t>QA UPRNs</t>
  </si>
  <si>
    <t>N = House Number</t>
  </si>
  <si>
    <t>WP = Whole Postcode</t>
  </si>
  <si>
    <t>NP = Numbers in Postcode</t>
  </si>
  <si>
    <t>WS = Whole String</t>
  </si>
  <si>
    <t>CS = Characters of String</t>
  </si>
  <si>
    <t>NVD = No Vowels or Doubles</t>
  </si>
  <si>
    <t>FC = First Character</t>
  </si>
  <si>
    <t>3C = First 3 Characters</t>
  </si>
  <si>
    <t>FL = Flat</t>
  </si>
  <si>
    <t>ST = Street</t>
  </si>
  <si>
    <t>UPCID_N_ST_WP6</t>
  </si>
  <si>
    <t>UPCID_N_ST_WP5</t>
  </si>
  <si>
    <t>UPCID_N_ST_WP4</t>
  </si>
  <si>
    <t>WP6 = Whole Postcode first 6 Characters</t>
  </si>
  <si>
    <t>WP5 = Whole Postcode first 5 Characters</t>
  </si>
  <si>
    <t>WP4 = Whole Postcode first 4 Characters</t>
  </si>
  <si>
    <t>1st</t>
  </si>
  <si>
    <t>uprn_n_3c_wp</t>
  </si>
  <si>
    <t>uprn_n_wp</t>
  </si>
  <si>
    <t>uprn_n_st_wp6</t>
  </si>
  <si>
    <t>uprn_n_st_wp4</t>
  </si>
  <si>
    <t>uprn_n_3c_np</t>
  </si>
  <si>
    <t>uprn_n_fc_np</t>
  </si>
  <si>
    <t>uprn_n_np</t>
  </si>
  <si>
    <t>uprn_ws_np</t>
  </si>
  <si>
    <t>2nd</t>
  </si>
  <si>
    <t>3rd</t>
  </si>
  <si>
    <t>4th</t>
  </si>
  <si>
    <t>5th</t>
  </si>
  <si>
    <t>6th</t>
  </si>
  <si>
    <t>7th</t>
  </si>
  <si>
    <t>8th</t>
  </si>
  <si>
    <t>9th</t>
  </si>
  <si>
    <t>uprn_n_st_wp5</t>
  </si>
  <si>
    <t>uprn_n_st_wp</t>
  </si>
  <si>
    <t>uprn_n_nvd_np</t>
  </si>
  <si>
    <t>uprn_ws_wp</t>
  </si>
  <si>
    <t>uprn_n_nvd_wp</t>
  </si>
  <si>
    <t>uprn_fl_n_wp</t>
  </si>
  <si>
    <t>uprn_cs_wp</t>
  </si>
  <si>
    <t>uprn_cs_np</t>
  </si>
  <si>
    <t>uprn_nvd_wp</t>
  </si>
  <si>
    <t>uprn_nvd_np</t>
  </si>
  <si>
    <t>No UPRNS</t>
  </si>
  <si>
    <t>10th</t>
  </si>
  <si>
    <t>11th</t>
  </si>
  <si>
    <t>12th</t>
  </si>
  <si>
    <t>13th</t>
  </si>
  <si>
    <t>14th</t>
  </si>
  <si>
    <t>UPCID</t>
  </si>
  <si>
    <t>QAS</t>
  </si>
  <si>
    <t>15th</t>
  </si>
  <si>
    <t>16th</t>
  </si>
  <si>
    <t>Difference</t>
  </si>
  <si>
    <t>UPCID_WAL</t>
  </si>
  <si>
    <t>uprn_wal</t>
  </si>
  <si>
    <t>WAL = Whole Address Line</t>
  </si>
  <si>
    <t>NOABREVS = No Abreviations</t>
  </si>
  <si>
    <t>UPCID_N_WAL_NOABREVS</t>
  </si>
  <si>
    <t>UPCID_N_WAL_NOABREVS_WP</t>
  </si>
  <si>
    <t>uprn_n_wal_noabrevs</t>
  </si>
  <si>
    <t>uprn_n_wal_noabrevs_wp</t>
  </si>
  <si>
    <t>UPCID_NL_WP</t>
  </si>
  <si>
    <t>NL = Number and Appartment Letter</t>
  </si>
  <si>
    <t>uprn_nl_wp</t>
  </si>
  <si>
    <t>UPCID_NL_WP_2</t>
  </si>
  <si>
    <t>UPCID_N_FC_WP_2</t>
  </si>
  <si>
    <t>UPRN_N_WP_2</t>
  </si>
  <si>
    <t>UPRN_N_NP_2</t>
  </si>
  <si>
    <t>UPRN_WS_WP_2</t>
  </si>
  <si>
    <t>UPRN_WS_NP_2</t>
  </si>
  <si>
    <t>UPRN_CS_WP_2</t>
  </si>
  <si>
    <t>UPRN_CS_NP_2</t>
  </si>
  <si>
    <t>UPRN_N_NVD_WP_2</t>
  </si>
  <si>
    <t>UPRN_N_NVD_NP_2</t>
  </si>
  <si>
    <t>UPRN_NVD_WP_2</t>
  </si>
  <si>
    <t>UPRN_NVD_NP_2</t>
  </si>
  <si>
    <t>UPRN_N_3C_WP_2</t>
  </si>
  <si>
    <t>UPRN_N_FC_NP_2</t>
  </si>
  <si>
    <t>UPRN_N_3c_NP_2</t>
  </si>
  <si>
    <t>UPRN_FL_N_WP_2</t>
  </si>
  <si>
    <t>UPRN_N_ST_WP_2</t>
  </si>
  <si>
    <t>UPRN_N_ST_WP4_2</t>
  </si>
  <si>
    <t>UPRN_N_ST_WP5_2</t>
  </si>
  <si>
    <t>UPRN_N_ST_WP6_2</t>
  </si>
  <si>
    <t>UPRN_WAL_2</t>
  </si>
  <si>
    <t>UPRN_N_WAL_NOABREVS_2</t>
  </si>
  <si>
    <t>UPRN_N_WAL_NOABREVS_WP_2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</si>
</sst>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2" fillId="0" borderId="1" xfId="0" applyFont="1" applyBorder="1"/>
    <xf numFmtId="9" fontId="0" fillId="0" borderId="0" xfId="0" applyNumberFormat="1" applyBorder="1" applyAlignment="1">
      <alignment horizontal="right"/>
    </xf>
    <xf numFmtId="0" fontId="2" fillId="0" borderId="0" xfId="0" applyFont="1" applyBorder="1"/>
    <xf numFmtId="9" fontId="0" fillId="0" borderId="0" xfId="1" applyFont="1" applyBorder="1"/>
    <xf numFmtId="9" fontId="0" fillId="0" borderId="0" xfId="0" applyNumberFormat="1" applyBorder="1"/>
    <xf numFmtId="0" fontId="2" fillId="0" borderId="0" xfId="0" applyFont="1" applyFill="1" applyBorder="1"/>
    <xf numFmtId="0" fontId="2" fillId="0" borderId="1" xfId="0" applyFont="1" applyFill="1" applyBorder="1" applyAlignment="1"/>
    <xf numFmtId="0" fontId="2" fillId="0" borderId="3" xfId="0" applyFont="1" applyBorder="1"/>
    <xf numFmtId="0" fontId="0" fillId="0" borderId="3" xfId="0" applyBorder="1"/>
    <xf numFmtId="9" fontId="0" fillId="0" borderId="3" xfId="0" applyNumberFormat="1" applyBorder="1"/>
    <xf numFmtId="0" fontId="2" fillId="0" borderId="2" xfId="0" applyFont="1" applyBorder="1" applyAlignment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3" borderId="1" xfId="1" applyNumberFormat="1" applyFont="1" applyFill="1" applyBorder="1"/>
    <xf numFmtId="0" fontId="2" fillId="4" borderId="1" xfId="0" applyFont="1" applyFill="1" applyBorder="1"/>
    <xf numFmtId="0" fontId="0" fillId="4" borderId="1" xfId="0" applyFill="1" applyBorder="1"/>
    <xf numFmtId="9" fontId="0" fillId="4" borderId="1" xfId="1" applyFont="1" applyFill="1" applyBorder="1"/>
    <xf numFmtId="0" fontId="2" fillId="2" borderId="1" xfId="0" applyFont="1" applyFill="1" applyBorder="1"/>
    <xf numFmtId="9" fontId="0" fillId="2" borderId="1" xfId="1" applyFont="1" applyFill="1" applyBorder="1"/>
    <xf numFmtId="0" fontId="0" fillId="2" borderId="1" xfId="0" applyFill="1" applyBorder="1" applyAlignment="1">
      <alignment horizontal="right"/>
    </xf>
    <xf numFmtId="0" fontId="0" fillId="0" borderId="0" xfId="0" applyFill="1"/>
    <xf numFmtId="0" fontId="2" fillId="0" borderId="1" xfId="0" applyFont="1" applyFill="1" applyBorder="1"/>
    <xf numFmtId="0" fontId="0" fillId="2" borderId="1" xfId="0" applyFill="1" applyBorder="1" applyAlignment="1">
      <alignment horizontal="left"/>
    </xf>
    <xf numFmtId="9" fontId="0" fillId="2" borderId="1" xfId="1" applyFont="1" applyFill="1" applyBorder="1" applyAlignment="1">
      <alignment horizontal="left"/>
    </xf>
    <xf numFmtId="9" fontId="0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3" borderId="1" xfId="0" applyFill="1" applyBorder="1" applyAlignment="1">
      <alignment horizontal="left"/>
    </xf>
    <xf numFmtId="9" fontId="0" fillId="3" borderId="1" xfId="1" applyFont="1" applyFill="1" applyBorder="1" applyAlignment="1">
      <alignment horizontal="left"/>
    </xf>
    <xf numFmtId="9" fontId="0" fillId="0" borderId="1" xfId="1" applyFont="1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0" borderId="0" xfId="0" applyFill="1" applyBorder="1"/>
    <xf numFmtId="9" fontId="0" fillId="2" borderId="1" xfId="1" applyNumberFormat="1" applyFont="1" applyFill="1" applyBorder="1"/>
    <xf numFmtId="9" fontId="0" fillId="3" borderId="1" xfId="1" applyNumberFormat="1" applyFont="1" applyFill="1" applyBorder="1"/>
    <xf numFmtId="0" fontId="0" fillId="5" borderId="1" xfId="0" applyFill="1" applyBorder="1"/>
    <xf numFmtId="9" fontId="0" fillId="2" borderId="6" xfId="1" applyFont="1" applyFill="1" applyBorder="1"/>
    <xf numFmtId="9" fontId="0" fillId="3" borderId="6" xfId="1" applyFont="1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3" borderId="6" xfId="0" applyFill="1" applyBorder="1" applyAlignment="1"/>
    <xf numFmtId="0" fontId="0" fillId="3" borderId="4" xfId="0" applyFill="1" applyBorder="1" applyAlignment="1"/>
    <xf numFmtId="0" fontId="0" fillId="2" borderId="6" xfId="0" applyFill="1" applyBorder="1" applyAlignment="1"/>
    <xf numFmtId="0" fontId="0" fillId="2" borderId="4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2" fillId="0" borderId="0" xfId="0" applyFont="1" applyBorder="1"/>
    <xf numFmtId="0" fontId="0" fillId="2" borderId="6" xfId="0" applyFill="1" applyBorder="1"/>
    <xf numFmtId="0" fontId="0" fillId="2" borderId="4" xfId="0" applyFill="1" applyBorder="1"/>
    <xf numFmtId="0" fontId="0" fillId="0" borderId="0" xfId="0" applyFill="1" applyBorder="1" applyAlignment="1">
      <alignment horizontal="left"/>
    </xf>
    <xf numFmtId="164" fontId="0" fillId="0" borderId="0" xfId="1" applyNumberFormat="1" applyFont="1" applyFill="1" applyBorder="1" applyAlignment="1">
      <alignment horizontal="left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center"/>
    </xf>
    <xf numFmtId="9" fontId="0" fillId="0" borderId="6" xfId="1" applyFont="1" applyFill="1" applyBorder="1"/>
    <xf numFmtId="0" fontId="0" fillId="3" borderId="3" xfId="0" applyFill="1" applyBorder="1" applyAlignment="1"/>
    <xf numFmtId="0" fontId="0" fillId="3" borderId="3" xfId="0" applyFill="1" applyBorder="1" applyAlignment="1">
      <alignment horizontal="left"/>
    </xf>
    <xf numFmtId="9" fontId="0" fillId="0" borderId="0" xfId="1" applyFont="1" applyFill="1" applyBorder="1"/>
    <xf numFmtId="0" fontId="0" fillId="0" borderId="7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9" fontId="0" fillId="0" borderId="6" xfId="1" applyFont="1" applyFill="1" applyBorder="1" applyAlignment="1">
      <alignment horizontal="left"/>
    </xf>
    <xf numFmtId="0" fontId="0" fillId="2" borderId="8" xfId="0" applyFill="1" applyBorder="1"/>
    <xf numFmtId="0" fontId="0" fillId="3" borderId="2" xfId="0" applyFill="1" applyBorder="1" applyAlignment="1">
      <alignment horizontal="left"/>
    </xf>
    <xf numFmtId="0" fontId="0" fillId="2" borderId="3" xfId="0" applyFill="1" applyBorder="1"/>
    <xf numFmtId="0" fontId="0" fillId="3" borderId="2" xfId="0" applyFill="1" applyBorder="1" applyAlignment="1"/>
    <xf numFmtId="1" fontId="0" fillId="3" borderId="1" xfId="1" applyNumberFormat="1" applyFont="1" applyFill="1" applyBorder="1"/>
    <xf numFmtId="0" fontId="0" fillId="3" borderId="1" xfId="0" applyFill="1" applyBorder="1" applyAlignment="1">
      <alignment horizontal="right"/>
    </xf>
    <xf numFmtId="0" fontId="0" fillId="3" borderId="1" xfId="0" applyNumberFormat="1" applyFill="1" applyBorder="1"/>
    <xf numFmtId="0" fontId="0" fillId="3" borderId="1" xfId="0" applyNumberFormat="1" applyFill="1" applyBorder="1" applyAlignment="1">
      <alignment horizontal="right"/>
    </xf>
    <xf numFmtId="0" fontId="0" fillId="4" borderId="1" xfId="0" applyNumberFormat="1" applyFill="1" applyBorder="1" applyAlignment="1">
      <alignment horizontal="right"/>
    </xf>
    <xf numFmtId="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1" xfId="0" applyNumberFormat="1" applyFill="1" applyBorder="1"/>
    <xf numFmtId="0" fontId="0" fillId="4" borderId="1" xfId="1" applyNumberFormat="1" applyFont="1" applyFill="1" applyBorder="1"/>
    <xf numFmtId="0" fontId="2" fillId="11" borderId="1" xfId="0" applyFont="1" applyFill="1" applyBorder="1"/>
    <xf numFmtId="0" fontId="0" fillId="11" borderId="1" xfId="0" applyFill="1" applyBorder="1"/>
    <xf numFmtId="9" fontId="0" fillId="11" borderId="1" xfId="1" applyFont="1" applyFill="1" applyBorder="1"/>
    <xf numFmtId="0" fontId="0" fillId="11" borderId="1" xfId="0" applyFill="1" applyBorder="1" applyAlignment="1">
      <alignment horizontal="right"/>
    </xf>
    <xf numFmtId="0" fontId="0" fillId="4" borderId="4" xfId="0" applyFill="1" applyBorder="1" applyAlignment="1"/>
    <xf numFmtId="9" fontId="0" fillId="4" borderId="1" xfId="1" applyFont="1" applyFill="1" applyBorder="1" applyAlignment="1">
      <alignment horizontal="left"/>
    </xf>
    <xf numFmtId="0" fontId="0" fillId="4" borderId="1" xfId="0" applyFill="1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ill="1" applyBorder="1"/>
    <xf numFmtId="10" fontId="2" fillId="9" borderId="1" xfId="1" applyNumberFormat="1" applyFont="1" applyFill="1" applyBorder="1" applyAlignment="1">
      <alignment horizontal="center"/>
    </xf>
    <xf numFmtId="10" fontId="2" fillId="7" borderId="1" xfId="1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0" fontId="2" fillId="7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12"/>
  <sheetViews>
    <sheetView tabSelected="1" workbookViewId="0">
      <selection activeCell="H9" sqref="H9"/>
    </sheetView>
  </sheetViews>
  <sheetFormatPr defaultRowHeight="15"/>
  <cols>
    <col min="1" max="1" width="30.42578125" customWidth="1"/>
    <col min="2" max="2" width="12" customWidth="1"/>
    <col min="3" max="3" width="7.7109375" customWidth="1"/>
    <col min="4" max="4" width="9.42578125" customWidth="1"/>
    <col min="5" max="5" width="7.42578125" customWidth="1"/>
    <col min="6" max="6" width="12.85546875" customWidth="1"/>
    <col min="7" max="7" width="6.5703125" customWidth="1"/>
    <col min="8" max="8" width="16.5703125" customWidth="1"/>
    <col min="9" max="9" width="5.5703125" customWidth="1"/>
    <col min="10" max="10" width="14.5703125" bestFit="1" customWidth="1"/>
    <col min="11" max="11" width="4.7109375" customWidth="1"/>
    <col min="13" max="13" width="9.140625" customWidth="1"/>
    <col min="14" max="14" width="22.140625" customWidth="1"/>
    <col min="15" max="15" width="7" customWidth="1"/>
    <col min="16" max="16" width="7" bestFit="1" customWidth="1"/>
    <col min="17" max="17" width="0.7109375" style="31" customWidth="1"/>
    <col min="19" max="19" width="15.5703125" customWidth="1"/>
    <col min="20" max="20" width="7" customWidth="1"/>
    <col min="21" max="21" width="5.5703125" bestFit="1" customWidth="1"/>
    <col min="22" max="22" width="1" style="31" customWidth="1"/>
    <col min="24" max="24" width="15.7109375" customWidth="1"/>
    <col min="25" max="25" width="6" bestFit="1" customWidth="1"/>
    <col min="26" max="26" width="5.5703125" bestFit="1" customWidth="1"/>
    <col min="27" max="27" width="1" style="31" customWidth="1"/>
    <col min="29" max="29" width="15.42578125" customWidth="1"/>
    <col min="30" max="30" width="5" bestFit="1" customWidth="1"/>
    <col min="31" max="31" width="5.5703125" bestFit="1" customWidth="1"/>
    <col min="32" max="32" width="0.85546875" style="31" customWidth="1"/>
    <col min="34" max="34" width="15.7109375" customWidth="1"/>
    <col min="35" max="35" width="5" bestFit="1" customWidth="1"/>
    <col min="36" max="36" width="5.5703125" bestFit="1" customWidth="1"/>
    <col min="37" max="37" width="1.140625" customWidth="1"/>
    <col min="39" max="39" width="15.42578125" customWidth="1"/>
    <col min="40" max="40" width="5" bestFit="1" customWidth="1"/>
    <col min="41" max="41" width="5.5703125" bestFit="1" customWidth="1"/>
    <col min="42" max="42" width="1" style="31" customWidth="1"/>
    <col min="44" max="44" width="15.85546875" customWidth="1"/>
    <col min="45" max="45" width="4" bestFit="1" customWidth="1"/>
    <col min="46" max="46" width="5.5703125" bestFit="1" customWidth="1"/>
    <col min="47" max="47" width="1" style="31" customWidth="1"/>
    <col min="49" max="49" width="15.5703125" customWidth="1"/>
    <col min="50" max="50" width="4" bestFit="1" customWidth="1"/>
    <col min="51" max="51" width="5.5703125" bestFit="1" customWidth="1"/>
    <col min="52" max="52" width="1" style="31" customWidth="1"/>
    <col min="54" max="54" width="15" customWidth="1"/>
    <col min="55" max="55" width="4" customWidth="1"/>
    <col min="56" max="56" width="5.5703125" bestFit="1" customWidth="1"/>
    <col min="57" max="57" width="1.28515625" customWidth="1"/>
    <col min="59" max="59" width="15" customWidth="1"/>
    <col min="60" max="60" width="7" customWidth="1"/>
    <col min="61" max="61" width="5.5703125" bestFit="1" customWidth="1"/>
    <col min="62" max="62" width="1.140625" customWidth="1"/>
    <col min="64" max="64" width="15.42578125" customWidth="1"/>
    <col min="65" max="65" width="3" bestFit="1" customWidth="1"/>
    <col min="66" max="66" width="5.5703125" bestFit="1" customWidth="1"/>
    <col min="67" max="67" width="0.85546875" customWidth="1"/>
    <col min="70" max="70" width="3" bestFit="1" customWidth="1"/>
    <col min="71" max="71" width="5.5703125" bestFit="1" customWidth="1"/>
    <col min="72" max="72" width="1" customWidth="1"/>
    <col min="75" max="75" width="3" bestFit="1" customWidth="1"/>
    <col min="76" max="76" width="5.5703125" bestFit="1" customWidth="1"/>
    <col min="77" max="77" width="1" customWidth="1"/>
    <col min="80" max="80" width="3" bestFit="1" customWidth="1"/>
    <col min="81" max="81" width="5.5703125" bestFit="1" customWidth="1"/>
    <col min="82" max="82" width="1.140625" customWidth="1"/>
    <col min="85" max="85" width="2.85546875" customWidth="1"/>
    <col min="86" max="86" width="5.5703125" customWidth="1"/>
    <col min="87" max="87" width="1.5703125" customWidth="1"/>
    <col min="90" max="90" width="2" bestFit="1" customWidth="1"/>
    <col min="91" max="91" width="5.5703125" bestFit="1" customWidth="1"/>
  </cols>
  <sheetData>
    <row r="1" spans="1:96">
      <c r="A1" s="104" t="s">
        <v>3</v>
      </c>
      <c r="B1" s="104"/>
      <c r="C1" s="104"/>
      <c r="D1" s="4" t="s">
        <v>21</v>
      </c>
      <c r="G1" s="1"/>
      <c r="H1" s="1"/>
      <c r="L1" s="1"/>
    </row>
    <row r="2" spans="1:96">
      <c r="A2" s="3"/>
      <c r="B2" s="3"/>
      <c r="C2" s="3"/>
      <c r="D2" s="3"/>
      <c r="G2" s="1"/>
      <c r="H2" s="1"/>
      <c r="L2" s="1"/>
    </row>
    <row r="3" spans="1:96">
      <c r="A3" s="4" t="s">
        <v>4</v>
      </c>
      <c r="B3" s="3"/>
      <c r="C3" s="3">
        <v>680471</v>
      </c>
      <c r="D3" s="3"/>
      <c r="G3" s="1"/>
      <c r="H3" s="1"/>
      <c r="L3" s="1"/>
    </row>
    <row r="4" spans="1:96">
      <c r="A4" s="3"/>
      <c r="B4" s="3"/>
      <c r="C4" s="3"/>
      <c r="D4" s="3"/>
      <c r="G4" s="1"/>
      <c r="H4" s="1"/>
      <c r="L4" s="1"/>
    </row>
    <row r="5" spans="1:96">
      <c r="A5" s="11" t="s">
        <v>24</v>
      </c>
      <c r="B5" s="12"/>
      <c r="C5" s="12">
        <v>637184</v>
      </c>
      <c r="D5" s="13">
        <f>C5/C3</f>
        <v>0.93638670861800133</v>
      </c>
      <c r="G5" s="1"/>
      <c r="H5" s="1"/>
      <c r="L5" s="1"/>
    </row>
    <row r="6" spans="1:96">
      <c r="A6" s="18"/>
      <c r="B6" s="17"/>
      <c r="C6" s="17"/>
      <c r="D6" s="16"/>
      <c r="G6" s="1"/>
      <c r="H6" s="1"/>
      <c r="L6" s="1"/>
    </row>
    <row r="7" spans="1:96">
      <c r="A7" s="14"/>
      <c r="B7" s="14" t="s">
        <v>20</v>
      </c>
      <c r="C7" s="14" t="s">
        <v>21</v>
      </c>
      <c r="D7" s="15" t="s">
        <v>22</v>
      </c>
      <c r="E7" s="10" t="s">
        <v>21</v>
      </c>
      <c r="F7" s="10" t="s">
        <v>0</v>
      </c>
      <c r="G7" s="10" t="s">
        <v>21</v>
      </c>
      <c r="H7" s="10" t="s">
        <v>23</v>
      </c>
      <c r="I7" s="10" t="s">
        <v>21</v>
      </c>
      <c r="J7" s="10" t="s">
        <v>1</v>
      </c>
      <c r="K7" s="10" t="s">
        <v>21</v>
      </c>
      <c r="L7" s="1"/>
      <c r="M7" s="104" t="s">
        <v>41</v>
      </c>
      <c r="N7" s="104"/>
      <c r="O7" s="104"/>
      <c r="P7" s="104"/>
      <c r="Q7" s="32"/>
      <c r="R7" s="104" t="s">
        <v>50</v>
      </c>
      <c r="S7" s="104"/>
      <c r="T7" s="104"/>
      <c r="U7" s="104"/>
      <c r="V7" s="32"/>
      <c r="W7" s="104" t="s">
        <v>51</v>
      </c>
      <c r="X7" s="104"/>
      <c r="Y7" s="104"/>
      <c r="Z7" s="104"/>
      <c r="AA7" s="32"/>
      <c r="AB7" s="104" t="s">
        <v>52</v>
      </c>
      <c r="AC7" s="104"/>
      <c r="AD7" s="104"/>
      <c r="AE7" s="104"/>
      <c r="AF7" s="32"/>
      <c r="AG7" s="104" t="s">
        <v>53</v>
      </c>
      <c r="AH7" s="104"/>
      <c r="AI7" s="104"/>
      <c r="AJ7" s="104"/>
      <c r="AK7" s="68"/>
      <c r="AL7" s="104" t="s">
        <v>54</v>
      </c>
      <c r="AM7" s="104"/>
      <c r="AN7" s="104"/>
      <c r="AO7" s="104"/>
      <c r="AP7" s="32"/>
      <c r="AQ7" s="104" t="s">
        <v>55</v>
      </c>
      <c r="AR7" s="104"/>
      <c r="AS7" s="104"/>
      <c r="AT7" s="104"/>
      <c r="AU7" s="32"/>
      <c r="AV7" s="104" t="s">
        <v>56</v>
      </c>
      <c r="AW7" s="104"/>
      <c r="AX7" s="104"/>
      <c r="AY7" s="104"/>
      <c r="AZ7" s="32"/>
      <c r="BA7" s="104" t="s">
        <v>57</v>
      </c>
      <c r="BB7" s="104"/>
      <c r="BC7" s="104"/>
      <c r="BD7" s="104"/>
      <c r="BE7" s="3"/>
      <c r="BF7" s="105" t="s">
        <v>69</v>
      </c>
      <c r="BG7" s="106"/>
      <c r="BH7" s="106"/>
      <c r="BI7" s="107"/>
      <c r="BJ7" s="3"/>
      <c r="BK7" s="105" t="s">
        <v>70</v>
      </c>
      <c r="BL7" s="106"/>
      <c r="BM7" s="106"/>
      <c r="BN7" s="107"/>
      <c r="BO7" s="3"/>
      <c r="BP7" s="105" t="s">
        <v>71</v>
      </c>
      <c r="BQ7" s="106"/>
      <c r="BR7" s="106"/>
      <c r="BS7" s="107"/>
      <c r="BT7" s="3"/>
      <c r="BU7" s="105" t="s">
        <v>72</v>
      </c>
      <c r="BV7" s="106"/>
      <c r="BW7" s="106"/>
      <c r="BX7" s="107"/>
      <c r="BY7" s="3"/>
      <c r="BZ7" s="105" t="s">
        <v>73</v>
      </c>
      <c r="CA7" s="106"/>
      <c r="CB7" s="106"/>
      <c r="CC7" s="106"/>
      <c r="CD7" s="3"/>
      <c r="CE7" s="105" t="s">
        <v>76</v>
      </c>
      <c r="CF7" s="106"/>
      <c r="CG7" s="106"/>
      <c r="CH7" s="107"/>
      <c r="CI7" s="3"/>
      <c r="CJ7" s="105" t="s">
        <v>77</v>
      </c>
      <c r="CK7" s="106"/>
      <c r="CL7" s="106"/>
      <c r="CM7" s="107"/>
    </row>
    <row r="8" spans="1:96">
      <c r="A8" s="95" t="s">
        <v>93</v>
      </c>
      <c r="B8" s="96">
        <v>677458</v>
      </c>
      <c r="C8" s="97">
        <f>B8/$C$3</f>
        <v>0.99557218456040009</v>
      </c>
      <c r="D8" s="96">
        <v>33148</v>
      </c>
      <c r="E8" s="97">
        <f>D8/$C$5</f>
        <v>5.2022649658497386E-2</v>
      </c>
      <c r="F8" s="96">
        <v>1918</v>
      </c>
      <c r="G8" s="97">
        <f>F8/$C$5</f>
        <v>3.0101195259140219E-3</v>
      </c>
      <c r="H8" s="96">
        <v>602118</v>
      </c>
      <c r="I8" s="97">
        <f>H8/$C$5</f>
        <v>0.94496723081558864</v>
      </c>
      <c r="J8" s="96">
        <v>42192</v>
      </c>
      <c r="K8" s="97">
        <f>J8/$C$5</f>
        <v>6.6216351948573726E-2</v>
      </c>
      <c r="L8" s="102"/>
      <c r="M8" s="28" t="s">
        <v>14</v>
      </c>
      <c r="N8" s="59"/>
      <c r="O8" s="55">
        <v>597804</v>
      </c>
      <c r="P8" s="34">
        <f>O8/$C$3</f>
        <v>0.87851502856109964</v>
      </c>
      <c r="Q8" s="35"/>
      <c r="R8" s="108"/>
      <c r="S8" s="109"/>
      <c r="T8" s="36"/>
      <c r="U8" s="36"/>
      <c r="V8" s="37"/>
      <c r="W8" s="36"/>
      <c r="X8" s="36"/>
      <c r="Y8" s="36"/>
      <c r="Z8" s="36"/>
      <c r="AA8" s="37"/>
      <c r="AB8" s="3"/>
      <c r="AC8" s="3"/>
      <c r="AD8" s="3"/>
      <c r="AE8" s="3"/>
      <c r="AF8" s="38"/>
      <c r="AG8" s="3"/>
      <c r="AH8" s="3"/>
      <c r="AI8" s="3"/>
      <c r="AJ8" s="3"/>
      <c r="AK8" s="38"/>
      <c r="AL8" s="3"/>
      <c r="AM8" s="3"/>
      <c r="AN8" s="3"/>
      <c r="AO8" s="3"/>
      <c r="AP8" s="38"/>
      <c r="AQ8" s="3"/>
      <c r="AR8" s="3"/>
      <c r="AS8" s="3"/>
      <c r="AT8" s="3"/>
      <c r="AU8" s="38"/>
      <c r="AV8" s="3"/>
      <c r="AW8" s="3"/>
      <c r="AX8" s="3"/>
      <c r="AY8" s="3"/>
      <c r="AZ8" s="38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18"/>
      <c r="CD8" s="3"/>
      <c r="CE8" s="3"/>
      <c r="CF8" s="3"/>
      <c r="CG8" s="3"/>
      <c r="CH8" s="3"/>
      <c r="CI8" s="3"/>
      <c r="CJ8" s="3"/>
      <c r="CK8" s="3"/>
      <c r="CL8" s="3"/>
      <c r="CM8" s="3"/>
    </row>
    <row r="9" spans="1:96">
      <c r="A9" s="28" t="s">
        <v>92</v>
      </c>
      <c r="B9" s="55">
        <v>634542</v>
      </c>
      <c r="C9" s="29">
        <f>B9/$C$3</f>
        <v>0.93250410377517923</v>
      </c>
      <c r="D9" s="55">
        <v>580839</v>
      </c>
      <c r="E9" s="29">
        <f>D9/$C$5</f>
        <v>0.91157185365608673</v>
      </c>
      <c r="F9" s="55">
        <v>19837</v>
      </c>
      <c r="G9" s="29">
        <f>F9/$C$5</f>
        <v>3.1132294596223384E-2</v>
      </c>
      <c r="H9" s="55">
        <v>36508</v>
      </c>
      <c r="I9" s="29">
        <f>H9/$C$5</f>
        <v>5.7295851747689835E-2</v>
      </c>
      <c r="J9" s="55">
        <v>17195</v>
      </c>
      <c r="K9" s="29">
        <f>J9/$C$5</f>
        <v>2.6985925572519085E-2</v>
      </c>
      <c r="L9" s="102"/>
      <c r="M9" s="28" t="s">
        <v>16</v>
      </c>
      <c r="N9" s="59"/>
      <c r="O9" s="55">
        <v>597150</v>
      </c>
      <c r="P9" s="34">
        <f t="shared" ref="P9:P30" si="0">O9/$C$3</f>
        <v>0.87755392955761524</v>
      </c>
      <c r="Q9" s="35"/>
      <c r="R9" s="58" t="s">
        <v>43</v>
      </c>
      <c r="S9" s="59"/>
      <c r="T9" s="42">
        <v>16694</v>
      </c>
      <c r="U9" s="34">
        <f>(T9+$O$8)/$C$3</f>
        <v>0.90304803584575977</v>
      </c>
      <c r="V9" s="35"/>
      <c r="W9" s="36"/>
      <c r="X9" s="36"/>
      <c r="Y9" s="36"/>
      <c r="Z9" s="36"/>
      <c r="AA9" s="37"/>
      <c r="AB9" s="3"/>
      <c r="AC9" s="3"/>
      <c r="AD9" s="3"/>
      <c r="AE9" s="3"/>
      <c r="AF9" s="38"/>
      <c r="AG9" s="3"/>
      <c r="AH9" s="3"/>
      <c r="AI9" s="3"/>
      <c r="AJ9" s="3"/>
      <c r="AK9" s="38"/>
      <c r="AL9" s="3"/>
      <c r="AM9" s="3"/>
      <c r="AN9" s="3"/>
      <c r="AO9" s="3"/>
      <c r="AP9" s="38"/>
      <c r="AQ9" s="3"/>
      <c r="AR9" s="3"/>
      <c r="AS9" s="3"/>
      <c r="AT9" s="3"/>
      <c r="AU9" s="38"/>
      <c r="AV9" s="3"/>
      <c r="AW9" s="3"/>
      <c r="AX9" s="3"/>
      <c r="AY9" s="3"/>
      <c r="AZ9" s="38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18"/>
      <c r="CD9" s="3"/>
      <c r="CE9" s="3"/>
      <c r="CF9" s="3"/>
      <c r="CG9" s="3"/>
      <c r="CH9" s="3"/>
      <c r="CI9" s="3"/>
      <c r="CJ9" s="3"/>
      <c r="CK9" s="3"/>
      <c r="CL9" s="3"/>
      <c r="CM9" s="3"/>
    </row>
    <row r="10" spans="1:96">
      <c r="A10" s="25" t="s">
        <v>104</v>
      </c>
      <c r="B10" s="26">
        <v>632268</v>
      </c>
      <c r="C10" s="27">
        <f>B10/$C$3</f>
        <v>0.9291623008181098</v>
      </c>
      <c r="D10" s="26">
        <v>414829</v>
      </c>
      <c r="E10" s="27">
        <f>D10/$C$5</f>
        <v>0.65103486591000403</v>
      </c>
      <c r="F10" s="92">
        <v>26024</v>
      </c>
      <c r="G10" s="27">
        <f>F10/$C$5</f>
        <v>4.0842205705102448E-2</v>
      </c>
      <c r="H10" s="26">
        <v>196331</v>
      </c>
      <c r="I10" s="27">
        <f>H10/$C$5</f>
        <v>0.30812292838489352</v>
      </c>
      <c r="J10" s="26">
        <v>21108</v>
      </c>
      <c r="K10" s="27">
        <f>J10/$C$5</f>
        <v>3.3127008838891123E-2</v>
      </c>
      <c r="L10" s="102"/>
      <c r="M10" s="28" t="s">
        <v>87</v>
      </c>
      <c r="N10" s="59"/>
      <c r="O10" s="55">
        <v>591545</v>
      </c>
      <c r="P10" s="34">
        <f t="shared" si="0"/>
        <v>0.86931698779227917</v>
      </c>
      <c r="Q10" s="35"/>
      <c r="R10" s="56" t="s">
        <v>46</v>
      </c>
      <c r="S10" s="57"/>
      <c r="T10" s="43">
        <v>14808</v>
      </c>
      <c r="U10" s="40">
        <f t="shared" ref="U10:U30" si="1">($T$9+O9)/$C$3</f>
        <v>0.90208693684227548</v>
      </c>
      <c r="V10" s="35"/>
      <c r="W10" s="58" t="s">
        <v>46</v>
      </c>
      <c r="X10" s="59"/>
      <c r="Y10" s="33">
        <v>12546</v>
      </c>
      <c r="Z10" s="34">
        <f>(Y10+$T$9+$O$8)/$C$3</f>
        <v>0.92148526535296871</v>
      </c>
      <c r="AA10" s="35"/>
      <c r="AB10" s="3"/>
      <c r="AC10" s="3"/>
      <c r="AD10" s="3"/>
      <c r="AE10" s="3"/>
      <c r="AF10" s="38"/>
      <c r="AG10" s="3"/>
      <c r="AH10" s="3"/>
      <c r="AI10" s="3"/>
      <c r="AJ10" s="3"/>
      <c r="AK10" s="38"/>
      <c r="AL10" s="3"/>
      <c r="AM10" s="3"/>
      <c r="AN10" s="3"/>
      <c r="AO10" s="3"/>
      <c r="AP10" s="38"/>
      <c r="AQ10" s="3"/>
      <c r="AR10" s="3"/>
      <c r="AS10" s="3"/>
      <c r="AT10" s="3"/>
      <c r="AU10" s="38"/>
      <c r="AV10" s="3"/>
      <c r="AW10" s="3"/>
      <c r="AX10" s="3"/>
      <c r="AY10" s="3"/>
      <c r="AZ10" s="38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18"/>
      <c r="CD10" s="3"/>
      <c r="CE10" s="3"/>
      <c r="CF10" s="3"/>
      <c r="CG10" s="3"/>
      <c r="CH10" s="3"/>
      <c r="CI10" s="3"/>
      <c r="CJ10" s="3"/>
      <c r="CK10" s="3"/>
      <c r="CL10" s="3"/>
      <c r="CM10" s="3"/>
      <c r="CO10" s="104" t="s">
        <v>74</v>
      </c>
      <c r="CP10" s="104"/>
      <c r="CQ10" s="104"/>
      <c r="CR10" s="104"/>
    </row>
    <row r="11" spans="1:96">
      <c r="A11" s="25" t="s">
        <v>84</v>
      </c>
      <c r="B11" s="26">
        <v>611591</v>
      </c>
      <c r="C11" s="27">
        <f>B11/$C$3</f>
        <v>0.89877599486238213</v>
      </c>
      <c r="D11" s="26">
        <v>425009</v>
      </c>
      <c r="E11" s="27">
        <f>D11/$C$5</f>
        <v>0.66701141271595021</v>
      </c>
      <c r="F11" s="26">
        <v>42851</v>
      </c>
      <c r="G11" s="27">
        <f>F11/$C$5</f>
        <v>6.725059009642427E-2</v>
      </c>
      <c r="H11" s="26">
        <v>169324</v>
      </c>
      <c r="I11" s="27">
        <f>H11/$C$5</f>
        <v>0.26573799718762553</v>
      </c>
      <c r="J11" s="26">
        <v>17258</v>
      </c>
      <c r="K11" s="27">
        <f>J11/$C$5</f>
        <v>2.7084798111691441E-2</v>
      </c>
      <c r="L11" s="102"/>
      <c r="M11" s="25" t="s">
        <v>84</v>
      </c>
      <c r="N11" s="99"/>
      <c r="O11" s="26">
        <v>577634</v>
      </c>
      <c r="P11" s="100">
        <f t="shared" si="0"/>
        <v>0.84887379476862346</v>
      </c>
      <c r="Q11" s="35"/>
      <c r="R11" s="76" t="s">
        <v>85</v>
      </c>
      <c r="S11" s="77"/>
      <c r="T11" s="54">
        <v>13464</v>
      </c>
      <c r="U11" s="40">
        <f t="shared" si="1"/>
        <v>0.89384999507693941</v>
      </c>
      <c r="V11" s="35"/>
      <c r="W11" s="76" t="s">
        <v>85</v>
      </c>
      <c r="X11" s="77"/>
      <c r="Y11" s="54">
        <v>11179</v>
      </c>
      <c r="Z11" s="40">
        <f t="shared" ref="Z11:Z30" si="2">(Y11+$T$9+$O$8)/$C$3</f>
        <v>0.91947636269583866</v>
      </c>
      <c r="AA11" s="35"/>
      <c r="AB11" s="82" t="s">
        <v>85</v>
      </c>
      <c r="AC11" s="64"/>
      <c r="AD11" s="42">
        <v>6949</v>
      </c>
      <c r="AE11" s="34">
        <f>(AD11+$Y$10+$T$9+$O$8)/$C$3</f>
        <v>0.93169730965757547</v>
      </c>
      <c r="AF11" s="35"/>
      <c r="AG11" s="3"/>
      <c r="AH11" s="3"/>
      <c r="AI11" s="3"/>
      <c r="AJ11" s="3"/>
      <c r="AK11" s="38"/>
      <c r="AL11" s="3"/>
      <c r="AM11" s="3"/>
      <c r="AN11" s="3"/>
      <c r="AO11" s="3"/>
      <c r="AP11" s="38"/>
      <c r="AQ11" s="3"/>
      <c r="AR11" s="3"/>
      <c r="AS11" s="3"/>
      <c r="AT11" s="3"/>
      <c r="AU11" s="38"/>
      <c r="AV11" s="3"/>
      <c r="AW11" s="3"/>
      <c r="AX11" s="3"/>
      <c r="AY11" s="3"/>
      <c r="AZ11" s="38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18"/>
      <c r="CD11" s="3"/>
      <c r="CE11" s="3"/>
      <c r="CF11" s="3"/>
      <c r="CG11" s="3"/>
      <c r="CH11" s="3"/>
      <c r="CI11" s="3"/>
      <c r="CJ11" s="3"/>
      <c r="CK11" s="3"/>
      <c r="CL11" s="3"/>
      <c r="CM11" s="3"/>
      <c r="CO11" s="113" t="s">
        <v>20</v>
      </c>
      <c r="CP11" s="113"/>
      <c r="CQ11" s="48" t="s">
        <v>68</v>
      </c>
      <c r="CR11" s="48"/>
    </row>
    <row r="12" spans="1:96">
      <c r="A12" s="95" t="s">
        <v>103</v>
      </c>
      <c r="B12" s="96">
        <v>610291</v>
      </c>
      <c r="C12" s="97">
        <f>B12/$C$3</f>
        <v>0.89686555341814711</v>
      </c>
      <c r="D12" s="96">
        <v>590851</v>
      </c>
      <c r="E12" s="97">
        <f>D12/$C$5</f>
        <v>0.92728474035757336</v>
      </c>
      <c r="F12" s="98">
        <v>36316</v>
      </c>
      <c r="G12" s="97">
        <f>F12/$C$5</f>
        <v>5.6994525914021696E-2</v>
      </c>
      <c r="H12" s="96">
        <v>10017</v>
      </c>
      <c r="I12" s="97">
        <f>H12/$C$5</f>
        <v>1.5720733728404983E-2</v>
      </c>
      <c r="J12" s="96">
        <v>9423</v>
      </c>
      <c r="K12" s="97">
        <f>J12/$C$5</f>
        <v>1.4788506930494175E-2</v>
      </c>
      <c r="L12" s="102"/>
      <c r="M12" s="25" t="s">
        <v>2</v>
      </c>
      <c r="N12" s="99"/>
      <c r="O12" s="26">
        <v>575293</v>
      </c>
      <c r="P12" s="100">
        <f t="shared" si="0"/>
        <v>0.84543353059865889</v>
      </c>
      <c r="Q12" s="35"/>
      <c r="R12" s="74" t="s">
        <v>80</v>
      </c>
      <c r="S12" s="75"/>
      <c r="T12" s="43">
        <v>12701</v>
      </c>
      <c r="U12" s="40">
        <f t="shared" si="1"/>
        <v>0.87340680205328369</v>
      </c>
      <c r="V12" s="35"/>
      <c r="W12" s="74" t="s">
        <v>80</v>
      </c>
      <c r="X12" s="75"/>
      <c r="Y12" s="39">
        <v>10411</v>
      </c>
      <c r="Z12" s="40">
        <f t="shared" si="2"/>
        <v>0.91834773267339831</v>
      </c>
      <c r="AA12" s="81"/>
      <c r="AB12" s="56" t="s">
        <v>80</v>
      </c>
      <c r="AC12" s="57"/>
      <c r="AD12" s="79">
        <v>6506</v>
      </c>
      <c r="AE12" s="40">
        <f t="shared" ref="AE12:AE30" si="3">(AD12+$Y$10+$T$9+$O$8)/$C$3</f>
        <v>0.93104628999619377</v>
      </c>
      <c r="AF12" s="35"/>
      <c r="AG12" s="63" t="s">
        <v>47</v>
      </c>
      <c r="AH12" s="64"/>
      <c r="AI12" s="55">
        <v>4517</v>
      </c>
      <c r="AJ12" s="29">
        <f>(AI12+$AD$11+$Y$10+$T$9+$O$8)/$C$3</f>
        <v>0.93833535889112096</v>
      </c>
      <c r="AK12" s="41"/>
      <c r="AL12" s="3"/>
      <c r="AM12" s="3"/>
      <c r="AN12" s="3"/>
      <c r="AO12" s="3"/>
      <c r="AP12" s="38"/>
      <c r="AQ12" s="3"/>
      <c r="AR12" s="3"/>
      <c r="AS12" s="3"/>
      <c r="AT12" s="3"/>
      <c r="AU12" s="38"/>
      <c r="AV12" s="3"/>
      <c r="AW12" s="3"/>
      <c r="AX12" s="3"/>
      <c r="AY12" s="3"/>
      <c r="AZ12" s="38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18"/>
      <c r="CD12" s="3"/>
      <c r="CE12" s="3"/>
      <c r="CF12" s="3"/>
      <c r="CG12" s="3"/>
      <c r="CH12" s="3"/>
      <c r="CI12" s="3"/>
      <c r="CJ12" s="3"/>
      <c r="CK12" s="3"/>
      <c r="CL12" s="3"/>
      <c r="CM12" s="3"/>
      <c r="CO12" s="112">
        <f>CL23+CG22+CB21+BW20+BR19+BM18+BH17+BC16+AX15+AS14+AN13+AI12+AD11+Y10+T9+O8</f>
        <v>641517</v>
      </c>
      <c r="CP12" s="112"/>
      <c r="CQ12" s="112">
        <f>C3-CO12</f>
        <v>38954</v>
      </c>
      <c r="CR12" s="112"/>
    </row>
    <row r="13" spans="1:96">
      <c r="A13" s="28" t="s">
        <v>91</v>
      </c>
      <c r="B13" s="55">
        <v>610291</v>
      </c>
      <c r="C13" s="29">
        <f>B13/$C$3</f>
        <v>0.89686555341814711</v>
      </c>
      <c r="D13" s="55">
        <v>590851</v>
      </c>
      <c r="E13" s="29">
        <f>D13/$C$5</f>
        <v>0.92728474035757336</v>
      </c>
      <c r="F13" s="55">
        <v>36316</v>
      </c>
      <c r="G13" s="29">
        <f>F13/$C$5</f>
        <v>5.6994525914021696E-2</v>
      </c>
      <c r="H13" s="55">
        <v>10017</v>
      </c>
      <c r="I13" s="29">
        <f>H13/$C$5</f>
        <v>1.5720733728404983E-2</v>
      </c>
      <c r="J13" s="55">
        <v>9423</v>
      </c>
      <c r="K13" s="29">
        <f>J13/$C$5</f>
        <v>1.4788506930494175E-2</v>
      </c>
      <c r="L13" s="102"/>
      <c r="M13" s="25" t="s">
        <v>35</v>
      </c>
      <c r="N13" s="99"/>
      <c r="O13" s="26">
        <v>571148</v>
      </c>
      <c r="P13" s="100">
        <f t="shared" si="0"/>
        <v>0.83934216153223284</v>
      </c>
      <c r="Q13" s="35"/>
      <c r="R13" s="56" t="s">
        <v>47</v>
      </c>
      <c r="S13" s="57"/>
      <c r="T13" s="43">
        <v>11023</v>
      </c>
      <c r="U13" s="40">
        <f t="shared" si="1"/>
        <v>0.86996653788331901</v>
      </c>
      <c r="V13" s="35"/>
      <c r="W13" s="56" t="s">
        <v>47</v>
      </c>
      <c r="X13" s="57"/>
      <c r="Y13" s="39">
        <v>9001</v>
      </c>
      <c r="Z13" s="40">
        <f t="shared" si="2"/>
        <v>0.91627563849157423</v>
      </c>
      <c r="AA13" s="35"/>
      <c r="AB13" s="83" t="s">
        <v>47</v>
      </c>
      <c r="AC13" s="79"/>
      <c r="AD13" s="39">
        <v>5072</v>
      </c>
      <c r="AE13" s="40">
        <f t="shared" si="3"/>
        <v>0.92893892612616846</v>
      </c>
      <c r="AF13" s="35"/>
      <c r="AG13" s="56" t="s">
        <v>45</v>
      </c>
      <c r="AH13" s="57"/>
      <c r="AI13" s="54">
        <v>1365</v>
      </c>
      <c r="AJ13" s="23">
        <f t="shared" ref="AJ13:AJ30" si="4">(AI13+$AD$11+$Y$10+$T$9+$O$8)/$C$3</f>
        <v>0.93370327317402213</v>
      </c>
      <c r="AK13" s="69"/>
      <c r="AL13" s="58" t="s">
        <v>45</v>
      </c>
      <c r="AM13" s="59"/>
      <c r="AN13" s="42">
        <v>1314</v>
      </c>
      <c r="AO13" s="29">
        <f>(AN13+$AI$12+$AD$11+$Y$10+$T$9+$O$8)/$C$3</f>
        <v>0.94026637432014004</v>
      </c>
      <c r="AP13" s="41"/>
      <c r="AQ13" s="3"/>
      <c r="AR13" s="3"/>
      <c r="AS13" s="3"/>
      <c r="AT13" s="3"/>
      <c r="AU13" s="38"/>
      <c r="AV13" s="3"/>
      <c r="AW13" s="3"/>
      <c r="AX13" s="3"/>
      <c r="AY13" s="3"/>
      <c r="AZ13" s="38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18"/>
      <c r="CD13" s="3"/>
      <c r="CE13" s="3"/>
      <c r="CF13" s="3"/>
      <c r="CG13" s="3"/>
      <c r="CH13" s="3"/>
      <c r="CI13" s="3"/>
      <c r="CJ13" s="3"/>
      <c r="CK13" s="3"/>
      <c r="CL13" s="3"/>
      <c r="CM13" s="3"/>
      <c r="CO13" s="114">
        <f>CO12/C3</f>
        <v>0.9427543569086706</v>
      </c>
      <c r="CP13" s="114"/>
      <c r="CQ13" s="115">
        <f>CQ12/C3</f>
        <v>5.7245643091329387E-2</v>
      </c>
      <c r="CR13" s="115"/>
    </row>
    <row r="14" spans="1:96">
      <c r="A14" s="25" t="s">
        <v>111</v>
      </c>
      <c r="B14" s="26">
        <v>606784</v>
      </c>
      <c r="C14" s="27">
        <f>B14/$C$3</f>
        <v>0.89171177022973791</v>
      </c>
      <c r="D14" s="26">
        <v>424630</v>
      </c>
      <c r="E14" s="27">
        <f>D14/$C$5</f>
        <v>0.66641660807553238</v>
      </c>
      <c r="F14" s="90">
        <v>4675</v>
      </c>
      <c r="G14" s="27">
        <f>F14/$C$5</f>
        <v>7.336970168742467E-3</v>
      </c>
      <c r="H14" s="26">
        <v>165759</v>
      </c>
      <c r="I14" s="27">
        <f>H14/$C$5</f>
        <v>0.26014306699477702</v>
      </c>
      <c r="J14" s="26">
        <v>16395</v>
      </c>
      <c r="K14" s="27">
        <f>J14/$C$5</f>
        <v>2.5730401265568501E-2</v>
      </c>
      <c r="L14" s="102"/>
      <c r="M14" s="25" t="s">
        <v>36</v>
      </c>
      <c r="N14" s="101"/>
      <c r="O14" s="26">
        <v>571120</v>
      </c>
      <c r="P14" s="100">
        <f t="shared" si="0"/>
        <v>0.83930101356266473</v>
      </c>
      <c r="Q14" s="35"/>
      <c r="R14" s="56" t="s">
        <v>45</v>
      </c>
      <c r="S14" s="57"/>
      <c r="T14" s="43">
        <v>10314</v>
      </c>
      <c r="U14" s="40">
        <f t="shared" si="1"/>
        <v>0.86387516881689297</v>
      </c>
      <c r="V14" s="35"/>
      <c r="W14" s="56" t="s">
        <v>45</v>
      </c>
      <c r="X14" s="57"/>
      <c r="Y14" s="43">
        <v>8080</v>
      </c>
      <c r="Z14" s="40">
        <f t="shared" si="2"/>
        <v>0.9149221642068508</v>
      </c>
      <c r="AA14" s="35"/>
      <c r="AB14" s="79" t="s">
        <v>45</v>
      </c>
      <c r="AC14" s="79"/>
      <c r="AD14" s="39">
        <v>4136</v>
      </c>
      <c r="AE14" s="40">
        <f t="shared" si="3"/>
        <v>0.92756340828631934</v>
      </c>
      <c r="AF14" s="35"/>
      <c r="AG14" s="56" t="s">
        <v>58</v>
      </c>
      <c r="AH14" s="57"/>
      <c r="AI14" s="43">
        <v>1235</v>
      </c>
      <c r="AJ14" s="23">
        <f t="shared" si="4"/>
        <v>0.93351222902959863</v>
      </c>
      <c r="AK14" s="69"/>
      <c r="AL14" s="76" t="s">
        <v>86</v>
      </c>
      <c r="AM14" s="77"/>
      <c r="AN14" s="79">
        <v>1211</v>
      </c>
      <c r="AO14" s="23">
        <f t="shared" ref="AO14:AO30" si="5">(AN14+$AI$12+$AD$11+$Y$10+$T$9+$O$8)/$C$3</f>
        <v>0.9401150085749429</v>
      </c>
      <c r="AP14" s="41"/>
      <c r="AQ14" s="84" t="s">
        <v>48</v>
      </c>
      <c r="AR14" s="55"/>
      <c r="AS14" s="55">
        <v>687</v>
      </c>
      <c r="AT14" s="29">
        <f>(AS14+$AN$13+$AI$12+$AD$11+$Y$10+$T$9+$O$8)/$C$3</f>
        <v>0.94127596914490108</v>
      </c>
      <c r="AU14" s="41"/>
      <c r="AV14" s="3"/>
      <c r="AW14" s="3"/>
      <c r="AX14" s="3"/>
      <c r="AY14" s="3"/>
      <c r="AZ14" s="38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18"/>
      <c r="CD14" s="3"/>
      <c r="CE14" s="3"/>
      <c r="CF14" s="3"/>
      <c r="CG14" s="3"/>
      <c r="CH14" s="3"/>
      <c r="CI14" s="3"/>
      <c r="CJ14" s="3"/>
      <c r="CK14" s="3"/>
      <c r="CL14" s="3"/>
      <c r="CM14" s="3"/>
    </row>
    <row r="15" spans="1:96">
      <c r="A15" s="28" t="s">
        <v>102</v>
      </c>
      <c r="B15" s="55">
        <v>606026</v>
      </c>
      <c r="C15" s="29">
        <f>B15/$C$3</f>
        <v>0.89059783591071473</v>
      </c>
      <c r="D15" s="55">
        <v>589530</v>
      </c>
      <c r="E15" s="29">
        <f>D15/$C$5</f>
        <v>0.92521155584572112</v>
      </c>
      <c r="F15" s="30">
        <v>39701</v>
      </c>
      <c r="G15" s="29">
        <f>F15/$C$5</f>
        <v>6.230696313780635E-2</v>
      </c>
      <c r="H15" s="55">
        <v>7953</v>
      </c>
      <c r="I15" s="29">
        <f>H15/$C$5</f>
        <v>1.2481481016472479E-2</v>
      </c>
      <c r="J15" s="55">
        <v>8543</v>
      </c>
      <c r="K15" s="29">
        <f>J15/$C$5</f>
        <v>1.3407430192848534E-2</v>
      </c>
      <c r="L15" s="102"/>
      <c r="M15" s="25" t="s">
        <v>19</v>
      </c>
      <c r="N15" s="101"/>
      <c r="O15" s="26">
        <v>569433</v>
      </c>
      <c r="P15" s="100">
        <f t="shared" si="0"/>
        <v>0.83682184839618445</v>
      </c>
      <c r="Q15" s="35"/>
      <c r="R15" s="56" t="s">
        <v>58</v>
      </c>
      <c r="S15" s="57"/>
      <c r="T15" s="43">
        <v>9745</v>
      </c>
      <c r="U15" s="40">
        <f t="shared" si="1"/>
        <v>0.86383402084732486</v>
      </c>
      <c r="V15" s="35"/>
      <c r="W15" s="56" t="s">
        <v>58</v>
      </c>
      <c r="X15" s="57"/>
      <c r="Y15" s="43">
        <v>7526</v>
      </c>
      <c r="Z15" s="40">
        <f t="shared" si="2"/>
        <v>0.9141080222375384</v>
      </c>
      <c r="AA15" s="35"/>
      <c r="AB15" s="78" t="s">
        <v>58</v>
      </c>
      <c r="AC15" s="78"/>
      <c r="AD15" s="39">
        <v>3574</v>
      </c>
      <c r="AE15" s="40">
        <f t="shared" si="3"/>
        <v>0.92673750975427316</v>
      </c>
      <c r="AF15" s="35"/>
      <c r="AG15" s="56" t="s">
        <v>80</v>
      </c>
      <c r="AH15" s="57"/>
      <c r="AI15" s="43">
        <v>1098</v>
      </c>
      <c r="AJ15" s="23">
        <f t="shared" si="4"/>
        <v>0.9333108978927831</v>
      </c>
      <c r="AK15" s="69"/>
      <c r="AL15" s="56" t="s">
        <v>80</v>
      </c>
      <c r="AM15" s="57"/>
      <c r="AN15" s="79">
        <v>1036</v>
      </c>
      <c r="AO15" s="23">
        <f t="shared" si="5"/>
        <v>0.93985783376514209</v>
      </c>
      <c r="AP15" s="69"/>
      <c r="AQ15" s="56" t="s">
        <v>80</v>
      </c>
      <c r="AR15" s="57"/>
      <c r="AS15" s="79">
        <v>453</v>
      </c>
      <c r="AT15" s="23">
        <f t="shared" ref="AT15:AT30" si="6">(AS15+$AN$13+$AI$12+$AD$11+$Y$10+$T$9+$O$8)/$C$3</f>
        <v>0.9409320896849388</v>
      </c>
      <c r="AU15" s="41"/>
      <c r="AV15" s="63" t="s">
        <v>80</v>
      </c>
      <c r="AW15" s="64"/>
      <c r="AX15" s="55">
        <v>453</v>
      </c>
      <c r="AY15" s="46">
        <f>(AX15+$AS$14+$AN$13+$AI$12+$AD$11+$Y$10+$T$9+$O$8)/$C$3</f>
        <v>0.94194168450969995</v>
      </c>
      <c r="AZ15" s="41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18"/>
      <c r="CD15" s="3"/>
      <c r="CE15" s="3"/>
      <c r="CF15" s="3"/>
      <c r="CG15" s="3"/>
      <c r="CH15" s="3"/>
      <c r="CI15" s="3"/>
      <c r="CJ15" s="3"/>
      <c r="CK15" s="3"/>
      <c r="CL15" s="3"/>
      <c r="CM15" s="3"/>
      <c r="CO15" s="105" t="s">
        <v>78</v>
      </c>
      <c r="CP15" s="106"/>
      <c r="CQ15" s="106"/>
      <c r="CR15" s="107"/>
    </row>
    <row r="16" spans="1:96">
      <c r="A16" s="28" t="s">
        <v>90</v>
      </c>
      <c r="B16" s="55">
        <v>601989</v>
      </c>
      <c r="C16" s="29">
        <f>B16/$C$3</f>
        <v>0.88466518044119435</v>
      </c>
      <c r="D16" s="55">
        <v>587106</v>
      </c>
      <c r="E16" s="29">
        <f>D16/$C$5</f>
        <v>0.92140731719566094</v>
      </c>
      <c r="F16" s="55">
        <v>41892</v>
      </c>
      <c r="G16" s="29">
        <f>F16/$C$5</f>
        <v>6.574553033346725E-2</v>
      </c>
      <c r="H16" s="55">
        <v>8186</v>
      </c>
      <c r="I16" s="29">
        <f>H16/$C$5</f>
        <v>1.2847152470871837E-2</v>
      </c>
      <c r="J16" s="55">
        <v>6697</v>
      </c>
      <c r="K16" s="29">
        <f>J16/$C$5</f>
        <v>1.0510307854560065E-2</v>
      </c>
      <c r="L16" s="102"/>
      <c r="M16" s="25" t="s">
        <v>37</v>
      </c>
      <c r="N16" s="101"/>
      <c r="O16" s="26">
        <v>567598</v>
      </c>
      <c r="P16" s="100">
        <f t="shared" si="0"/>
        <v>0.83412518681912973</v>
      </c>
      <c r="Q16" s="35"/>
      <c r="R16" s="56" t="s">
        <v>44</v>
      </c>
      <c r="S16" s="57"/>
      <c r="T16" s="43">
        <v>7575</v>
      </c>
      <c r="U16" s="40">
        <f t="shared" si="1"/>
        <v>0.86135485568084458</v>
      </c>
      <c r="V16" s="35"/>
      <c r="W16" s="56" t="s">
        <v>44</v>
      </c>
      <c r="X16" s="57"/>
      <c r="Y16" s="43">
        <v>5584</v>
      </c>
      <c r="Z16" s="40">
        <f t="shared" si="2"/>
        <v>0.91125411663391975</v>
      </c>
      <c r="AA16" s="35"/>
      <c r="AB16" s="79" t="s">
        <v>44</v>
      </c>
      <c r="AC16" s="79"/>
      <c r="AD16" s="39">
        <v>2775</v>
      </c>
      <c r="AE16" s="40">
        <f t="shared" si="3"/>
        <v>0.92556332305123956</v>
      </c>
      <c r="AF16" s="35"/>
      <c r="AG16" s="56" t="s">
        <v>44</v>
      </c>
      <c r="AH16" s="57"/>
      <c r="AI16" s="43">
        <v>969</v>
      </c>
      <c r="AJ16" s="23">
        <f t="shared" si="4"/>
        <v>0.93312132331870135</v>
      </c>
      <c r="AK16" s="69"/>
      <c r="AL16" s="56" t="s">
        <v>44</v>
      </c>
      <c r="AM16" s="57"/>
      <c r="AN16" s="54">
        <v>948</v>
      </c>
      <c r="AO16" s="23">
        <f t="shared" si="5"/>
        <v>0.93972851157507076</v>
      </c>
      <c r="AP16" s="41"/>
      <c r="AQ16" s="85" t="s">
        <v>89</v>
      </c>
      <c r="AR16" s="78"/>
      <c r="AS16" s="43">
        <v>331</v>
      </c>
      <c r="AT16" s="23">
        <f t="shared" si="6"/>
        <v>0.94075280210324908</v>
      </c>
      <c r="AU16" s="41"/>
      <c r="AV16" s="56" t="s">
        <v>89</v>
      </c>
      <c r="AW16" s="77"/>
      <c r="AX16" s="79">
        <v>321</v>
      </c>
      <c r="AY16" s="47">
        <f t="shared" ref="AY16:AY30" si="7">(AX16+$AS$14+$AN$13+$AI$12+$AD$11+$Y$10+$T$9+$O$8)/$C$3</f>
        <v>0.94174770122459295</v>
      </c>
      <c r="AZ16" s="41"/>
      <c r="BA16" s="61" t="s">
        <v>89</v>
      </c>
      <c r="BB16" s="55"/>
      <c r="BC16" s="42">
        <v>318</v>
      </c>
      <c r="BD16" s="46">
        <f>(BC16+$AX$15+$AS$14+$AN$13+$AI$12+$AD$11+$Y$10+$T$9+$O$8)/$C$3</f>
        <v>0.94240900787836657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18"/>
      <c r="CD16" s="3"/>
      <c r="CE16" s="3"/>
      <c r="CF16" s="3"/>
      <c r="CG16" s="3"/>
      <c r="CH16" s="3"/>
      <c r="CI16" s="3"/>
      <c r="CJ16" s="3"/>
      <c r="CK16" s="3"/>
      <c r="CL16" s="3"/>
      <c r="CM16" s="3"/>
      <c r="CO16" s="117" t="s">
        <v>20</v>
      </c>
      <c r="CP16" s="117"/>
      <c r="CQ16" s="116" t="s">
        <v>68</v>
      </c>
      <c r="CR16" s="116"/>
    </row>
    <row r="17" spans="1:96">
      <c r="A17" s="25" t="s">
        <v>110</v>
      </c>
      <c r="B17" s="26">
        <v>601616</v>
      </c>
      <c r="C17" s="27">
        <f>B17/$C$3</f>
        <v>0.88411703070373315</v>
      </c>
      <c r="D17" s="26">
        <v>503135</v>
      </c>
      <c r="E17" s="27">
        <f>D17/$C$5</f>
        <v>0.78962277772197664</v>
      </c>
      <c r="F17" s="90">
        <v>48040</v>
      </c>
      <c r="G17" s="27">
        <f>F17/$C$5</f>
        <v>7.5394234632382484E-2</v>
      </c>
      <c r="H17" s="26">
        <v>86009</v>
      </c>
      <c r="I17" s="27">
        <f>H17/$C$5</f>
        <v>0.13498298764564082</v>
      </c>
      <c r="J17" s="26">
        <v>12472</v>
      </c>
      <c r="K17" s="27">
        <f>J17/$C$5</f>
        <v>1.9573623945359581E-2</v>
      </c>
      <c r="L17" s="102"/>
      <c r="M17" s="25" t="s">
        <v>79</v>
      </c>
      <c r="N17" s="26"/>
      <c r="O17" s="94">
        <v>469201</v>
      </c>
      <c r="P17" s="100">
        <f t="shared" si="0"/>
        <v>0.68952387390498637</v>
      </c>
      <c r="R17" s="56" t="s">
        <v>89</v>
      </c>
      <c r="S17" s="77"/>
      <c r="T17" s="43">
        <v>7447</v>
      </c>
      <c r="U17" s="40">
        <f t="shared" si="1"/>
        <v>0.85865819410378985</v>
      </c>
      <c r="W17" s="76" t="s">
        <v>86</v>
      </c>
      <c r="X17" s="77"/>
      <c r="Y17" s="43">
        <v>3779</v>
      </c>
      <c r="Z17" s="40">
        <f t="shared" si="2"/>
        <v>0.90860154216711664</v>
      </c>
      <c r="AB17" s="78" t="s">
        <v>59</v>
      </c>
      <c r="AC17" s="78"/>
      <c r="AD17" s="39">
        <v>2125</v>
      </c>
      <c r="AE17" s="40">
        <f t="shared" si="3"/>
        <v>0.92460810232912205</v>
      </c>
      <c r="AG17" s="56" t="s">
        <v>48</v>
      </c>
      <c r="AH17" s="57"/>
      <c r="AI17" s="43">
        <v>759</v>
      </c>
      <c r="AJ17" s="23">
        <f t="shared" si="4"/>
        <v>0.93281271354694029</v>
      </c>
      <c r="AK17" s="69"/>
      <c r="AL17" s="56" t="s">
        <v>59</v>
      </c>
      <c r="AM17" s="57"/>
      <c r="AN17" s="54">
        <v>734</v>
      </c>
      <c r="AO17" s="23">
        <f t="shared" si="5"/>
        <v>0.93941402352194292</v>
      </c>
      <c r="AQ17" s="79" t="s">
        <v>42</v>
      </c>
      <c r="AR17" s="79"/>
      <c r="AS17" s="43">
        <v>119</v>
      </c>
      <c r="AT17" s="23">
        <f t="shared" si="6"/>
        <v>0.94044125319080463</v>
      </c>
      <c r="AV17" s="51" t="s">
        <v>42</v>
      </c>
      <c r="AW17" s="52"/>
      <c r="AX17" s="78">
        <v>119</v>
      </c>
      <c r="AY17" s="47">
        <f t="shared" si="7"/>
        <v>0.94145084801556567</v>
      </c>
      <c r="BA17" s="78" t="s">
        <v>42</v>
      </c>
      <c r="BB17" s="78"/>
      <c r="BC17" s="78">
        <v>118</v>
      </c>
      <c r="BD17" s="47">
        <f t="shared" ref="BD17:BD30" si="8">(BC17+$AX$15+$AS$14+$AN$13+$AI$12+$AD$11+$Y$10+$T$9+$O$8)/$C$3</f>
        <v>0.94211509381002279</v>
      </c>
      <c r="BE17" s="3"/>
      <c r="BF17" s="55" t="s">
        <v>42</v>
      </c>
      <c r="BG17" s="55"/>
      <c r="BH17" s="42">
        <v>79</v>
      </c>
      <c r="BI17" s="29">
        <f>(BH17+$BC$16+$AX$15+$AS$14+$AN$13+$AI$12+$AD$11+$Y$10+$T$9+$O$8)/$C$3</f>
        <v>0.94252510393536237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18"/>
      <c r="CD17" s="3"/>
      <c r="CE17" s="3"/>
      <c r="CF17" s="3"/>
      <c r="CG17" s="3"/>
      <c r="CH17" s="3"/>
      <c r="CI17" s="3"/>
      <c r="CJ17" s="3"/>
      <c r="CK17" s="3"/>
      <c r="CL17" s="3"/>
      <c r="CM17" s="3"/>
      <c r="CO17" s="111">
        <f>CO21-CO12</f>
        <v>-4333</v>
      </c>
      <c r="CP17" s="111"/>
      <c r="CQ17" s="110">
        <f>CQ12-CQ21</f>
        <v>-4333</v>
      </c>
      <c r="CR17" s="110"/>
    </row>
    <row r="18" spans="1:96">
      <c r="A18" s="28" t="s">
        <v>14</v>
      </c>
      <c r="B18" s="55">
        <v>597804</v>
      </c>
      <c r="C18" s="29">
        <f>B18/$C$3</f>
        <v>0.87851502856109964</v>
      </c>
      <c r="D18" s="55">
        <v>586959</v>
      </c>
      <c r="E18" s="29">
        <f>D18/$C$5</f>
        <v>0.9211766146042587</v>
      </c>
      <c r="F18" s="55">
        <v>46845</v>
      </c>
      <c r="G18" s="29">
        <f>F18/$C$5</f>
        <v>7.3518795198875053E-2</v>
      </c>
      <c r="H18" s="55">
        <v>3380</v>
      </c>
      <c r="I18" s="29">
        <f>H18/$C$5</f>
        <v>5.3045901968662114E-3</v>
      </c>
      <c r="J18" s="55">
        <v>7465</v>
      </c>
      <c r="K18" s="29">
        <f>J18/$C$5</f>
        <v>1.1715611189232623E-2</v>
      </c>
      <c r="L18" s="102"/>
      <c r="M18" s="25" t="s">
        <v>83</v>
      </c>
      <c r="N18" s="26"/>
      <c r="O18" s="26">
        <v>368364</v>
      </c>
      <c r="P18" s="100">
        <f t="shared" si="0"/>
        <v>0.54133680935704831</v>
      </c>
      <c r="R18" s="76" t="s">
        <v>86</v>
      </c>
      <c r="S18" s="77"/>
      <c r="T18" s="43">
        <v>5775</v>
      </c>
      <c r="U18" s="40">
        <f t="shared" si="1"/>
        <v>0.71405688118964661</v>
      </c>
      <c r="W18" s="56" t="s">
        <v>59</v>
      </c>
      <c r="X18" s="57"/>
      <c r="Y18" s="43">
        <v>3749</v>
      </c>
      <c r="Z18" s="40">
        <f t="shared" si="2"/>
        <v>0.90855745505686503</v>
      </c>
      <c r="AB18" s="76" t="s">
        <v>86</v>
      </c>
      <c r="AC18" s="77"/>
      <c r="AD18" s="43">
        <v>2119</v>
      </c>
      <c r="AE18" s="40">
        <f t="shared" si="3"/>
        <v>0.92459928490707177</v>
      </c>
      <c r="AG18" s="56" t="s">
        <v>59</v>
      </c>
      <c r="AH18" s="57"/>
      <c r="AI18" s="43">
        <v>750</v>
      </c>
      <c r="AJ18" s="23">
        <f t="shared" si="4"/>
        <v>0.93279948741386476</v>
      </c>
      <c r="AK18" s="69"/>
      <c r="AL18" s="56" t="s">
        <v>48</v>
      </c>
      <c r="AM18" s="57"/>
      <c r="AN18" s="54">
        <v>698</v>
      </c>
      <c r="AO18" s="23">
        <f t="shared" si="5"/>
        <v>0.93936111898964103</v>
      </c>
      <c r="AQ18" s="78" t="s">
        <v>86</v>
      </c>
      <c r="AR18" s="78"/>
      <c r="AS18" s="43">
        <v>111</v>
      </c>
      <c r="AT18" s="23">
        <f t="shared" si="6"/>
        <v>0.94042949662807085</v>
      </c>
      <c r="AV18" s="76" t="s">
        <v>86</v>
      </c>
      <c r="AW18" s="77"/>
      <c r="AX18" s="43">
        <v>111</v>
      </c>
      <c r="AY18" s="47">
        <f t="shared" si="7"/>
        <v>0.94143909145283189</v>
      </c>
      <c r="BA18" s="78" t="s">
        <v>86</v>
      </c>
      <c r="BB18" s="78"/>
      <c r="BC18" s="79">
        <v>111</v>
      </c>
      <c r="BD18" s="47">
        <f t="shared" si="8"/>
        <v>0.94210480681763076</v>
      </c>
      <c r="BE18" s="3"/>
      <c r="BF18" s="78" t="s">
        <v>86</v>
      </c>
      <c r="BG18" s="78"/>
      <c r="BH18" s="79">
        <v>59</v>
      </c>
      <c r="BI18" s="23">
        <f t="shared" ref="BI18:BI30" si="9">(BH18+$BC$16+$AX$15+$AS$14+$AN$13+$AI$12+$AD$11+$Y$10+$T$9+$O$8)/$C$3</f>
        <v>0.94249571252852804</v>
      </c>
      <c r="BJ18" s="3"/>
      <c r="BK18" s="55" t="s">
        <v>86</v>
      </c>
      <c r="BL18" s="55"/>
      <c r="BM18" s="42">
        <v>53</v>
      </c>
      <c r="BN18" s="29">
        <f>(BM18+$BH$17+$BC$16+$AX$15+$AS$14+$AN$13+$AI$12+$AD$11+$Y$10+$T$9+$O$8)/$C$3</f>
        <v>0.94260299116347357</v>
      </c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18"/>
      <c r="CD18" s="3"/>
      <c r="CE18" s="3"/>
      <c r="CF18" s="3"/>
      <c r="CG18" s="3"/>
      <c r="CH18" s="3"/>
      <c r="CI18" s="3"/>
      <c r="CJ18" s="3"/>
      <c r="CK18" s="3"/>
      <c r="CL18" s="3"/>
      <c r="CM18" s="3"/>
    </row>
    <row r="19" spans="1:96">
      <c r="A19" s="28" t="s">
        <v>16</v>
      </c>
      <c r="B19" s="55">
        <v>597150</v>
      </c>
      <c r="C19" s="29">
        <f>B19/$C$3</f>
        <v>0.87755392955761524</v>
      </c>
      <c r="D19" s="55">
        <v>586847</v>
      </c>
      <c r="E19" s="29">
        <f>D19/$C$5</f>
        <v>0.92100084120128567</v>
      </c>
      <c r="F19" s="55">
        <v>46917</v>
      </c>
      <c r="G19" s="29">
        <f>F19/$C$5</f>
        <v>7.3631792386500597E-2</v>
      </c>
      <c r="H19" s="55">
        <v>3420</v>
      </c>
      <c r="I19" s="29">
        <f>H19/$C$5</f>
        <v>5.3673664122137407E-3</v>
      </c>
      <c r="J19" s="55">
        <v>6883</v>
      </c>
      <c r="K19" s="29">
        <f>J19/$C$5</f>
        <v>1.0802217255926075E-2</v>
      </c>
      <c r="L19" s="102"/>
      <c r="M19" s="25" t="s">
        <v>17</v>
      </c>
      <c r="N19" s="26"/>
      <c r="O19" s="26">
        <v>342456</v>
      </c>
      <c r="P19" s="100">
        <f t="shared" si="0"/>
        <v>0.50326318094378741</v>
      </c>
      <c r="R19" s="56" t="s">
        <v>59</v>
      </c>
      <c r="S19" s="57"/>
      <c r="T19" s="43">
        <v>5626</v>
      </c>
      <c r="U19" s="40">
        <f t="shared" si="1"/>
        <v>0.56586981664170843</v>
      </c>
      <c r="W19" s="56" t="s">
        <v>89</v>
      </c>
      <c r="X19" s="77"/>
      <c r="Y19" s="43">
        <v>3494</v>
      </c>
      <c r="Z19" s="40">
        <f t="shared" si="2"/>
        <v>0.90818271461972666</v>
      </c>
      <c r="AB19" s="56" t="s">
        <v>89</v>
      </c>
      <c r="AC19" s="77"/>
      <c r="AD19" s="43">
        <v>1773</v>
      </c>
      <c r="AE19" s="40">
        <f t="shared" si="3"/>
        <v>0.92409081356883693</v>
      </c>
      <c r="AG19" s="56" t="s">
        <v>89</v>
      </c>
      <c r="AH19" s="77"/>
      <c r="AI19" s="43">
        <v>739</v>
      </c>
      <c r="AJ19" s="23">
        <f t="shared" si="4"/>
        <v>0.93278332214010595</v>
      </c>
      <c r="AK19" s="69"/>
      <c r="AL19" s="56" t="s">
        <v>89</v>
      </c>
      <c r="AM19" s="77"/>
      <c r="AN19" s="54">
        <v>698</v>
      </c>
      <c r="AO19" s="23">
        <f t="shared" si="5"/>
        <v>0.93936111898964103</v>
      </c>
      <c r="AQ19" s="79" t="s">
        <v>44</v>
      </c>
      <c r="AR19" s="79"/>
      <c r="AS19" s="43">
        <v>77</v>
      </c>
      <c r="AT19" s="23">
        <f t="shared" si="6"/>
        <v>0.94037953123645235</v>
      </c>
      <c r="AV19" s="74" t="s">
        <v>44</v>
      </c>
      <c r="AW19" s="75"/>
      <c r="AX19" s="43">
        <v>77</v>
      </c>
      <c r="AY19" s="47">
        <f t="shared" si="7"/>
        <v>0.9413891260612135</v>
      </c>
      <c r="BA19" s="22" t="s">
        <v>44</v>
      </c>
      <c r="BB19" s="78"/>
      <c r="BC19" s="43">
        <v>77</v>
      </c>
      <c r="BD19" s="47">
        <f t="shared" si="8"/>
        <v>0.94205484142601226</v>
      </c>
      <c r="BE19" s="3"/>
      <c r="BF19" s="78" t="s">
        <v>44</v>
      </c>
      <c r="BG19" s="78"/>
      <c r="BH19" s="79">
        <v>46</v>
      </c>
      <c r="BI19" s="23">
        <f t="shared" si="9"/>
        <v>0.94247660811408573</v>
      </c>
      <c r="BJ19" s="3"/>
      <c r="BK19" s="76" t="s">
        <v>44</v>
      </c>
      <c r="BL19" s="77"/>
      <c r="BM19" s="79">
        <v>46</v>
      </c>
      <c r="BN19" s="23">
        <f t="shared" ref="BN19:BN30" si="10">(BM19+$BH$17+$BC$16+$AX$15+$AS$14+$AN$13+$AI$12+$AD$11+$Y$10+$T$9+$O$8)/$C$3</f>
        <v>0.94259270417108154</v>
      </c>
      <c r="BO19" s="3"/>
      <c r="BP19" s="55" t="s">
        <v>58</v>
      </c>
      <c r="BQ19" s="55"/>
      <c r="BR19" s="55">
        <v>40</v>
      </c>
      <c r="BS19" s="29">
        <f>(BR19+$BM$18+$BH$17+$BC$16+$AX$15+$AS$14+$AN$13+$AI$12+$AD$11+$Y$10+$T$9+$O$8)/$C$3</f>
        <v>0.94266177397714235</v>
      </c>
      <c r="BT19" s="3"/>
      <c r="BU19" s="3"/>
      <c r="BV19" s="3"/>
      <c r="BW19" s="3"/>
      <c r="BX19" s="3"/>
      <c r="BY19" s="3"/>
      <c r="BZ19" s="3"/>
      <c r="CA19" s="3"/>
      <c r="CB19" s="3"/>
      <c r="CC19" s="18"/>
      <c r="CD19" s="3"/>
      <c r="CE19" s="3"/>
      <c r="CF19" s="3"/>
      <c r="CG19" s="3"/>
      <c r="CH19" s="3"/>
      <c r="CI19" s="3"/>
      <c r="CJ19" s="3"/>
      <c r="CK19" s="3"/>
      <c r="CL19" s="3"/>
      <c r="CM19" s="3"/>
      <c r="CO19" s="104" t="s">
        <v>75</v>
      </c>
      <c r="CP19" s="104"/>
      <c r="CQ19" s="104"/>
      <c r="CR19" s="104"/>
    </row>
    <row r="20" spans="1:96">
      <c r="A20" s="28" t="s">
        <v>87</v>
      </c>
      <c r="B20" s="55">
        <v>591545</v>
      </c>
      <c r="C20" s="29">
        <f>B20/$C$3</f>
        <v>0.86931698779227917</v>
      </c>
      <c r="D20" s="55">
        <v>583457</v>
      </c>
      <c r="E20" s="29">
        <f>D20/$C$5</f>
        <v>0.91568055695058259</v>
      </c>
      <c r="F20" s="55">
        <v>50889</v>
      </c>
      <c r="G20" s="29">
        <f>F20/$C$5</f>
        <v>7.9865470570510244E-2</v>
      </c>
      <c r="H20" s="55">
        <v>2838</v>
      </c>
      <c r="I20" s="29">
        <f>H20/$C$5</f>
        <v>4.4539724789071913E-3</v>
      </c>
      <c r="J20" s="55">
        <v>5250</v>
      </c>
      <c r="K20" s="29">
        <f>J20/$C$5</f>
        <v>8.2393782643631983E-3</v>
      </c>
      <c r="L20" s="102"/>
      <c r="M20" s="25" t="s">
        <v>15</v>
      </c>
      <c r="N20" s="26"/>
      <c r="O20" s="26">
        <v>121329</v>
      </c>
      <c r="P20" s="100">
        <f t="shared" si="0"/>
        <v>0.17830149999044778</v>
      </c>
      <c r="R20" s="56" t="s">
        <v>42</v>
      </c>
      <c r="S20" s="57"/>
      <c r="T20" s="43">
        <v>3016</v>
      </c>
      <c r="U20" s="40">
        <f t="shared" si="1"/>
        <v>0.52779618822844765</v>
      </c>
      <c r="W20" s="56" t="s">
        <v>42</v>
      </c>
      <c r="X20" s="57"/>
      <c r="Y20" s="43">
        <v>3016</v>
      </c>
      <c r="Z20" s="40">
        <f t="shared" si="2"/>
        <v>0.90748025999638482</v>
      </c>
      <c r="AB20" s="74" t="s">
        <v>48</v>
      </c>
      <c r="AC20" s="75"/>
      <c r="AD20" s="43">
        <v>854</v>
      </c>
      <c r="AE20" s="40">
        <f t="shared" si="3"/>
        <v>0.92274027842479689</v>
      </c>
      <c r="AG20" s="76" t="s">
        <v>86</v>
      </c>
      <c r="AH20" s="77"/>
      <c r="AI20" s="43">
        <v>696</v>
      </c>
      <c r="AJ20" s="23">
        <f t="shared" si="4"/>
        <v>0.93272013061541192</v>
      </c>
      <c r="AK20" s="69"/>
      <c r="AL20" s="56" t="s">
        <v>58</v>
      </c>
      <c r="AM20" s="57"/>
      <c r="AN20" s="54">
        <v>671</v>
      </c>
      <c r="AO20" s="23">
        <f t="shared" si="5"/>
        <v>0.93932144059041456</v>
      </c>
      <c r="AQ20" s="22" t="s">
        <v>59</v>
      </c>
      <c r="AR20" s="43"/>
      <c r="AS20" s="43">
        <v>65</v>
      </c>
      <c r="AT20" s="23">
        <f t="shared" si="6"/>
        <v>0.94036189639235179</v>
      </c>
      <c r="AV20" s="51" t="s">
        <v>59</v>
      </c>
      <c r="AW20" s="52"/>
      <c r="AX20" s="43">
        <v>65</v>
      </c>
      <c r="AY20" s="47">
        <f t="shared" si="7"/>
        <v>0.94137149121711283</v>
      </c>
      <c r="BA20" s="22" t="s">
        <v>59</v>
      </c>
      <c r="BB20" s="43"/>
      <c r="BC20" s="43">
        <v>65</v>
      </c>
      <c r="BD20" s="47">
        <f t="shared" si="8"/>
        <v>0.9420372065819117</v>
      </c>
      <c r="BE20" s="3"/>
      <c r="BF20" s="53" t="s">
        <v>58</v>
      </c>
      <c r="BG20" s="53"/>
      <c r="BH20" s="79">
        <v>45</v>
      </c>
      <c r="BI20" s="23">
        <f t="shared" si="9"/>
        <v>0.94247513854374398</v>
      </c>
      <c r="BJ20" s="3"/>
      <c r="BK20" s="76" t="s">
        <v>58</v>
      </c>
      <c r="BL20" s="77"/>
      <c r="BM20" s="78">
        <v>44</v>
      </c>
      <c r="BN20" s="23">
        <f t="shared" si="10"/>
        <v>0.94258976503039804</v>
      </c>
      <c r="BO20" s="3"/>
      <c r="BP20" s="76" t="s">
        <v>44</v>
      </c>
      <c r="BQ20" s="77"/>
      <c r="BR20" s="79">
        <v>38</v>
      </c>
      <c r="BS20" s="23">
        <f t="shared" ref="BS20:BS30" si="11">(BR20+$BM$18+$BH$17+$BC$16+$AX$15+$AS$14+$AN$13+$AI$12+$AD$11+$Y$10+$T$9+$O$8)/$C$3</f>
        <v>0.94265883483645885</v>
      </c>
      <c r="BT20" s="38"/>
      <c r="BU20" s="55" t="s">
        <v>44</v>
      </c>
      <c r="BV20" s="64"/>
      <c r="BW20" s="42">
        <v>28</v>
      </c>
      <c r="BX20" s="29">
        <f>(BW20+$BR$19+$BM$18+$BH$17+$BC$16+$AX$15+$AS$14+$AN$13+$AI$12+$AD$11+$Y$10+$T$9+$O$8)/$C$3</f>
        <v>0.94270292194671046</v>
      </c>
      <c r="BY20" s="3"/>
      <c r="BZ20" s="3"/>
      <c r="CA20" s="3"/>
      <c r="CB20" s="3"/>
      <c r="CC20" s="18"/>
      <c r="CD20" s="3"/>
      <c r="CE20" s="3"/>
      <c r="CF20" s="3"/>
      <c r="CG20" s="3"/>
      <c r="CH20" s="3"/>
      <c r="CI20" s="3"/>
      <c r="CJ20" s="3"/>
      <c r="CK20" s="3"/>
      <c r="CL20" s="3"/>
      <c r="CM20" s="3"/>
      <c r="CO20" s="113" t="s">
        <v>20</v>
      </c>
      <c r="CP20" s="113"/>
      <c r="CQ20" s="48" t="s">
        <v>68</v>
      </c>
      <c r="CR20" s="48"/>
    </row>
    <row r="21" spans="1:96">
      <c r="A21" s="25" t="s">
        <v>107</v>
      </c>
      <c r="B21" s="26">
        <v>590159</v>
      </c>
      <c r="C21" s="27">
        <f>B21/$C$3</f>
        <v>0.86728016329865643</v>
      </c>
      <c r="D21" s="26">
        <v>569039</v>
      </c>
      <c r="E21" s="27">
        <f>D21/$C$5</f>
        <v>0.89305287012856571</v>
      </c>
      <c r="F21" s="90">
        <v>56479</v>
      </c>
      <c r="G21" s="27">
        <f>F21/$C$5</f>
        <v>8.8638446665327442E-2</v>
      </c>
      <c r="H21" s="26">
        <v>11666</v>
      </c>
      <c r="I21" s="27">
        <f>H21/$C$5</f>
        <v>1.830868320610687E-2</v>
      </c>
      <c r="J21" s="26">
        <v>9454</v>
      </c>
      <c r="K21" s="27">
        <f>J21/$C$5</f>
        <v>1.483715849738851E-2</v>
      </c>
      <c r="L21" s="102"/>
      <c r="M21" s="21" t="s">
        <v>5</v>
      </c>
      <c r="N21" s="78"/>
      <c r="O21" s="78">
        <v>14141</v>
      </c>
      <c r="P21" s="40">
        <f t="shared" si="0"/>
        <v>2.0781194202251087E-2</v>
      </c>
      <c r="R21" s="56" t="s">
        <v>48</v>
      </c>
      <c r="S21" s="57"/>
      <c r="T21" s="43">
        <v>2193</v>
      </c>
      <c r="U21" s="40">
        <f t="shared" si="1"/>
        <v>0.20283450727510799</v>
      </c>
      <c r="W21" s="56" t="s">
        <v>48</v>
      </c>
      <c r="X21" s="57"/>
      <c r="Y21" s="43">
        <v>1127</v>
      </c>
      <c r="Z21" s="40">
        <f t="shared" si="2"/>
        <v>0.90470424162087726</v>
      </c>
      <c r="AB21" s="74" t="s">
        <v>42</v>
      </c>
      <c r="AC21" s="75"/>
      <c r="AD21" s="43">
        <v>750</v>
      </c>
      <c r="AE21" s="40">
        <f t="shared" si="3"/>
        <v>0.92258744310925811</v>
      </c>
      <c r="AG21" s="56" t="s">
        <v>42</v>
      </c>
      <c r="AH21" s="57"/>
      <c r="AI21" s="43">
        <v>339</v>
      </c>
      <c r="AJ21" s="23">
        <f t="shared" si="4"/>
        <v>0.93219549400341817</v>
      </c>
      <c r="AK21" s="69"/>
      <c r="AL21" s="56" t="s">
        <v>42</v>
      </c>
      <c r="AM21" s="57"/>
      <c r="AN21" s="54">
        <v>339</v>
      </c>
      <c r="AO21" s="23">
        <f t="shared" si="5"/>
        <v>0.93883354323696377</v>
      </c>
      <c r="AQ21" s="22" t="s">
        <v>58</v>
      </c>
      <c r="AR21" s="79"/>
      <c r="AS21" s="43">
        <v>58</v>
      </c>
      <c r="AT21" s="23">
        <f t="shared" si="6"/>
        <v>0.94035160939995976</v>
      </c>
      <c r="AV21" s="51" t="s">
        <v>58</v>
      </c>
      <c r="AW21" s="52"/>
      <c r="AX21" s="43">
        <v>58</v>
      </c>
      <c r="AY21" s="47">
        <f t="shared" si="7"/>
        <v>0.9413612042247208</v>
      </c>
      <c r="BA21" s="53" t="s">
        <v>58</v>
      </c>
      <c r="BB21" s="79"/>
      <c r="BC21" s="43">
        <v>58</v>
      </c>
      <c r="BD21" s="47">
        <f t="shared" si="8"/>
        <v>0.94202691958951956</v>
      </c>
      <c r="BE21" s="3"/>
      <c r="BF21" s="53" t="s">
        <v>59</v>
      </c>
      <c r="BG21" s="53"/>
      <c r="BH21" s="79">
        <v>22</v>
      </c>
      <c r="BI21" s="23">
        <f t="shared" si="9"/>
        <v>0.9424413384258844</v>
      </c>
      <c r="BJ21" s="3"/>
      <c r="BK21" s="56" t="s">
        <v>59</v>
      </c>
      <c r="BL21" s="57"/>
      <c r="BM21" s="79">
        <v>20</v>
      </c>
      <c r="BN21" s="23">
        <f t="shared" si="10"/>
        <v>0.94255449534219682</v>
      </c>
      <c r="BO21" s="3"/>
      <c r="BP21" s="76" t="s">
        <v>63</v>
      </c>
      <c r="BQ21" s="77"/>
      <c r="BR21" s="78">
        <v>18</v>
      </c>
      <c r="BS21" s="23">
        <f t="shared" si="11"/>
        <v>0.94262944342962451</v>
      </c>
      <c r="BT21" s="3"/>
      <c r="BU21" s="76" t="s">
        <v>63</v>
      </c>
      <c r="BV21" s="77"/>
      <c r="BW21" s="79">
        <v>18</v>
      </c>
      <c r="BX21" s="23">
        <f t="shared" ref="BX21:BX30" si="12">(BW21+$BR$19+$BM$18+$BH$17+$BC$16+$AX$15+$AS$14+$AN$13+$AI$12+$AD$11+$Y$10+$T$9+$O$8)/$C$3</f>
        <v>0.94268822624329329</v>
      </c>
      <c r="BY21" s="3"/>
      <c r="BZ21" s="55" t="s">
        <v>63</v>
      </c>
      <c r="CA21" s="55"/>
      <c r="CB21" s="42">
        <v>18</v>
      </c>
      <c r="CC21" s="49">
        <f>(CB21+$BW$20+$BR$19+$BM$18+$BH$17+$BC$16+$AX$15+$AS$14+$AN$13+$AI$12+$AD$11+$Y$10+$T$9+$O$8)/$C$3</f>
        <v>0.9427293742128614</v>
      </c>
      <c r="CD21" s="3"/>
      <c r="CE21" s="3"/>
      <c r="CF21" s="3"/>
      <c r="CG21" s="3"/>
      <c r="CH21" s="3"/>
      <c r="CI21" s="3"/>
      <c r="CJ21" s="3"/>
      <c r="CK21" s="3"/>
      <c r="CL21" s="3"/>
      <c r="CM21" s="3"/>
      <c r="CO21" s="112">
        <v>637184</v>
      </c>
      <c r="CP21" s="112"/>
      <c r="CQ21" s="112">
        <v>43287</v>
      </c>
      <c r="CR21" s="112"/>
    </row>
    <row r="22" spans="1:96">
      <c r="A22" s="25" t="s">
        <v>108</v>
      </c>
      <c r="B22" s="26">
        <v>588964</v>
      </c>
      <c r="C22" s="27">
        <f>B22/$C$3</f>
        <v>0.86552402674030193</v>
      </c>
      <c r="D22" s="26">
        <v>571237</v>
      </c>
      <c r="E22" s="27">
        <f>D22/$C$5</f>
        <v>0.89650242316191242</v>
      </c>
      <c r="F22" s="90">
        <v>57193</v>
      </c>
      <c r="G22" s="27">
        <f>F22/$C$5</f>
        <v>8.9759002109280839E-2</v>
      </c>
      <c r="H22" s="26">
        <v>8754</v>
      </c>
      <c r="I22" s="27">
        <f>H22/$C$5</f>
        <v>1.3738574728806749E-2</v>
      </c>
      <c r="J22" s="26">
        <v>8973</v>
      </c>
      <c r="K22" s="27">
        <f>J22/$C$5</f>
        <v>1.4082274507834471E-2</v>
      </c>
      <c r="L22" s="102"/>
      <c r="M22" s="21" t="s">
        <v>7</v>
      </c>
      <c r="N22" s="78"/>
      <c r="O22" s="78">
        <v>4250</v>
      </c>
      <c r="P22" s="40">
        <f t="shared" si="0"/>
        <v>6.2456739523065645E-3</v>
      </c>
      <c r="R22" s="56" t="s">
        <v>60</v>
      </c>
      <c r="S22" s="57"/>
      <c r="T22" s="43">
        <v>121</v>
      </c>
      <c r="U22" s="40">
        <f t="shared" si="1"/>
        <v>4.5314201486911274E-2</v>
      </c>
      <c r="W22" s="56" t="s">
        <v>49</v>
      </c>
      <c r="X22" s="57"/>
      <c r="Y22" s="43">
        <v>83</v>
      </c>
      <c r="Z22" s="40">
        <f t="shared" si="2"/>
        <v>0.90317001018412246</v>
      </c>
      <c r="AB22" s="76" t="s">
        <v>60</v>
      </c>
      <c r="AC22" s="77"/>
      <c r="AD22" s="43">
        <v>48</v>
      </c>
      <c r="AE22" s="40">
        <f t="shared" si="3"/>
        <v>0.92155580472937126</v>
      </c>
      <c r="AG22" s="56" t="s">
        <v>60</v>
      </c>
      <c r="AH22" s="57"/>
      <c r="AI22" s="43">
        <v>28</v>
      </c>
      <c r="AJ22" s="23">
        <f t="shared" si="4"/>
        <v>0.93173845762714358</v>
      </c>
      <c r="AK22" s="69"/>
      <c r="AL22" s="56" t="s">
        <v>60</v>
      </c>
      <c r="AM22" s="57"/>
      <c r="AN22" s="54">
        <v>26</v>
      </c>
      <c r="AO22" s="23">
        <f t="shared" si="5"/>
        <v>0.93837356772000569</v>
      </c>
      <c r="AQ22" s="76" t="s">
        <v>63</v>
      </c>
      <c r="AR22" s="77"/>
      <c r="AS22" s="43">
        <v>19</v>
      </c>
      <c r="AT22" s="23">
        <f t="shared" si="6"/>
        <v>0.94029429615663274</v>
      </c>
      <c r="AV22" s="76" t="s">
        <v>63</v>
      </c>
      <c r="AW22" s="77"/>
      <c r="AX22" s="43">
        <v>19</v>
      </c>
      <c r="AY22" s="47">
        <f t="shared" si="7"/>
        <v>0.94130389098139378</v>
      </c>
      <c r="BA22" s="78" t="s">
        <v>63</v>
      </c>
      <c r="BB22" s="78"/>
      <c r="BC22" s="43">
        <v>19</v>
      </c>
      <c r="BD22" s="47">
        <f t="shared" si="8"/>
        <v>0.94196960634619253</v>
      </c>
      <c r="BE22" s="3"/>
      <c r="BF22" s="78" t="s">
        <v>63</v>
      </c>
      <c r="BG22" s="78"/>
      <c r="BH22" s="79">
        <v>19</v>
      </c>
      <c r="BI22" s="23">
        <f t="shared" si="9"/>
        <v>0.94243692971485926</v>
      </c>
      <c r="BJ22" s="3"/>
      <c r="BK22" s="76" t="s">
        <v>63</v>
      </c>
      <c r="BL22" s="77"/>
      <c r="BM22" s="78">
        <v>18</v>
      </c>
      <c r="BN22" s="23">
        <f t="shared" si="10"/>
        <v>0.94255155620151332</v>
      </c>
      <c r="BO22" s="3"/>
      <c r="BP22" s="56" t="s">
        <v>60</v>
      </c>
      <c r="BQ22" s="57"/>
      <c r="BR22" s="79">
        <v>12</v>
      </c>
      <c r="BS22" s="23">
        <f t="shared" si="11"/>
        <v>0.94262062600757413</v>
      </c>
      <c r="BT22" s="3"/>
      <c r="BU22" s="76" t="s">
        <v>60</v>
      </c>
      <c r="BV22" s="77"/>
      <c r="BW22" s="43">
        <v>12</v>
      </c>
      <c r="BX22" s="23">
        <f t="shared" si="12"/>
        <v>0.9426794088212429</v>
      </c>
      <c r="BY22" s="3"/>
      <c r="BZ22" s="78" t="s">
        <v>60</v>
      </c>
      <c r="CA22" s="78"/>
      <c r="CB22" s="79">
        <v>12</v>
      </c>
      <c r="CC22" s="50">
        <f t="shared" ref="CC22:CC30" si="13">(CB22+$BW$20+$BR$19+$BM$18+$BH$17+$BC$16+$AX$15+$AS$14+$AN$13+$AI$12+$AD$11+$Y$10+$T$9+$O$8)/$C$3</f>
        <v>0.94272055679081102</v>
      </c>
      <c r="CD22" s="3"/>
      <c r="CE22" s="55" t="s">
        <v>60</v>
      </c>
      <c r="CF22" s="55"/>
      <c r="CG22" s="42">
        <v>12</v>
      </c>
      <c r="CH22" s="29">
        <f>(CG22+$CB$21+$BW$20+$BR$19+$BM$18+$BH$17+$BC$16+$AX$15+$AS$14+$AN$13+$AI$12+$AD$11+$Y$10+$T$9+$O$8)/$C$3</f>
        <v>0.94274700905696207</v>
      </c>
      <c r="CI22" s="3"/>
      <c r="CJ22" s="3"/>
      <c r="CK22" s="3"/>
      <c r="CL22" s="3"/>
      <c r="CM22" s="3"/>
      <c r="CO22" s="114">
        <f>CO21/C3</f>
        <v>0.93638670861800133</v>
      </c>
      <c r="CP22" s="114"/>
      <c r="CQ22" s="118">
        <f>CQ21/C3</f>
        <v>6.3613291381998643E-2</v>
      </c>
      <c r="CR22" s="118"/>
    </row>
    <row r="23" spans="1:96">
      <c r="A23" s="25" t="s">
        <v>112</v>
      </c>
      <c r="B23" s="26">
        <v>587823</v>
      </c>
      <c r="C23" s="27">
        <f>B23/$C$3</f>
        <v>0.86384724698040039</v>
      </c>
      <c r="D23" s="26">
        <v>572817</v>
      </c>
      <c r="E23" s="27">
        <f>D23/$C$5</f>
        <v>0.89898208366813981</v>
      </c>
      <c r="F23" s="90">
        <v>57273</v>
      </c>
      <c r="G23" s="27">
        <f>F23/$C$5</f>
        <v>8.9884554539975889E-2</v>
      </c>
      <c r="H23" s="26">
        <v>7094</v>
      </c>
      <c r="I23" s="27">
        <f>H23/$C$5</f>
        <v>1.113336179188429E-2</v>
      </c>
      <c r="J23" s="26">
        <v>7912</v>
      </c>
      <c r="K23" s="91">
        <f>J23/$C$5</f>
        <v>1.2417135395741262E-2</v>
      </c>
      <c r="L23" s="102"/>
      <c r="M23" s="21" t="s">
        <v>11</v>
      </c>
      <c r="N23" s="78"/>
      <c r="O23" s="78">
        <v>4205</v>
      </c>
      <c r="P23" s="40">
        <f t="shared" si="0"/>
        <v>6.1795432869292009E-3</v>
      </c>
      <c r="R23" s="56" t="s">
        <v>49</v>
      </c>
      <c r="S23" s="57"/>
      <c r="T23" s="43">
        <v>94</v>
      </c>
      <c r="U23" s="40">
        <f t="shared" si="1"/>
        <v>3.0778681236966747E-2</v>
      </c>
      <c r="W23" s="56" t="s">
        <v>60</v>
      </c>
      <c r="X23" s="57"/>
      <c r="Y23" s="43">
        <v>79</v>
      </c>
      <c r="Z23" s="40">
        <f t="shared" si="2"/>
        <v>0.90316413190275557</v>
      </c>
      <c r="AB23" s="74" t="s">
        <v>49</v>
      </c>
      <c r="AC23" s="75"/>
      <c r="AD23" s="43">
        <v>39</v>
      </c>
      <c r="AE23" s="40">
        <f t="shared" si="3"/>
        <v>0.92154257859629585</v>
      </c>
      <c r="AG23" s="56" t="s">
        <v>49</v>
      </c>
      <c r="AH23" s="57"/>
      <c r="AI23" s="43">
        <v>20</v>
      </c>
      <c r="AJ23" s="23">
        <f t="shared" si="4"/>
        <v>0.9317267010644098</v>
      </c>
      <c r="AK23" s="69"/>
      <c r="AL23" s="56" t="s">
        <v>49</v>
      </c>
      <c r="AM23" s="57"/>
      <c r="AN23" s="54">
        <v>20</v>
      </c>
      <c r="AO23" s="23">
        <f t="shared" si="5"/>
        <v>0.93836475029795541</v>
      </c>
      <c r="AQ23" s="76" t="s">
        <v>60</v>
      </c>
      <c r="AR23" s="75"/>
      <c r="AS23" s="43">
        <v>12</v>
      </c>
      <c r="AT23" s="23">
        <f t="shared" si="6"/>
        <v>0.9402840091642406</v>
      </c>
      <c r="AV23" s="51" t="s">
        <v>60</v>
      </c>
      <c r="AW23" s="52"/>
      <c r="AX23" s="43">
        <v>12</v>
      </c>
      <c r="AY23" s="47">
        <f t="shared" si="7"/>
        <v>0.94129360398900175</v>
      </c>
      <c r="BA23" s="76" t="s">
        <v>60</v>
      </c>
      <c r="BB23" s="75"/>
      <c r="BC23" s="43">
        <v>12</v>
      </c>
      <c r="BD23" s="47">
        <f t="shared" si="8"/>
        <v>0.94195931935380051</v>
      </c>
      <c r="BE23" s="3"/>
      <c r="BF23" s="53" t="s">
        <v>60</v>
      </c>
      <c r="BG23" s="53"/>
      <c r="BH23" s="79">
        <v>12</v>
      </c>
      <c r="BI23" s="23">
        <f t="shared" si="9"/>
        <v>0.94242664272246723</v>
      </c>
      <c r="BJ23" s="3"/>
      <c r="BK23" s="56" t="s">
        <v>60</v>
      </c>
      <c r="BL23" s="57"/>
      <c r="BM23" s="43">
        <v>12</v>
      </c>
      <c r="BN23" s="23">
        <f t="shared" si="10"/>
        <v>0.94254273877946304</v>
      </c>
      <c r="BO23" s="3"/>
      <c r="BP23" s="56" t="s">
        <v>65</v>
      </c>
      <c r="BQ23" s="57"/>
      <c r="BR23" s="43">
        <v>7</v>
      </c>
      <c r="BS23" s="23">
        <f t="shared" si="11"/>
        <v>0.9426132781558656</v>
      </c>
      <c r="BT23" s="3"/>
      <c r="BU23" s="56" t="s">
        <v>65</v>
      </c>
      <c r="BV23" s="57"/>
      <c r="BW23" s="43">
        <v>7</v>
      </c>
      <c r="BX23" s="23">
        <f t="shared" si="12"/>
        <v>0.94267206096953438</v>
      </c>
      <c r="BY23" s="3"/>
      <c r="BZ23" s="78" t="s">
        <v>65</v>
      </c>
      <c r="CA23" s="78"/>
      <c r="CB23" s="54">
        <v>7</v>
      </c>
      <c r="CC23" s="50">
        <f t="shared" si="13"/>
        <v>0.94271320893910249</v>
      </c>
      <c r="CD23" s="3"/>
      <c r="CE23" s="78" t="s">
        <v>65</v>
      </c>
      <c r="CF23" s="78"/>
      <c r="CG23" s="79">
        <v>7</v>
      </c>
      <c r="CH23" s="23">
        <f t="shared" ref="CH23:CH30" si="14">(CG23+$CB$21+$BW$20+$BR$19+$BM$18+$BH$17+$BC$16+$AX$15+$AS$14+$AN$13+$AI$12+$AD$11+$Y$10+$T$9+$O$8)/$C$3</f>
        <v>0.94273966120525343</v>
      </c>
      <c r="CI23" s="3"/>
      <c r="CJ23" s="55" t="s">
        <v>65</v>
      </c>
      <c r="CK23" s="55"/>
      <c r="CL23" s="42">
        <v>5</v>
      </c>
      <c r="CM23" s="29">
        <f>(CL23+$CG$22+$CB$21+$BW$20+$BR$19+$BM$18+$BH$17+$BC$16+$AX$15+$AS$14+$AN$13+$AI$12+$AD$11+$Y$10+$T$9+$O$8)/$C$3</f>
        <v>0.9427543569086706</v>
      </c>
    </row>
    <row r="24" spans="1:96">
      <c r="A24" s="25" t="s">
        <v>109</v>
      </c>
      <c r="B24" s="26">
        <v>586089</v>
      </c>
      <c r="C24" s="27">
        <f>B24/$C$3</f>
        <v>0.8612990120078593</v>
      </c>
      <c r="D24" s="26">
        <v>570857</v>
      </c>
      <c r="E24" s="27">
        <f>D24/$C$5</f>
        <v>0.89590604911611094</v>
      </c>
      <c r="F24" s="90">
        <v>59173</v>
      </c>
      <c r="G24" s="27">
        <f>F24/$C$5</f>
        <v>9.2866424768983533E-2</v>
      </c>
      <c r="H24" s="26">
        <v>7154</v>
      </c>
      <c r="I24" s="27">
        <f>H24/$C$5</f>
        <v>1.1227526114905585E-2</v>
      </c>
      <c r="J24" s="26">
        <v>8078</v>
      </c>
      <c r="K24" s="27">
        <f>J24/$C$5</f>
        <v>1.2677656689433508E-2</v>
      </c>
      <c r="L24" s="102"/>
      <c r="M24" s="21" t="s">
        <v>6</v>
      </c>
      <c r="N24" s="78"/>
      <c r="O24" s="78">
        <v>4180</v>
      </c>
      <c r="P24" s="40">
        <f t="shared" si="0"/>
        <v>6.1428040283862204E-3</v>
      </c>
      <c r="R24" s="56" t="s">
        <v>62</v>
      </c>
      <c r="S24" s="57"/>
      <c r="T24" s="43">
        <v>54</v>
      </c>
      <c r="U24" s="40">
        <f t="shared" si="1"/>
        <v>3.0712550571589385E-2</v>
      </c>
      <c r="W24" s="56" t="s">
        <v>61</v>
      </c>
      <c r="X24" s="57"/>
      <c r="Y24" s="43">
        <v>29</v>
      </c>
      <c r="Z24" s="40">
        <f t="shared" si="2"/>
        <v>0.90309065338566963</v>
      </c>
      <c r="AB24" s="76" t="s">
        <v>62</v>
      </c>
      <c r="AC24" s="77"/>
      <c r="AD24" s="43">
        <v>21</v>
      </c>
      <c r="AE24" s="40">
        <f t="shared" si="3"/>
        <v>0.9215161263301449</v>
      </c>
      <c r="AG24" s="56" t="s">
        <v>63</v>
      </c>
      <c r="AH24" s="57"/>
      <c r="AI24" s="43">
        <v>19</v>
      </c>
      <c r="AJ24" s="23">
        <f t="shared" si="4"/>
        <v>0.93172523149406805</v>
      </c>
      <c r="AK24" s="69"/>
      <c r="AL24" s="56" t="s">
        <v>63</v>
      </c>
      <c r="AM24" s="57"/>
      <c r="AN24" s="54">
        <v>19</v>
      </c>
      <c r="AO24" s="23">
        <f t="shared" si="5"/>
        <v>0.93836328072761366</v>
      </c>
      <c r="AQ24" s="76" t="s">
        <v>65</v>
      </c>
      <c r="AR24" s="77"/>
      <c r="AS24" s="43">
        <v>7</v>
      </c>
      <c r="AT24" s="23">
        <f t="shared" si="6"/>
        <v>0.94027666131253207</v>
      </c>
      <c r="AV24" s="76" t="s">
        <v>65</v>
      </c>
      <c r="AW24" s="77"/>
      <c r="AX24" s="43">
        <v>7</v>
      </c>
      <c r="AY24" s="47">
        <f t="shared" si="7"/>
        <v>0.94128625613729311</v>
      </c>
      <c r="BA24" s="76" t="s">
        <v>65</v>
      </c>
      <c r="BB24" s="77"/>
      <c r="BC24" s="43">
        <v>7</v>
      </c>
      <c r="BD24" s="47">
        <f t="shared" si="8"/>
        <v>0.94195197150209198</v>
      </c>
      <c r="BE24" s="3"/>
      <c r="BF24" s="78" t="s">
        <v>65</v>
      </c>
      <c r="BG24" s="78"/>
      <c r="BH24" s="79">
        <v>7</v>
      </c>
      <c r="BI24" s="23">
        <f t="shared" si="9"/>
        <v>0.94241929487075859</v>
      </c>
      <c r="BJ24" s="3"/>
      <c r="BK24" s="56" t="s">
        <v>65</v>
      </c>
      <c r="BL24" s="57"/>
      <c r="BM24" s="43">
        <v>7</v>
      </c>
      <c r="BN24" s="23">
        <f t="shared" si="10"/>
        <v>0.9425353909277544</v>
      </c>
      <c r="BO24" s="3"/>
      <c r="BP24" s="56" t="s">
        <v>49</v>
      </c>
      <c r="BQ24" s="57"/>
      <c r="BR24" s="43">
        <v>6</v>
      </c>
      <c r="BS24" s="23">
        <f t="shared" si="11"/>
        <v>0.94261180858552385</v>
      </c>
      <c r="BT24" s="3"/>
      <c r="BU24" s="56" t="s">
        <v>49</v>
      </c>
      <c r="BV24" s="57"/>
      <c r="BW24" s="43">
        <v>6</v>
      </c>
      <c r="BX24" s="23">
        <f t="shared" si="12"/>
        <v>0.94267059139919263</v>
      </c>
      <c r="BY24" s="3"/>
      <c r="BZ24" s="60" t="s">
        <v>49</v>
      </c>
      <c r="CA24" s="60"/>
      <c r="CB24" s="54">
        <v>6</v>
      </c>
      <c r="CC24" s="50">
        <f t="shared" si="13"/>
        <v>0.94271173936876074</v>
      </c>
      <c r="CD24" s="3"/>
      <c r="CE24" s="78" t="s">
        <v>49</v>
      </c>
      <c r="CF24" s="78"/>
      <c r="CG24" s="54">
        <v>6</v>
      </c>
      <c r="CH24" s="23">
        <f t="shared" si="14"/>
        <v>0.94273819163491168</v>
      </c>
      <c r="CI24" s="3"/>
      <c r="CJ24" s="80" t="s">
        <v>64</v>
      </c>
      <c r="CK24" s="80"/>
      <c r="CL24" s="79">
        <v>4</v>
      </c>
      <c r="CM24" s="23">
        <f t="shared" ref="CM24:CM30" si="15">(CL24+$CG$22+$CB$21+$BW$20+$BR$19+$BM$18+$BH$17+$BC$16+$AX$15+$AS$14+$AN$13+$AI$12+$AD$11+$Y$10+$T$9+$O$8)/$C$3</f>
        <v>0.94275288733832885</v>
      </c>
    </row>
    <row r="25" spans="1:96">
      <c r="A25" s="25" t="s">
        <v>106</v>
      </c>
      <c r="B25" s="26">
        <v>583572</v>
      </c>
      <c r="C25" s="27">
        <f>B25/$C$3</f>
        <v>0.85760010345775206</v>
      </c>
      <c r="D25" s="26">
        <v>569395</v>
      </c>
      <c r="E25" s="27">
        <f>D25/$C$5</f>
        <v>0.89361157844515871</v>
      </c>
      <c r="F25" s="26">
        <v>60968</v>
      </c>
      <c r="G25" s="27">
        <f>F25/$C$5</f>
        <v>9.5683507432703901E-2</v>
      </c>
      <c r="H25" s="26">
        <v>6821</v>
      </c>
      <c r="I25" s="27">
        <f>H25/$C$5</f>
        <v>1.0704914122137404E-2</v>
      </c>
      <c r="J25" s="26">
        <v>7356</v>
      </c>
      <c r="K25" s="27">
        <f>J25/$C$5</f>
        <v>1.1544546002410607E-2</v>
      </c>
      <c r="L25" s="102"/>
      <c r="M25" s="21" t="s">
        <v>10</v>
      </c>
      <c r="N25" s="78"/>
      <c r="O25" s="78">
        <v>4134</v>
      </c>
      <c r="P25" s="40">
        <f t="shared" si="0"/>
        <v>6.075203792667138E-3</v>
      </c>
      <c r="R25" s="56" t="s">
        <v>64</v>
      </c>
      <c r="S25" s="57"/>
      <c r="T25" s="43">
        <v>31</v>
      </c>
      <c r="U25" s="40">
        <f t="shared" si="1"/>
        <v>3.0675811313046406E-2</v>
      </c>
      <c r="W25" s="56" t="s">
        <v>62</v>
      </c>
      <c r="X25" s="57"/>
      <c r="Y25" s="43">
        <v>22</v>
      </c>
      <c r="Z25" s="40">
        <f t="shared" si="2"/>
        <v>0.9030803663932776</v>
      </c>
      <c r="AB25" s="76" t="s">
        <v>63</v>
      </c>
      <c r="AC25" s="77"/>
      <c r="AD25" s="43">
        <v>19</v>
      </c>
      <c r="AE25" s="40">
        <f t="shared" si="3"/>
        <v>0.9215131871894614</v>
      </c>
      <c r="AG25" s="56" t="s">
        <v>62</v>
      </c>
      <c r="AH25" s="57"/>
      <c r="AI25" s="43">
        <v>15</v>
      </c>
      <c r="AJ25" s="23">
        <f t="shared" si="4"/>
        <v>0.93171935321270116</v>
      </c>
      <c r="AK25" s="69"/>
      <c r="AL25" s="56" t="s">
        <v>62</v>
      </c>
      <c r="AM25" s="57"/>
      <c r="AN25" s="54">
        <v>13</v>
      </c>
      <c r="AO25" s="23">
        <f t="shared" si="5"/>
        <v>0.93835446330556338</v>
      </c>
      <c r="AQ25" s="74" t="s">
        <v>49</v>
      </c>
      <c r="AR25" s="75"/>
      <c r="AS25" s="43">
        <v>6</v>
      </c>
      <c r="AT25" s="23">
        <f t="shared" si="6"/>
        <v>0.94027519174219032</v>
      </c>
      <c r="AV25" s="74" t="s">
        <v>49</v>
      </c>
      <c r="AW25" s="75"/>
      <c r="AX25" s="43">
        <v>6</v>
      </c>
      <c r="AY25" s="47">
        <f t="shared" si="7"/>
        <v>0.94128478656695147</v>
      </c>
      <c r="BA25" s="74" t="s">
        <v>49</v>
      </c>
      <c r="BB25" s="75"/>
      <c r="BC25" s="43">
        <v>6</v>
      </c>
      <c r="BD25" s="47">
        <f t="shared" si="8"/>
        <v>0.94195050193175023</v>
      </c>
      <c r="BE25" s="3"/>
      <c r="BF25" s="79" t="s">
        <v>49</v>
      </c>
      <c r="BG25" s="79"/>
      <c r="BH25" s="79">
        <v>6</v>
      </c>
      <c r="BI25" s="23">
        <f t="shared" si="9"/>
        <v>0.94241782530041696</v>
      </c>
      <c r="BJ25" s="3"/>
      <c r="BK25" s="56" t="s">
        <v>49</v>
      </c>
      <c r="BL25" s="57"/>
      <c r="BM25" s="43">
        <v>6</v>
      </c>
      <c r="BN25" s="23">
        <f t="shared" si="10"/>
        <v>0.94253392135741276</v>
      </c>
      <c r="BO25" s="3"/>
      <c r="BP25" s="56" t="s">
        <v>62</v>
      </c>
      <c r="BQ25" s="57"/>
      <c r="BR25" s="43">
        <v>5</v>
      </c>
      <c r="BS25" s="23">
        <f t="shared" si="11"/>
        <v>0.9426103390151821</v>
      </c>
      <c r="BT25" s="3"/>
      <c r="BU25" s="56" t="s">
        <v>64</v>
      </c>
      <c r="BV25" s="57"/>
      <c r="BW25" s="43">
        <v>5</v>
      </c>
      <c r="BX25" s="23">
        <f t="shared" si="12"/>
        <v>0.94266912182885088</v>
      </c>
      <c r="BY25" s="3"/>
      <c r="BZ25" s="60" t="s">
        <v>64</v>
      </c>
      <c r="CA25" s="60"/>
      <c r="CB25" s="54">
        <v>5</v>
      </c>
      <c r="CC25" s="50">
        <f t="shared" si="13"/>
        <v>0.94271026979841899</v>
      </c>
      <c r="CD25" s="3"/>
      <c r="CE25" s="80" t="s">
        <v>64</v>
      </c>
      <c r="CF25" s="80"/>
      <c r="CG25" s="54">
        <v>5</v>
      </c>
      <c r="CH25" s="23">
        <f t="shared" si="14"/>
        <v>0.94273672206456993</v>
      </c>
      <c r="CI25" s="3"/>
      <c r="CJ25" s="80" t="s">
        <v>67</v>
      </c>
      <c r="CK25" s="80"/>
      <c r="CL25" s="79">
        <v>2</v>
      </c>
      <c r="CM25" s="23">
        <f t="shared" si="15"/>
        <v>0.94274994819764546</v>
      </c>
    </row>
    <row r="26" spans="1:96">
      <c r="A26" s="25" t="s">
        <v>36</v>
      </c>
      <c r="B26" s="26">
        <v>576139</v>
      </c>
      <c r="C26" s="27">
        <f>B26/$C$3</f>
        <v>0.84667678710775329</v>
      </c>
      <c r="D26" s="26">
        <v>567165</v>
      </c>
      <c r="E26" s="27">
        <f>D26/$C$5</f>
        <v>0.89011180443953397</v>
      </c>
      <c r="F26" s="26">
        <v>67046</v>
      </c>
      <c r="G26" s="27">
        <f>F26/$C$5</f>
        <v>0.10522235335476095</v>
      </c>
      <c r="H26" s="26">
        <v>2973</v>
      </c>
      <c r="I26" s="27">
        <f>H26/$C$5</f>
        <v>4.6658422057051022E-3</v>
      </c>
      <c r="J26" s="93">
        <v>6001</v>
      </c>
      <c r="K26" s="27">
        <f>J26/$C$5</f>
        <v>9.4180017075130573E-3</v>
      </c>
      <c r="L26" s="102"/>
      <c r="M26" s="21" t="s">
        <v>18</v>
      </c>
      <c r="N26" s="78"/>
      <c r="O26" s="78">
        <v>2710</v>
      </c>
      <c r="P26" s="40">
        <f t="shared" si="0"/>
        <v>3.982535626059009E-3</v>
      </c>
      <c r="R26" s="56" t="s">
        <v>61</v>
      </c>
      <c r="S26" s="57"/>
      <c r="T26" s="43">
        <v>29</v>
      </c>
      <c r="U26" s="40">
        <f t="shared" si="1"/>
        <v>3.0608211077327321E-2</v>
      </c>
      <c r="W26" s="56" t="s">
        <v>63</v>
      </c>
      <c r="X26" s="57"/>
      <c r="Y26" s="43">
        <v>19</v>
      </c>
      <c r="Z26" s="40">
        <f t="shared" si="2"/>
        <v>0.90307595768225246</v>
      </c>
      <c r="AB26" s="76" t="s">
        <v>61</v>
      </c>
      <c r="AC26" s="77"/>
      <c r="AD26" s="43">
        <v>16</v>
      </c>
      <c r="AE26" s="40">
        <f t="shared" si="3"/>
        <v>0.92150877847843626</v>
      </c>
      <c r="AG26" s="56" t="s">
        <v>61</v>
      </c>
      <c r="AH26" s="57"/>
      <c r="AI26" s="43">
        <v>11</v>
      </c>
      <c r="AJ26" s="23">
        <f t="shared" si="4"/>
        <v>0.93171347493133427</v>
      </c>
      <c r="AK26" s="69"/>
      <c r="AL26" s="56" t="s">
        <v>61</v>
      </c>
      <c r="AM26" s="57"/>
      <c r="AN26" s="54">
        <v>11</v>
      </c>
      <c r="AO26" s="23">
        <f t="shared" si="5"/>
        <v>0.93835152416487988</v>
      </c>
      <c r="AQ26" s="76" t="s">
        <v>62</v>
      </c>
      <c r="AR26" s="77"/>
      <c r="AS26" s="43">
        <v>5</v>
      </c>
      <c r="AT26" s="23">
        <f t="shared" si="6"/>
        <v>0.94027372217184857</v>
      </c>
      <c r="AV26" s="51" t="s">
        <v>62</v>
      </c>
      <c r="AW26" s="52"/>
      <c r="AX26" s="43">
        <v>5</v>
      </c>
      <c r="AY26" s="47">
        <f t="shared" si="7"/>
        <v>0.94128331699660972</v>
      </c>
      <c r="BA26" s="76" t="s">
        <v>62</v>
      </c>
      <c r="BB26" s="77"/>
      <c r="BC26" s="43">
        <v>5</v>
      </c>
      <c r="BD26" s="47">
        <f t="shared" si="8"/>
        <v>0.94194903236140848</v>
      </c>
      <c r="BE26" s="3"/>
      <c r="BF26" s="53" t="s">
        <v>62</v>
      </c>
      <c r="BG26" s="53"/>
      <c r="BH26" s="79">
        <v>5</v>
      </c>
      <c r="BI26" s="23">
        <f t="shared" si="9"/>
        <v>0.94241635573007521</v>
      </c>
      <c r="BJ26" s="3"/>
      <c r="BK26" s="56" t="s">
        <v>62</v>
      </c>
      <c r="BL26" s="57"/>
      <c r="BM26" s="43">
        <v>5</v>
      </c>
      <c r="BN26" s="23">
        <f t="shared" si="10"/>
        <v>0.94253245178707101</v>
      </c>
      <c r="BO26" s="3"/>
      <c r="BP26" s="56" t="s">
        <v>64</v>
      </c>
      <c r="BQ26" s="57"/>
      <c r="BR26" s="43">
        <v>5</v>
      </c>
      <c r="BS26" s="23">
        <f t="shared" si="11"/>
        <v>0.9426103390151821</v>
      </c>
      <c r="BT26" s="3"/>
      <c r="BU26" s="56" t="s">
        <v>62</v>
      </c>
      <c r="BV26" s="57"/>
      <c r="BW26" s="43">
        <v>5</v>
      </c>
      <c r="BX26" s="23">
        <f t="shared" si="12"/>
        <v>0.94266912182885088</v>
      </c>
      <c r="BY26" s="3"/>
      <c r="BZ26" s="60" t="s">
        <v>62</v>
      </c>
      <c r="CA26" s="60"/>
      <c r="CB26" s="54">
        <v>5</v>
      </c>
      <c r="CC26" s="50">
        <f t="shared" si="13"/>
        <v>0.94271026979841899</v>
      </c>
      <c r="CD26" s="3"/>
      <c r="CE26" s="44" t="s">
        <v>62</v>
      </c>
      <c r="CF26" s="44"/>
      <c r="CG26" s="54">
        <v>5</v>
      </c>
      <c r="CH26" s="23">
        <f t="shared" si="14"/>
        <v>0.94273672206456993</v>
      </c>
      <c r="CI26" s="3"/>
      <c r="CJ26" s="78" t="s">
        <v>62</v>
      </c>
      <c r="CK26" s="78"/>
      <c r="CL26" s="78">
        <v>0</v>
      </c>
      <c r="CM26" s="23">
        <f t="shared" si="15"/>
        <v>0.94274700905696207</v>
      </c>
    </row>
    <row r="27" spans="1:96">
      <c r="A27" s="25" t="s">
        <v>35</v>
      </c>
      <c r="B27" s="26">
        <v>576015</v>
      </c>
      <c r="C27" s="27">
        <f>B27/$C$3</f>
        <v>0.84649456038538018</v>
      </c>
      <c r="D27" s="26">
        <v>567929</v>
      </c>
      <c r="E27" s="27">
        <f>D27/$C$5</f>
        <v>0.89131083015267176</v>
      </c>
      <c r="F27" s="92">
        <v>66706</v>
      </c>
      <c r="G27" s="27">
        <f>F27/$C$5</f>
        <v>0.10468875552430695</v>
      </c>
      <c r="H27" s="26">
        <v>2549</v>
      </c>
      <c r="I27" s="27">
        <f>H27/$C$5</f>
        <v>4.0004143230212936E-3</v>
      </c>
      <c r="J27" s="26">
        <v>5537</v>
      </c>
      <c r="K27" s="27">
        <f>J27/$C$5</f>
        <v>8.6897976094817194E-3</v>
      </c>
      <c r="L27" s="102"/>
      <c r="M27" s="21" t="s">
        <v>8</v>
      </c>
      <c r="N27" s="78"/>
      <c r="O27" s="78">
        <v>82</v>
      </c>
      <c r="P27" s="40">
        <f t="shared" si="0"/>
        <v>1.2050476802097371E-4</v>
      </c>
      <c r="R27" s="56" t="s">
        <v>65</v>
      </c>
      <c r="S27" s="57"/>
      <c r="T27" s="43">
        <v>29</v>
      </c>
      <c r="U27" s="40">
        <f t="shared" si="1"/>
        <v>2.8515542910719192E-2</v>
      </c>
      <c r="W27" s="56" t="s">
        <v>64</v>
      </c>
      <c r="X27" s="57"/>
      <c r="Y27" s="43">
        <v>13</v>
      </c>
      <c r="Z27" s="40">
        <f t="shared" si="2"/>
        <v>0.90306714026020207</v>
      </c>
      <c r="AB27" s="76" t="s">
        <v>65</v>
      </c>
      <c r="AC27" s="77"/>
      <c r="AD27" s="43">
        <v>9</v>
      </c>
      <c r="AE27" s="40">
        <f t="shared" si="3"/>
        <v>0.92149849148604424</v>
      </c>
      <c r="AG27" s="56" t="s">
        <v>65</v>
      </c>
      <c r="AH27" s="57"/>
      <c r="AI27" s="43">
        <v>9</v>
      </c>
      <c r="AJ27" s="23">
        <f t="shared" si="4"/>
        <v>0.93171053579065088</v>
      </c>
      <c r="AK27" s="69"/>
      <c r="AL27" s="56" t="s">
        <v>65</v>
      </c>
      <c r="AM27" s="57"/>
      <c r="AN27" s="54">
        <v>7</v>
      </c>
      <c r="AO27" s="23">
        <f t="shared" si="5"/>
        <v>0.93834564588351299</v>
      </c>
      <c r="AQ27" s="76" t="s">
        <v>64</v>
      </c>
      <c r="AR27" s="77"/>
      <c r="AS27" s="43">
        <v>5</v>
      </c>
      <c r="AT27" s="23">
        <f t="shared" si="6"/>
        <v>0.94027372217184857</v>
      </c>
      <c r="AV27" s="51" t="s">
        <v>64</v>
      </c>
      <c r="AW27" s="52"/>
      <c r="AX27" s="43">
        <v>5</v>
      </c>
      <c r="AY27" s="47">
        <f t="shared" si="7"/>
        <v>0.94128331699660972</v>
      </c>
      <c r="BA27" s="76" t="s">
        <v>64</v>
      </c>
      <c r="BB27" s="77"/>
      <c r="BC27" s="43">
        <v>5</v>
      </c>
      <c r="BD27" s="47">
        <f t="shared" si="8"/>
        <v>0.94194903236140848</v>
      </c>
      <c r="BF27" s="53" t="s">
        <v>64</v>
      </c>
      <c r="BG27" s="53"/>
      <c r="BH27" s="79">
        <v>5</v>
      </c>
      <c r="BI27" s="23">
        <f t="shared" si="9"/>
        <v>0.94241635573007521</v>
      </c>
      <c r="BK27" s="56" t="s">
        <v>64</v>
      </c>
      <c r="BL27" s="57"/>
      <c r="BM27" s="43">
        <v>5</v>
      </c>
      <c r="BN27" s="23">
        <f t="shared" si="10"/>
        <v>0.94253245178707101</v>
      </c>
      <c r="BP27" s="76" t="s">
        <v>59</v>
      </c>
      <c r="BQ27" s="77"/>
      <c r="BR27" s="78">
        <v>4</v>
      </c>
      <c r="BS27" s="23">
        <f t="shared" si="11"/>
        <v>0.94260886944484046</v>
      </c>
      <c r="BU27" s="56" t="s">
        <v>67</v>
      </c>
      <c r="BV27" s="57"/>
      <c r="BW27" s="43">
        <v>4</v>
      </c>
      <c r="BX27" s="23">
        <f t="shared" si="12"/>
        <v>0.94266765225850913</v>
      </c>
      <c r="BZ27" s="60" t="s">
        <v>67</v>
      </c>
      <c r="CA27" s="60"/>
      <c r="CB27" s="54">
        <v>4</v>
      </c>
      <c r="CC27" s="50">
        <f t="shared" si="13"/>
        <v>0.94270880022807735</v>
      </c>
      <c r="CD27" s="12"/>
      <c r="CE27" s="70" t="s">
        <v>67</v>
      </c>
      <c r="CF27" s="70"/>
      <c r="CG27" s="71">
        <v>4</v>
      </c>
      <c r="CH27" s="23">
        <f t="shared" si="14"/>
        <v>0.94273525249422829</v>
      </c>
      <c r="CI27" s="12"/>
      <c r="CJ27" s="60" t="s">
        <v>49</v>
      </c>
      <c r="CK27" s="60"/>
      <c r="CL27" s="54">
        <v>0</v>
      </c>
      <c r="CM27" s="23">
        <f t="shared" si="15"/>
        <v>0.94274700905696207</v>
      </c>
    </row>
    <row r="28" spans="1:96">
      <c r="A28" s="25" t="s">
        <v>2</v>
      </c>
      <c r="B28" s="26">
        <v>575293</v>
      </c>
      <c r="C28" s="27">
        <f>B28/$C$3</f>
        <v>0.84543353059865889</v>
      </c>
      <c r="D28" s="26">
        <v>560838</v>
      </c>
      <c r="E28" s="27">
        <f>D28/$C$5</f>
        <v>0.88018217657693854</v>
      </c>
      <c r="F28" s="26">
        <v>71666</v>
      </c>
      <c r="G28" s="27">
        <f>F28/$C$5</f>
        <v>0.11247300622740056</v>
      </c>
      <c r="H28" s="26">
        <v>4680</v>
      </c>
      <c r="I28" s="27">
        <f>H28/$C$5</f>
        <v>7.3448171956609076E-3</v>
      </c>
      <c r="J28" s="26">
        <v>9775</v>
      </c>
      <c r="K28" s="27">
        <f>J28/$C$5</f>
        <v>1.534093762555243E-2</v>
      </c>
      <c r="L28" s="102"/>
      <c r="M28" s="21" t="s">
        <v>9</v>
      </c>
      <c r="N28" s="78"/>
      <c r="O28" s="78">
        <v>62</v>
      </c>
      <c r="P28" s="40">
        <f t="shared" si="0"/>
        <v>9.111336118658988E-5</v>
      </c>
      <c r="R28" s="56" t="s">
        <v>63</v>
      </c>
      <c r="S28" s="57"/>
      <c r="T28" s="79">
        <v>28</v>
      </c>
      <c r="U28" s="40">
        <f t="shared" si="1"/>
        <v>2.4653512052681157E-2</v>
      </c>
      <c r="W28" s="56" t="s">
        <v>65</v>
      </c>
      <c r="X28" s="57"/>
      <c r="Y28" s="79">
        <v>13</v>
      </c>
      <c r="Z28" s="40">
        <f t="shared" si="2"/>
        <v>0.90306714026020207</v>
      </c>
      <c r="AB28" s="76" t="s">
        <v>64</v>
      </c>
      <c r="AC28" s="77"/>
      <c r="AD28" s="79">
        <v>8</v>
      </c>
      <c r="AE28" s="40">
        <f t="shared" si="3"/>
        <v>0.92149702191570249</v>
      </c>
      <c r="AG28" s="56" t="s">
        <v>64</v>
      </c>
      <c r="AH28" s="57"/>
      <c r="AI28" s="79">
        <v>8</v>
      </c>
      <c r="AJ28" s="23">
        <f t="shared" si="4"/>
        <v>0.93170906622030913</v>
      </c>
      <c r="AL28" s="56" t="s">
        <v>64</v>
      </c>
      <c r="AM28" s="57"/>
      <c r="AN28" s="79">
        <v>5</v>
      </c>
      <c r="AO28" s="23">
        <f t="shared" si="5"/>
        <v>0.9383427067428296</v>
      </c>
      <c r="AQ28" s="76" t="s">
        <v>67</v>
      </c>
      <c r="AR28" s="77"/>
      <c r="AS28" s="79">
        <v>4</v>
      </c>
      <c r="AT28" s="23">
        <f t="shared" si="6"/>
        <v>0.94027225260150693</v>
      </c>
      <c r="AV28" s="78" t="s">
        <v>67</v>
      </c>
      <c r="AW28" s="78"/>
      <c r="AX28" s="79">
        <v>4</v>
      </c>
      <c r="AY28" s="47">
        <f t="shared" si="7"/>
        <v>0.94128184742626797</v>
      </c>
      <c r="BA28" s="76" t="s">
        <v>67</v>
      </c>
      <c r="BB28" s="77"/>
      <c r="BC28" s="79">
        <v>4</v>
      </c>
      <c r="BD28" s="47">
        <f t="shared" si="8"/>
        <v>0.94194756279106673</v>
      </c>
      <c r="BF28" s="78" t="s">
        <v>67</v>
      </c>
      <c r="BG28" s="78"/>
      <c r="BH28" s="79">
        <v>4</v>
      </c>
      <c r="BI28" s="23">
        <f t="shared" si="9"/>
        <v>0.94241488615973346</v>
      </c>
      <c r="BK28" s="80" t="s">
        <v>67</v>
      </c>
      <c r="BL28" s="80"/>
      <c r="BM28" s="79">
        <v>4</v>
      </c>
      <c r="BN28" s="23">
        <f t="shared" si="10"/>
        <v>0.94253098221672926</v>
      </c>
      <c r="BP28" s="56" t="s">
        <v>67</v>
      </c>
      <c r="BQ28" s="57"/>
      <c r="BR28" s="79">
        <v>4</v>
      </c>
      <c r="BS28" s="23">
        <f t="shared" si="11"/>
        <v>0.94260886944484046</v>
      </c>
      <c r="BU28" s="56" t="s">
        <v>61</v>
      </c>
      <c r="BV28" s="57"/>
      <c r="BW28" s="79">
        <v>3</v>
      </c>
      <c r="BX28" s="23">
        <f t="shared" si="12"/>
        <v>0.94266618268816749</v>
      </c>
      <c r="BZ28" s="56" t="s">
        <v>61</v>
      </c>
      <c r="CA28" s="57"/>
      <c r="CB28" s="79">
        <v>3</v>
      </c>
      <c r="CC28" s="50">
        <f t="shared" si="13"/>
        <v>0.9427073306577356</v>
      </c>
      <c r="CE28" s="80" t="s">
        <v>61</v>
      </c>
      <c r="CF28" s="80"/>
      <c r="CG28" s="79">
        <v>3</v>
      </c>
      <c r="CH28" s="23">
        <f t="shared" si="14"/>
        <v>0.94273378292388654</v>
      </c>
      <c r="CJ28" s="80" t="s">
        <v>61</v>
      </c>
      <c r="CK28" s="80"/>
      <c r="CL28" s="79">
        <v>0</v>
      </c>
      <c r="CM28" s="23">
        <f t="shared" si="15"/>
        <v>0.94274700905696207</v>
      </c>
    </row>
    <row r="29" spans="1:96">
      <c r="A29" s="25" t="s">
        <v>19</v>
      </c>
      <c r="B29" s="26">
        <v>574234</v>
      </c>
      <c r="C29" s="27">
        <f>B29/$C$3</f>
        <v>0.84387725560677829</v>
      </c>
      <c r="D29" s="26">
        <v>566614</v>
      </c>
      <c r="E29" s="27">
        <f>D29/$C$5</f>
        <v>0.88924706207312176</v>
      </c>
      <c r="F29" s="26">
        <v>68217</v>
      </c>
      <c r="G29" s="27">
        <f>F29/$C$5</f>
        <v>0.10706012705905986</v>
      </c>
      <c r="H29" s="26">
        <v>2353</v>
      </c>
      <c r="I29" s="27">
        <f>H29/$C$5</f>
        <v>3.6928108678184008E-3</v>
      </c>
      <c r="J29" s="26">
        <v>5267</v>
      </c>
      <c r="K29" s="27">
        <f>J29/$C$5</f>
        <v>8.2660581558858977E-3</v>
      </c>
      <c r="L29" s="102"/>
      <c r="M29" s="21" t="s">
        <v>13</v>
      </c>
      <c r="N29" s="78"/>
      <c r="O29" s="24">
        <v>9</v>
      </c>
      <c r="P29" s="40">
        <f t="shared" si="0"/>
        <v>1.3226133075472723E-5</v>
      </c>
      <c r="R29" s="56" t="s">
        <v>67</v>
      </c>
      <c r="S29" s="57"/>
      <c r="T29" s="79">
        <v>5</v>
      </c>
      <c r="U29" s="40">
        <f t="shared" si="1"/>
        <v>2.4624120645846775E-2</v>
      </c>
      <c r="W29" s="56" t="s">
        <v>67</v>
      </c>
      <c r="X29" s="57"/>
      <c r="Y29" s="79">
        <v>4</v>
      </c>
      <c r="Z29" s="40">
        <f t="shared" si="2"/>
        <v>0.90305391412712666</v>
      </c>
      <c r="AB29" s="76" t="s">
        <v>67</v>
      </c>
      <c r="AC29" s="77"/>
      <c r="AD29" s="79">
        <v>4</v>
      </c>
      <c r="AE29" s="40">
        <f t="shared" si="3"/>
        <v>0.9214911436343356</v>
      </c>
      <c r="AG29" s="56" t="s">
        <v>67</v>
      </c>
      <c r="AH29" s="57"/>
      <c r="AI29" s="79">
        <v>4</v>
      </c>
      <c r="AJ29" s="23">
        <f t="shared" si="4"/>
        <v>0.93170318793894225</v>
      </c>
      <c r="AL29" s="56" t="s">
        <v>67</v>
      </c>
      <c r="AM29" s="57"/>
      <c r="AN29" s="79">
        <v>4</v>
      </c>
      <c r="AO29" s="23">
        <f t="shared" si="5"/>
        <v>0.93834123717248785</v>
      </c>
      <c r="AQ29" s="76" t="s">
        <v>61</v>
      </c>
      <c r="AR29" s="77"/>
      <c r="AS29" s="79">
        <v>3</v>
      </c>
      <c r="AT29" s="23">
        <f t="shared" si="6"/>
        <v>0.94027078303116518</v>
      </c>
      <c r="AV29" s="78" t="s">
        <v>61</v>
      </c>
      <c r="AW29" s="78"/>
      <c r="AX29" s="79">
        <v>3</v>
      </c>
      <c r="AY29" s="47">
        <f t="shared" si="7"/>
        <v>0.94128037785592622</v>
      </c>
      <c r="BA29" s="76" t="s">
        <v>61</v>
      </c>
      <c r="BB29" s="77"/>
      <c r="BC29" s="79">
        <v>3</v>
      </c>
      <c r="BD29" s="47">
        <f t="shared" si="8"/>
        <v>0.94194609322072509</v>
      </c>
      <c r="BF29" s="78" t="s">
        <v>61</v>
      </c>
      <c r="BG29" s="78"/>
      <c r="BH29" s="79">
        <v>3</v>
      </c>
      <c r="BI29" s="23">
        <f t="shared" si="9"/>
        <v>0.94241341658939171</v>
      </c>
      <c r="BK29" s="80" t="s">
        <v>61</v>
      </c>
      <c r="BL29" s="80"/>
      <c r="BM29" s="79">
        <v>3</v>
      </c>
      <c r="BN29" s="23">
        <f t="shared" si="10"/>
        <v>0.94252951264638762</v>
      </c>
      <c r="BP29" s="56" t="s">
        <v>61</v>
      </c>
      <c r="BQ29" s="57"/>
      <c r="BR29" s="79">
        <v>3</v>
      </c>
      <c r="BS29" s="23">
        <f t="shared" si="11"/>
        <v>0.94260739987449871</v>
      </c>
      <c r="BU29" s="76" t="s">
        <v>59</v>
      </c>
      <c r="BV29" s="77"/>
      <c r="BW29" s="79">
        <v>2</v>
      </c>
      <c r="BX29" s="23">
        <f t="shared" si="12"/>
        <v>0.94266471311782574</v>
      </c>
      <c r="BZ29" s="56" t="s">
        <v>66</v>
      </c>
      <c r="CA29" s="57"/>
      <c r="CB29" s="79">
        <v>1</v>
      </c>
      <c r="CC29" s="50">
        <f t="shared" si="13"/>
        <v>0.94270439151705221</v>
      </c>
      <c r="CE29" s="56" t="s">
        <v>66</v>
      </c>
      <c r="CF29" s="57"/>
      <c r="CG29" s="79">
        <v>1</v>
      </c>
      <c r="CH29" s="23">
        <f t="shared" si="14"/>
        <v>0.94273084378320315</v>
      </c>
      <c r="CJ29" s="56" t="s">
        <v>66</v>
      </c>
      <c r="CK29" s="57"/>
      <c r="CL29" s="79">
        <v>0</v>
      </c>
      <c r="CM29" s="23">
        <f t="shared" si="15"/>
        <v>0.94274700905696207</v>
      </c>
    </row>
    <row r="30" spans="1:96">
      <c r="A30" s="25" t="s">
        <v>37</v>
      </c>
      <c r="B30" s="26">
        <v>572510</v>
      </c>
      <c r="C30" s="27">
        <f>B30/$C$3</f>
        <v>0.84134371633765437</v>
      </c>
      <c r="D30" s="26">
        <v>563468</v>
      </c>
      <c r="E30" s="27">
        <f>D30/$C$5</f>
        <v>0.88430971273603853</v>
      </c>
      <c r="F30" s="26">
        <v>70776</v>
      </c>
      <c r="G30" s="27">
        <f>F30/$C$5</f>
        <v>0.11107623543591803</v>
      </c>
      <c r="H30" s="26">
        <v>2940</v>
      </c>
      <c r="I30" s="27">
        <f>H30/$C$5</f>
        <v>4.6140518280433909E-3</v>
      </c>
      <c r="J30" s="26">
        <v>6102</v>
      </c>
      <c r="K30" s="27">
        <f>J30/$C$5</f>
        <v>9.5765116512655686E-3</v>
      </c>
      <c r="L30" s="102"/>
      <c r="M30" s="21" t="s">
        <v>12</v>
      </c>
      <c r="N30" s="78"/>
      <c r="O30" s="78">
        <v>6</v>
      </c>
      <c r="P30" s="40">
        <f t="shared" si="0"/>
        <v>8.8174220503151494E-6</v>
      </c>
      <c r="R30" s="56" t="s">
        <v>66</v>
      </c>
      <c r="S30" s="57"/>
      <c r="T30" s="79">
        <v>2</v>
      </c>
      <c r="U30" s="40">
        <f t="shared" si="1"/>
        <v>2.4546233417735656E-2</v>
      </c>
      <c r="W30" s="56" t="s">
        <v>66</v>
      </c>
      <c r="X30" s="57"/>
      <c r="Y30" s="79">
        <v>1</v>
      </c>
      <c r="Z30" s="40">
        <f t="shared" si="2"/>
        <v>0.90304950541610152</v>
      </c>
      <c r="AB30" s="76" t="s">
        <v>66</v>
      </c>
      <c r="AC30" s="77"/>
      <c r="AD30" s="79">
        <v>1</v>
      </c>
      <c r="AE30" s="40">
        <f t="shared" si="3"/>
        <v>0.92148673492331046</v>
      </c>
      <c r="AG30" s="56" t="s">
        <v>66</v>
      </c>
      <c r="AH30" s="57"/>
      <c r="AI30" s="79">
        <v>1</v>
      </c>
      <c r="AJ30" s="23">
        <f t="shared" si="4"/>
        <v>0.93169877922791711</v>
      </c>
      <c r="AL30" s="56" t="s">
        <v>66</v>
      </c>
      <c r="AM30" s="57"/>
      <c r="AN30" s="79">
        <v>1</v>
      </c>
      <c r="AO30" s="23">
        <f t="shared" si="5"/>
        <v>0.93833682846146271</v>
      </c>
      <c r="AQ30" s="76" t="s">
        <v>66</v>
      </c>
      <c r="AR30" s="77"/>
      <c r="AS30" s="79">
        <v>1</v>
      </c>
      <c r="AT30" s="23">
        <f t="shared" si="6"/>
        <v>0.94026784389048179</v>
      </c>
      <c r="AV30" s="78" t="s">
        <v>66</v>
      </c>
      <c r="AW30" s="78"/>
      <c r="AX30" s="79">
        <v>1</v>
      </c>
      <c r="AY30" s="47">
        <f t="shared" si="7"/>
        <v>0.94127743871524283</v>
      </c>
      <c r="BA30" s="76" t="s">
        <v>66</v>
      </c>
      <c r="BB30" s="77"/>
      <c r="BC30" s="79">
        <v>1</v>
      </c>
      <c r="BD30" s="47">
        <f t="shared" si="8"/>
        <v>0.94194315408004159</v>
      </c>
      <c r="BF30" s="78" t="s">
        <v>66</v>
      </c>
      <c r="BG30" s="78"/>
      <c r="BH30" s="79">
        <v>1</v>
      </c>
      <c r="BI30" s="23">
        <f t="shared" si="9"/>
        <v>0.94241047744870832</v>
      </c>
      <c r="BK30" s="80" t="s">
        <v>66</v>
      </c>
      <c r="BL30" s="80"/>
      <c r="BM30" s="79">
        <v>1</v>
      </c>
      <c r="BN30" s="23">
        <f t="shared" si="10"/>
        <v>0.94252657350570412</v>
      </c>
      <c r="BP30" s="56" t="s">
        <v>66</v>
      </c>
      <c r="BQ30" s="57"/>
      <c r="BR30" s="79">
        <v>1</v>
      </c>
      <c r="BS30" s="23">
        <f t="shared" si="11"/>
        <v>0.94260446073381521</v>
      </c>
      <c r="BU30" s="56" t="s">
        <v>66</v>
      </c>
      <c r="BV30" s="57"/>
      <c r="BW30" s="79">
        <v>1</v>
      </c>
      <c r="BX30" s="23">
        <f t="shared" si="12"/>
        <v>0.94266324354748399</v>
      </c>
      <c r="BZ30" s="76" t="s">
        <v>59</v>
      </c>
      <c r="CA30" s="77"/>
      <c r="CB30" s="79">
        <v>0</v>
      </c>
      <c r="CC30" s="50">
        <f t="shared" si="13"/>
        <v>0.94270292194671046</v>
      </c>
      <c r="CE30" s="78" t="s">
        <v>59</v>
      </c>
      <c r="CF30" s="78"/>
      <c r="CG30" s="79">
        <v>0</v>
      </c>
      <c r="CH30" s="23">
        <f t="shared" si="14"/>
        <v>0.9427293742128614</v>
      </c>
      <c r="CJ30" s="78" t="s">
        <v>59</v>
      </c>
      <c r="CK30" s="78"/>
      <c r="CL30" s="79">
        <v>0</v>
      </c>
      <c r="CM30" s="23">
        <f t="shared" si="15"/>
        <v>0.94274700905696207</v>
      </c>
    </row>
    <row r="31" spans="1:96">
      <c r="A31" s="25" t="s">
        <v>79</v>
      </c>
      <c r="B31" s="94">
        <v>470678</v>
      </c>
      <c r="C31" s="27">
        <f>B31/$C$3</f>
        <v>0.69169442929970559</v>
      </c>
      <c r="D31" s="26">
        <v>460773</v>
      </c>
      <c r="E31" s="27">
        <f>D31/$C$5</f>
        <v>0.72313962685817601</v>
      </c>
      <c r="F31" s="26">
        <v>172828</v>
      </c>
      <c r="G31" s="27">
        <f>F31/$C$5</f>
        <v>0.27123719365206911</v>
      </c>
      <c r="H31" s="26">
        <v>3583</v>
      </c>
      <c r="I31" s="27">
        <f>H31/$C$5</f>
        <v>5.6231794897549214E-3</v>
      </c>
      <c r="J31" s="26">
        <v>6322</v>
      </c>
      <c r="K31" s="27">
        <f>J31/$C$5</f>
        <v>9.9217808356769788E-3</v>
      </c>
      <c r="L31" s="102"/>
      <c r="BH31" s="103"/>
    </row>
    <row r="32" spans="1:96">
      <c r="A32" s="25" t="s">
        <v>83</v>
      </c>
      <c r="B32" s="26">
        <v>369084</v>
      </c>
      <c r="C32" s="27">
        <f>B32/$C$3</f>
        <v>0.5423949000030861</v>
      </c>
      <c r="D32" s="26">
        <v>358289</v>
      </c>
      <c r="E32" s="27">
        <f>D32/$C$5</f>
        <v>0.56230068551627155</v>
      </c>
      <c r="F32" s="26">
        <v>275248</v>
      </c>
      <c r="G32" s="27">
        <f>F32/$C$5</f>
        <v>0.43197569304941746</v>
      </c>
      <c r="H32" s="26">
        <v>3647</v>
      </c>
      <c r="I32" s="27">
        <f>H32/$C$5</f>
        <v>5.7236214343109682E-3</v>
      </c>
      <c r="J32" s="26">
        <v>7148</v>
      </c>
      <c r="K32" s="27">
        <f>J32/$C$5</f>
        <v>1.1218109682603455E-2</v>
      </c>
      <c r="L32" s="102"/>
      <c r="BB32" s="67"/>
      <c r="BF32" s="21" t="s">
        <v>91</v>
      </c>
      <c r="BG32" s="78"/>
      <c r="BH32" s="79">
        <v>9946</v>
      </c>
      <c r="BI32" s="23">
        <f>(BH32+$BC$16+$AX$15+$AS$14+$AN$13+$AI$12+$AD$11+$Y$10+$T$9+$O$8)/$C$3</f>
        <v>0.95702535449710568</v>
      </c>
    </row>
    <row r="33" spans="1:61">
      <c r="A33" s="25" t="s">
        <v>17</v>
      </c>
      <c r="B33" s="26">
        <v>342471</v>
      </c>
      <c r="C33" s="27">
        <f>B33/$C$3</f>
        <v>0.50328522449891322</v>
      </c>
      <c r="D33" s="26">
        <v>326396</v>
      </c>
      <c r="E33" s="27">
        <f>D33/$C$5</f>
        <v>0.51224763961430297</v>
      </c>
      <c r="F33" s="26">
        <v>304055</v>
      </c>
      <c r="G33" s="27">
        <f>F33/$C$5</f>
        <v>0.4771855539373242</v>
      </c>
      <c r="H33" s="26">
        <v>6733</v>
      </c>
      <c r="I33" s="27">
        <f>H33/$C$5</f>
        <v>1.056680644837284E-2</v>
      </c>
      <c r="J33" s="26">
        <v>9342</v>
      </c>
      <c r="K33" s="27">
        <f>J33/$C$5</f>
        <v>1.4661385094415428E-2</v>
      </c>
      <c r="L33" s="102"/>
      <c r="BB33" s="67"/>
      <c r="BF33" s="21" t="s">
        <v>102</v>
      </c>
      <c r="BG33" s="78"/>
      <c r="BH33" s="79">
        <v>606026</v>
      </c>
      <c r="BI33" s="23">
        <f t="shared" ref="BI33:BI34" si="16">(BH33+$BC$16+$AX$15+$AS$14+$AN$13+$AI$12+$AD$11+$Y$10+$T$9+$O$8)/$C$3</f>
        <v>1.8330068437890814</v>
      </c>
    </row>
    <row r="34" spans="1:61">
      <c r="A34" s="25" t="s">
        <v>15</v>
      </c>
      <c r="B34" s="26">
        <v>121329</v>
      </c>
      <c r="C34" s="27">
        <f>B34/$C$3</f>
        <v>0.17830149999044778</v>
      </c>
      <c r="D34" s="26">
        <v>109806</v>
      </c>
      <c r="E34" s="27">
        <f>D34/$C$5</f>
        <v>0.17233012756126959</v>
      </c>
      <c r="F34" s="26">
        <v>521528</v>
      </c>
      <c r="G34" s="27">
        <f>F34/$C$5</f>
        <v>0.81848885094415424</v>
      </c>
      <c r="H34" s="26">
        <v>5850</v>
      </c>
      <c r="I34" s="27">
        <f>H34/$C$5</f>
        <v>9.1810214945761345E-3</v>
      </c>
      <c r="J34" s="26">
        <v>5673</v>
      </c>
      <c r="K34" s="27">
        <f>J34/$C$5</f>
        <v>8.9032367416633194E-3</v>
      </c>
      <c r="L34" s="102"/>
      <c r="BB34" s="45"/>
      <c r="BF34" s="21" t="s">
        <v>90</v>
      </c>
      <c r="BG34" s="78"/>
      <c r="BH34" s="79">
        <v>601989</v>
      </c>
      <c r="BI34" s="23">
        <f t="shared" si="16"/>
        <v>1.8270741883195609</v>
      </c>
    </row>
    <row r="35" spans="1:61">
      <c r="A35" s="21" t="s">
        <v>5</v>
      </c>
      <c r="B35" s="78">
        <v>14141</v>
      </c>
      <c r="C35" s="23">
        <f>B35/$C$3</f>
        <v>2.0781194202251087E-2</v>
      </c>
      <c r="D35" s="78">
        <v>12320</v>
      </c>
      <c r="E35" s="23">
        <f>D35/$C$5</f>
        <v>1.9335074327038973E-2</v>
      </c>
      <c r="F35" s="78">
        <v>624167</v>
      </c>
      <c r="G35" s="23">
        <f>F35/$C$5</f>
        <v>0.97957105012053036</v>
      </c>
      <c r="H35" s="78">
        <v>697</v>
      </c>
      <c r="I35" s="23">
        <f>H35/$C$5</f>
        <v>1.093875552430695E-3</v>
      </c>
      <c r="J35" s="78">
        <v>1124</v>
      </c>
      <c r="K35" s="23">
        <f>J35/$C$5</f>
        <v>1.7640116512655686E-3</v>
      </c>
      <c r="L35" s="102"/>
      <c r="M35" s="9"/>
      <c r="N35" s="65"/>
      <c r="O35" s="65"/>
      <c r="P35" s="65"/>
      <c r="BB35" s="45"/>
      <c r="BF35" s="21" t="s">
        <v>92</v>
      </c>
      <c r="BG35" s="78"/>
      <c r="BH35" s="79">
        <v>634542</v>
      </c>
      <c r="BI35" s="23">
        <f>(BH35+$BC$16+$AX$15+$AS$14+$AN$13+$AI$12+$AD$11+$Y$10+$T$9+$O$8)/$C$3</f>
        <v>1.8749131116535458</v>
      </c>
    </row>
    <row r="36" spans="1:61">
      <c r="A36" s="21" t="s">
        <v>97</v>
      </c>
      <c r="B36" s="78">
        <v>4905</v>
      </c>
      <c r="C36" s="23">
        <f>B36/$C$3</f>
        <v>7.208242526132635E-3</v>
      </c>
      <c r="D36" s="78">
        <v>219</v>
      </c>
      <c r="E36" s="23">
        <f>D36/$C$5</f>
        <v>3.4369977902772199E-4</v>
      </c>
      <c r="F36" s="78">
        <v>632818</v>
      </c>
      <c r="G36" s="23">
        <f>F36/$C$5</f>
        <v>0.9931479760948172</v>
      </c>
      <c r="H36" s="78">
        <v>4147</v>
      </c>
      <c r="I36" s="23">
        <f>H36/$C$5</f>
        <v>6.5083241261550823E-3</v>
      </c>
      <c r="J36" s="78">
        <v>539</v>
      </c>
      <c r="K36" s="23">
        <f>J36/$C$5</f>
        <v>8.4590950180795505E-4</v>
      </c>
      <c r="L36" s="102"/>
      <c r="M36" s="9"/>
      <c r="N36" s="65"/>
      <c r="O36" s="65"/>
      <c r="P36" s="65"/>
      <c r="BB36" s="67"/>
      <c r="BF36" s="21" t="s">
        <v>92</v>
      </c>
      <c r="BG36" s="78"/>
      <c r="BH36" s="79">
        <v>634542</v>
      </c>
      <c r="BI36" s="23">
        <f>(BH36+$BC$16+$AX$15+$AS$14+$AN$13+$AI$12+$AD$11+$Y$10+$T$9+$O$8)/$C$3</f>
        <v>1.8749131116535458</v>
      </c>
    </row>
    <row r="37" spans="1:61">
      <c r="A37" s="21" t="s">
        <v>96</v>
      </c>
      <c r="B37" s="78">
        <v>4830</v>
      </c>
      <c r="C37" s="23">
        <f>B37/$C$3</f>
        <v>7.0980247505036953E-3</v>
      </c>
      <c r="D37" s="78">
        <v>267</v>
      </c>
      <c r="E37" s="23">
        <f>D37/$C$5</f>
        <v>4.1903123744475694E-4</v>
      </c>
      <c r="F37" s="78">
        <v>632860</v>
      </c>
      <c r="G37" s="23">
        <f>F37/$C$5</f>
        <v>0.99321389112093206</v>
      </c>
      <c r="H37" s="78">
        <v>4057</v>
      </c>
      <c r="I37" s="23">
        <f>H37/$C$5</f>
        <v>6.3670776416231414E-3</v>
      </c>
      <c r="J37" s="78">
        <v>506</v>
      </c>
      <c r="K37" s="23">
        <f>J37/$C$5</f>
        <v>7.9411912414624345E-4</v>
      </c>
      <c r="L37" s="102"/>
      <c r="M37" s="9"/>
      <c r="N37" s="65"/>
      <c r="O37" s="65"/>
      <c r="P37" s="65"/>
      <c r="BB37" s="45"/>
    </row>
    <row r="38" spans="1:61">
      <c r="A38" s="21" t="s">
        <v>95</v>
      </c>
      <c r="B38" s="78">
        <v>4708</v>
      </c>
      <c r="C38" s="23">
        <f>B38/$C$3</f>
        <v>6.9187371688139536E-3</v>
      </c>
      <c r="D38" s="78">
        <v>4198</v>
      </c>
      <c r="E38" s="23">
        <f>D38/$C$5</f>
        <v>6.5883638007231821E-3</v>
      </c>
      <c r="F38" s="78">
        <v>632922</v>
      </c>
      <c r="G38" s="23">
        <f>F38/$C$5</f>
        <v>0.99331119425472081</v>
      </c>
      <c r="H38" s="78">
        <v>64</v>
      </c>
      <c r="I38" s="23">
        <f>H38/$C$5</f>
        <v>1.004419445560466E-4</v>
      </c>
      <c r="J38" s="78">
        <v>446</v>
      </c>
      <c r="K38" s="23">
        <f>J38/$C$5</f>
        <v>6.9995480112494983E-4</v>
      </c>
      <c r="L38" s="102"/>
      <c r="M38" s="9"/>
      <c r="N38" s="65"/>
      <c r="O38" s="65"/>
      <c r="P38" s="65"/>
      <c r="BB38" s="45"/>
    </row>
    <row r="39" spans="1:61">
      <c r="A39" s="21" t="s">
        <v>94</v>
      </c>
      <c r="B39" s="78">
        <v>4633</v>
      </c>
      <c r="C39" s="23">
        <f>B39/$C$3</f>
        <v>6.8085193931850148E-3</v>
      </c>
      <c r="D39" s="78">
        <v>4170</v>
      </c>
      <c r="E39" s="23">
        <f>D39/$C$5</f>
        <v>6.5444204499799114E-3</v>
      </c>
      <c r="F39" s="78">
        <v>632969</v>
      </c>
      <c r="G39" s="23">
        <f>F39/$C$5</f>
        <v>0.99338495630775414</v>
      </c>
      <c r="H39" s="78">
        <v>45</v>
      </c>
      <c r="I39" s="23">
        <f>H39/$C$5</f>
        <v>7.062324226597027E-5</v>
      </c>
      <c r="J39" s="78">
        <v>418</v>
      </c>
      <c r="K39" s="23">
        <f>J39/$C$5</f>
        <v>6.560114503816794E-4</v>
      </c>
      <c r="L39" s="102"/>
      <c r="M39" s="9"/>
      <c r="N39" s="65"/>
      <c r="O39" s="65"/>
      <c r="P39" s="65"/>
      <c r="BB39" s="67"/>
    </row>
    <row r="40" spans="1:61">
      <c r="A40" s="21" t="s">
        <v>99</v>
      </c>
      <c r="B40" s="78">
        <v>4465</v>
      </c>
      <c r="C40" s="23">
        <f>B40/$C$3</f>
        <v>6.5616315757761907E-3</v>
      </c>
      <c r="D40" s="78">
        <v>4204</v>
      </c>
      <c r="E40" s="23">
        <f>D40/$C$5</f>
        <v>6.597780233025311E-3</v>
      </c>
      <c r="F40" s="78">
        <v>632830</v>
      </c>
      <c r="G40" s="23">
        <f>F40/$C$5</f>
        <v>0.99316680895942144</v>
      </c>
      <c r="H40" s="78">
        <v>150</v>
      </c>
      <c r="I40" s="23">
        <f>H40/$C$5</f>
        <v>2.3541080755323424E-4</v>
      </c>
      <c r="J40" s="78">
        <v>111</v>
      </c>
      <c r="K40" s="23">
        <f>J40/$C$5</f>
        <v>1.7420399758939333E-4</v>
      </c>
      <c r="L40" s="102"/>
      <c r="M40" s="9"/>
      <c r="N40" s="65"/>
      <c r="O40" s="65"/>
      <c r="P40" s="65"/>
    </row>
    <row r="41" spans="1:61">
      <c r="A41" s="21" t="s">
        <v>98</v>
      </c>
      <c r="B41" s="78">
        <v>4387</v>
      </c>
      <c r="C41" s="23">
        <f>B41/$C$3</f>
        <v>6.447005089122093E-3</v>
      </c>
      <c r="D41" s="78">
        <v>4186</v>
      </c>
      <c r="E41" s="23">
        <f>D41/$C$5</f>
        <v>6.5695309361189233E-3</v>
      </c>
      <c r="F41" s="78">
        <v>632876</v>
      </c>
      <c r="G41" s="23">
        <f>F41/$C$5</f>
        <v>0.99323900160707113</v>
      </c>
      <c r="H41" s="78">
        <v>122</v>
      </c>
      <c r="I41" s="23">
        <f>H41/$C$5</f>
        <v>1.9146745680996384E-4</v>
      </c>
      <c r="J41" s="78">
        <v>79</v>
      </c>
      <c r="K41" s="23">
        <f>J41/$C$5</f>
        <v>1.2398302531137003E-4</v>
      </c>
      <c r="L41" s="102"/>
      <c r="M41" s="9"/>
      <c r="N41" s="65"/>
      <c r="O41" s="65"/>
      <c r="P41" s="65"/>
    </row>
    <row r="42" spans="1:61">
      <c r="A42" s="21" t="s">
        <v>7</v>
      </c>
      <c r="B42" s="78">
        <v>4316</v>
      </c>
      <c r="C42" s="23">
        <f>B42/$C$3</f>
        <v>6.342665594860031E-3</v>
      </c>
      <c r="D42" s="78">
        <v>4184</v>
      </c>
      <c r="E42" s="23">
        <f>D42/$C$5</f>
        <v>6.5663921253515467E-3</v>
      </c>
      <c r="F42" s="78">
        <v>632959</v>
      </c>
      <c r="G42" s="23">
        <f>F42/$C$5</f>
        <v>0.9933692622539172</v>
      </c>
      <c r="H42" s="78">
        <v>41</v>
      </c>
      <c r="I42" s="23">
        <f>H42/$C$5</f>
        <v>6.4345620731217357E-5</v>
      </c>
      <c r="J42" s="78">
        <v>91</v>
      </c>
      <c r="K42" s="23">
        <f>J42/$C$5</f>
        <v>1.4281588991562876E-4</v>
      </c>
      <c r="L42" s="102"/>
      <c r="M42" s="9"/>
      <c r="N42" s="65"/>
      <c r="O42" s="65"/>
      <c r="P42" s="65"/>
    </row>
    <row r="43" spans="1:61">
      <c r="A43" s="21" t="s">
        <v>11</v>
      </c>
      <c r="B43" s="78">
        <v>4255</v>
      </c>
      <c r="C43" s="23">
        <f>B43/$C$3</f>
        <v>6.2530218040151601E-3</v>
      </c>
      <c r="D43" s="78">
        <v>4118</v>
      </c>
      <c r="E43" s="23">
        <f>D43/$C$5</f>
        <v>6.4628113700281233E-3</v>
      </c>
      <c r="F43" s="78">
        <v>633021</v>
      </c>
      <c r="G43" s="23">
        <f>F43/$C$5</f>
        <v>0.99346656538770595</v>
      </c>
      <c r="H43" s="78">
        <v>45</v>
      </c>
      <c r="I43" s="23">
        <f>H43/$C$5</f>
        <v>7.062324226597027E-5</v>
      </c>
      <c r="J43" s="78">
        <v>92</v>
      </c>
      <c r="K43" s="23">
        <f>J43/$C$5</f>
        <v>1.44385295299317E-4</v>
      </c>
      <c r="L43" s="102"/>
      <c r="M43" s="9"/>
      <c r="N43" s="65"/>
      <c r="O43" s="65"/>
      <c r="P43" s="65"/>
    </row>
    <row r="44" spans="1:61">
      <c r="A44" s="21" t="s">
        <v>6</v>
      </c>
      <c r="B44" s="78">
        <v>4242</v>
      </c>
      <c r="C44" s="23">
        <f>B44/$C$3</f>
        <v>6.2339173895728109E-3</v>
      </c>
      <c r="D44" s="78">
        <v>4156</v>
      </c>
      <c r="E44" s="23">
        <f>D44/$C$5</f>
        <v>6.5224487746082761E-3</v>
      </c>
      <c r="F44" s="78">
        <v>633005</v>
      </c>
      <c r="G44" s="23">
        <f>F44/$C$5</f>
        <v>0.99344145490156688</v>
      </c>
      <c r="H44" s="78">
        <v>23</v>
      </c>
      <c r="I44" s="23">
        <f>H44/$C$5</f>
        <v>3.6096323824829251E-5</v>
      </c>
      <c r="J44" s="78">
        <v>63</v>
      </c>
      <c r="K44" s="23">
        <f>J44/$C$5</f>
        <v>9.8872539172358383E-5</v>
      </c>
      <c r="L44" s="102"/>
      <c r="M44" s="9"/>
      <c r="N44" s="65"/>
      <c r="O44" s="65"/>
      <c r="P44" s="65"/>
    </row>
    <row r="45" spans="1:61">
      <c r="A45" s="21" t="s">
        <v>10</v>
      </c>
      <c r="B45" s="78">
        <v>4183</v>
      </c>
      <c r="C45" s="23">
        <f>B45/$C$3</f>
        <v>6.1472127394113785E-3</v>
      </c>
      <c r="D45" s="78">
        <v>4093</v>
      </c>
      <c r="E45" s="23">
        <f>D45/$C$5</f>
        <v>6.4235762354359184E-3</v>
      </c>
      <c r="F45" s="78">
        <v>633062</v>
      </c>
      <c r="G45" s="23">
        <f>F45/$C$5</f>
        <v>0.99353091100843716</v>
      </c>
      <c r="H45" s="78">
        <v>29</v>
      </c>
      <c r="I45" s="23">
        <f>H45/$C$5</f>
        <v>4.551275612695862E-5</v>
      </c>
      <c r="J45" s="78">
        <v>61</v>
      </c>
      <c r="K45" s="23">
        <f>J45/$C$5</f>
        <v>9.573372840498192E-5</v>
      </c>
      <c r="L45" s="102"/>
      <c r="M45" s="9"/>
      <c r="N45" s="45"/>
      <c r="O45" s="45"/>
      <c r="P45" s="65"/>
    </row>
    <row r="46" spans="1:61">
      <c r="A46" s="21" t="s">
        <v>105</v>
      </c>
      <c r="B46" s="24">
        <v>2778</v>
      </c>
      <c r="C46" s="23">
        <f>B46/$C$3</f>
        <v>4.0824664092959139E-3</v>
      </c>
      <c r="D46" s="88">
        <v>2621</v>
      </c>
      <c r="E46" s="23">
        <f>D46/$C$5</f>
        <v>4.113411510646846E-3</v>
      </c>
      <c r="F46" s="89">
        <v>634441</v>
      </c>
      <c r="G46" s="23">
        <f>F46/$C$5</f>
        <v>0.99569512103254321</v>
      </c>
      <c r="H46" s="24">
        <v>122</v>
      </c>
      <c r="I46" s="23">
        <f>H46/$C$5</f>
        <v>1.9146745680996384E-4</v>
      </c>
      <c r="J46" s="88">
        <v>35</v>
      </c>
      <c r="K46" s="23">
        <f>J46/$C$5</f>
        <v>5.4929188429087988E-5</v>
      </c>
      <c r="L46" s="102"/>
      <c r="M46" s="9"/>
      <c r="N46" s="67"/>
      <c r="O46" s="67"/>
      <c r="P46" s="65"/>
    </row>
    <row r="47" spans="1:61">
      <c r="A47" s="21" t="s">
        <v>18</v>
      </c>
      <c r="B47" s="78">
        <v>2710</v>
      </c>
      <c r="C47" s="23">
        <f>B47/$C$3</f>
        <v>3.982535626059009E-3</v>
      </c>
      <c r="D47" s="78">
        <v>2603</v>
      </c>
      <c r="E47" s="23">
        <f>D47/$C$5</f>
        <v>4.0851622137404583E-3</v>
      </c>
      <c r="F47" s="78">
        <v>634504</v>
      </c>
      <c r="G47" s="23">
        <f>F47/$C$5</f>
        <v>0.9957939935717155</v>
      </c>
      <c r="H47" s="78">
        <v>77</v>
      </c>
      <c r="I47" s="23">
        <f>H47/$C$5</f>
        <v>1.2084421454399357E-4</v>
      </c>
      <c r="J47" s="78">
        <v>30</v>
      </c>
      <c r="K47" s="23">
        <f>J47/$C$5</f>
        <v>4.7082161510646844E-5</v>
      </c>
      <c r="L47" s="102"/>
      <c r="M47" s="9"/>
      <c r="N47" s="67"/>
      <c r="O47" s="67"/>
      <c r="P47" s="65"/>
    </row>
    <row r="48" spans="1:61">
      <c r="A48" s="21" t="s">
        <v>8</v>
      </c>
      <c r="B48" s="78">
        <v>86</v>
      </c>
      <c r="C48" s="23">
        <f>B48/$C$3</f>
        <v>1.2638304938785048E-4</v>
      </c>
      <c r="D48" s="78">
        <v>59</v>
      </c>
      <c r="E48" s="23">
        <f>D48/$C$5</f>
        <v>9.2594917637605471E-5</v>
      </c>
      <c r="F48" s="78">
        <v>637110</v>
      </c>
      <c r="G48" s="23">
        <f>F48/$C$5</f>
        <v>0.99988386400160711</v>
      </c>
      <c r="H48" s="78">
        <v>15</v>
      </c>
      <c r="I48" s="23">
        <f>H48/$C$5</f>
        <v>2.3541080755323422E-5</v>
      </c>
      <c r="J48" s="78">
        <v>12</v>
      </c>
      <c r="K48" s="23">
        <f>J48/$C$5</f>
        <v>1.8832864604258738E-5</v>
      </c>
      <c r="L48" s="102"/>
      <c r="M48" s="9"/>
      <c r="N48" s="67"/>
      <c r="O48" s="67"/>
      <c r="P48" s="65"/>
    </row>
    <row r="49" spans="1:87">
      <c r="A49" s="21" t="s">
        <v>9</v>
      </c>
      <c r="B49" s="78">
        <v>66</v>
      </c>
      <c r="C49" s="23">
        <f>B49/$C$3</f>
        <v>9.6991642553466645E-5</v>
      </c>
      <c r="D49" s="78">
        <v>42</v>
      </c>
      <c r="E49" s="23">
        <f>D49/$C$5</f>
        <v>6.5915026114905589E-5</v>
      </c>
      <c r="F49" s="78">
        <v>637128</v>
      </c>
      <c r="G49" s="23">
        <f>F49/$C$5</f>
        <v>0.99991211329851348</v>
      </c>
      <c r="H49" s="78">
        <v>14</v>
      </c>
      <c r="I49" s="23">
        <f>H49/$C$5</f>
        <v>2.1971675371635194E-5</v>
      </c>
      <c r="J49" s="78">
        <v>10</v>
      </c>
      <c r="K49" s="23">
        <f>J49/$C$5</f>
        <v>1.5694053836882281E-5</v>
      </c>
      <c r="L49" s="102"/>
      <c r="M49" s="9"/>
      <c r="N49" s="65"/>
      <c r="O49" s="65"/>
      <c r="P49" s="65"/>
    </row>
    <row r="50" spans="1:87">
      <c r="A50" s="21" t="s">
        <v>13</v>
      </c>
      <c r="B50" s="24">
        <v>9</v>
      </c>
      <c r="C50" s="23">
        <f>B50/$C$3</f>
        <v>1.3226133075472723E-5</v>
      </c>
      <c r="D50" s="78">
        <v>5</v>
      </c>
      <c r="E50" s="23">
        <f>D50/$C$5</f>
        <v>7.8470269184411407E-6</v>
      </c>
      <c r="F50" s="78">
        <v>637177</v>
      </c>
      <c r="G50" s="23">
        <f>F50/$C$5</f>
        <v>0.99998901416231423</v>
      </c>
      <c r="H50" s="78">
        <v>2</v>
      </c>
      <c r="I50" s="23">
        <f>H50/$C$5</f>
        <v>3.1388107673764563E-6</v>
      </c>
      <c r="J50" s="78">
        <v>2</v>
      </c>
      <c r="K50" s="23">
        <f>J50/$C$5</f>
        <v>3.1388107673764563E-6</v>
      </c>
      <c r="L50" s="102"/>
      <c r="M50" s="9"/>
      <c r="N50" s="65"/>
      <c r="O50" s="65"/>
      <c r="P50" s="65"/>
    </row>
    <row r="51" spans="1:87">
      <c r="A51" s="21" t="s">
        <v>101</v>
      </c>
      <c r="B51" s="78">
        <v>9</v>
      </c>
      <c r="C51" s="23">
        <f>B51/$C$3</f>
        <v>1.3226133075472723E-5</v>
      </c>
      <c r="D51" s="86">
        <v>5</v>
      </c>
      <c r="E51" s="23">
        <f>D51/$C$5</f>
        <v>7.8470269184411407E-6</v>
      </c>
      <c r="F51" s="87">
        <v>637177</v>
      </c>
      <c r="G51" s="23">
        <f>F51/$C$5</f>
        <v>0.99998901416231423</v>
      </c>
      <c r="H51" s="78">
        <v>2</v>
      </c>
      <c r="I51" s="23">
        <f>H51/$C$5</f>
        <v>3.1388107673764563E-6</v>
      </c>
      <c r="J51" s="86">
        <v>2</v>
      </c>
      <c r="K51" s="23">
        <f>J51/$C$5</f>
        <v>3.1388107673764563E-6</v>
      </c>
      <c r="L51" s="102"/>
      <c r="M51" s="9"/>
      <c r="N51" s="65"/>
      <c r="O51" s="65"/>
      <c r="P51" s="65"/>
    </row>
    <row r="52" spans="1:87">
      <c r="A52" s="21" t="s">
        <v>12</v>
      </c>
      <c r="B52" s="78">
        <v>6</v>
      </c>
      <c r="C52" s="23">
        <f>B52/$C$3</f>
        <v>8.8174220503151494E-6</v>
      </c>
      <c r="D52" s="78">
        <v>5</v>
      </c>
      <c r="E52" s="23">
        <f>D52/$C$5</f>
        <v>7.8470269184411407E-6</v>
      </c>
      <c r="F52" s="78">
        <v>637178</v>
      </c>
      <c r="G52" s="23">
        <f>F52/$C$5</f>
        <v>0.99999058356769788</v>
      </c>
      <c r="H52" s="78">
        <v>1</v>
      </c>
      <c r="I52" s="23">
        <f>H52/$C$5</f>
        <v>1.5694053836882281E-6</v>
      </c>
      <c r="J52" s="78">
        <v>0</v>
      </c>
      <c r="K52" s="23">
        <f>J52/$C$5</f>
        <v>0</v>
      </c>
      <c r="L52" s="102"/>
    </row>
    <row r="53" spans="1:87">
      <c r="A53" s="21" t="s">
        <v>100</v>
      </c>
      <c r="B53" s="78">
        <v>6</v>
      </c>
      <c r="C53" s="23">
        <f>B53/$C$3</f>
        <v>8.8174220503151494E-6</v>
      </c>
      <c r="D53" s="78">
        <v>5</v>
      </c>
      <c r="E53" s="23">
        <f>D53/$C$5</f>
        <v>7.8470269184411407E-6</v>
      </c>
      <c r="F53" s="78">
        <v>637178</v>
      </c>
      <c r="G53" s="23">
        <f>F53/$C$5</f>
        <v>0.99999058356769788</v>
      </c>
      <c r="H53" s="78">
        <v>1</v>
      </c>
      <c r="I53" s="23">
        <f>H53/$C$5</f>
        <v>1.5694053836882281E-6</v>
      </c>
      <c r="J53" s="78">
        <v>0</v>
      </c>
      <c r="K53" s="23">
        <f>J53/$C$5</f>
        <v>0</v>
      </c>
      <c r="L53" s="102"/>
    </row>
    <row r="54" spans="1:87">
      <c r="K54" s="1"/>
      <c r="L54" s="1"/>
    </row>
    <row r="55" spans="1:87">
      <c r="A55" s="9" t="s">
        <v>25</v>
      </c>
      <c r="B55" s="1"/>
      <c r="C55" s="9" t="s">
        <v>29</v>
      </c>
      <c r="D55" s="1"/>
      <c r="E55" s="2"/>
      <c r="F55" s="2"/>
      <c r="G55" s="9" t="s">
        <v>33</v>
      </c>
      <c r="H55" s="7"/>
      <c r="I55" s="1"/>
      <c r="J55" s="1"/>
      <c r="K55" s="1"/>
      <c r="L55" s="1"/>
    </row>
    <row r="56" spans="1:87">
      <c r="A56" s="9" t="s">
        <v>26</v>
      </c>
      <c r="B56" s="7"/>
      <c r="C56" s="9" t="s">
        <v>30</v>
      </c>
      <c r="E56" s="5"/>
      <c r="F56" s="5"/>
      <c r="G56" s="19" t="s">
        <v>34</v>
      </c>
      <c r="H56" s="1"/>
      <c r="I56" s="1"/>
      <c r="J56" s="1"/>
      <c r="K56" s="1"/>
      <c r="L56" s="1"/>
      <c r="X56" s="45"/>
      <c r="CD56" s="73"/>
      <c r="CE56" s="73"/>
      <c r="CF56" s="73"/>
      <c r="CG56" s="73"/>
      <c r="CH56" s="73"/>
      <c r="CI56" s="73"/>
    </row>
    <row r="57" spans="1:87">
      <c r="A57" s="9" t="s">
        <v>27</v>
      </c>
      <c r="B57" s="1"/>
      <c r="C57" s="9" t="s">
        <v>31</v>
      </c>
      <c r="D57" s="1"/>
      <c r="E57" s="2"/>
      <c r="F57" s="2"/>
      <c r="G57" s="20" t="s">
        <v>38</v>
      </c>
      <c r="H57" s="20"/>
      <c r="I57" s="20"/>
      <c r="J57" s="20"/>
      <c r="K57" s="1"/>
      <c r="L57" s="1"/>
      <c r="X57" s="45"/>
      <c r="CD57" s="45"/>
      <c r="CE57" s="45"/>
      <c r="CF57" s="45"/>
      <c r="CG57" s="45"/>
      <c r="CH57" s="72"/>
      <c r="CI57" s="45"/>
    </row>
    <row r="58" spans="1:87">
      <c r="A58" s="62" t="s">
        <v>28</v>
      </c>
      <c r="B58" s="1"/>
      <c r="C58" s="9" t="s">
        <v>32</v>
      </c>
      <c r="D58" s="1"/>
      <c r="E58" s="2"/>
      <c r="F58" s="2"/>
      <c r="G58" s="62" t="s">
        <v>39</v>
      </c>
      <c r="H58" s="62"/>
      <c r="I58" s="62"/>
      <c r="J58" s="62"/>
      <c r="K58" s="1"/>
      <c r="L58" s="1"/>
      <c r="Q58" s="66"/>
      <c r="X58" s="45"/>
      <c r="CD58" s="45"/>
      <c r="CE58" s="67"/>
      <c r="CF58" s="67"/>
      <c r="CG58" s="65"/>
      <c r="CH58" s="72"/>
      <c r="CI58" s="45"/>
    </row>
    <row r="59" spans="1:87">
      <c r="A59" s="9" t="s">
        <v>81</v>
      </c>
      <c r="B59" s="1"/>
      <c r="C59" s="9" t="s">
        <v>82</v>
      </c>
      <c r="D59" s="7"/>
      <c r="E59" s="2"/>
      <c r="F59" s="2"/>
      <c r="G59" s="62" t="s">
        <v>40</v>
      </c>
      <c r="H59" s="62"/>
      <c r="I59" s="62"/>
      <c r="J59" s="62"/>
      <c r="K59" s="1"/>
      <c r="L59" s="1"/>
      <c r="Q59" s="66"/>
      <c r="X59" s="45"/>
      <c r="CD59" s="45"/>
      <c r="CE59" s="67"/>
      <c r="CF59" s="67"/>
      <c r="CG59" s="65"/>
      <c r="CH59" s="72"/>
      <c r="CI59" s="45"/>
    </row>
    <row r="60" spans="1:87">
      <c r="A60" s="9" t="s">
        <v>88</v>
      </c>
      <c r="B60" s="1"/>
      <c r="C60" s="1"/>
      <c r="D60" s="1"/>
      <c r="E60" s="2"/>
      <c r="F60" s="2"/>
      <c r="G60" s="1"/>
      <c r="H60" s="1"/>
      <c r="I60" s="1"/>
      <c r="J60" s="1"/>
      <c r="K60" s="1"/>
      <c r="L60" s="1"/>
      <c r="Q60" s="66"/>
      <c r="X60" s="45"/>
      <c r="CD60" s="45"/>
      <c r="CE60" s="67"/>
      <c r="CF60" s="67"/>
      <c r="CG60" s="65"/>
      <c r="CH60" s="72"/>
      <c r="CI60" s="45"/>
    </row>
    <row r="61" spans="1:87">
      <c r="A61" s="1"/>
      <c r="B61" s="1"/>
      <c r="C61" s="1"/>
      <c r="D61" s="1"/>
      <c r="E61" s="2"/>
      <c r="F61" s="2"/>
      <c r="G61" s="1"/>
      <c r="H61" s="1"/>
      <c r="I61" s="1"/>
      <c r="J61" s="1"/>
      <c r="K61" s="1"/>
      <c r="L61" s="1"/>
      <c r="Q61" s="66"/>
      <c r="X61" s="45"/>
      <c r="CE61" s="67"/>
      <c r="CF61" s="67"/>
      <c r="CG61" s="65"/>
      <c r="CH61" s="72"/>
    </row>
    <row r="62" spans="1:87">
      <c r="A62" s="1"/>
      <c r="B62" s="1"/>
      <c r="C62" s="1"/>
      <c r="D62" s="1"/>
      <c r="E62" s="2"/>
      <c r="F62" s="2"/>
      <c r="G62" s="1"/>
      <c r="H62" s="1"/>
      <c r="I62" s="1"/>
      <c r="J62" s="1"/>
      <c r="K62" s="1"/>
      <c r="L62" s="1"/>
      <c r="Q62" s="66"/>
      <c r="X62" s="45"/>
      <c r="CE62" s="67"/>
      <c r="CF62" s="67"/>
      <c r="CG62" s="65"/>
      <c r="CH62" s="72"/>
    </row>
    <row r="63" spans="1:87">
      <c r="A63" s="6"/>
      <c r="B63" s="1"/>
      <c r="C63" s="1"/>
      <c r="D63" s="7"/>
      <c r="E63" s="2"/>
      <c r="F63" s="2"/>
      <c r="G63" s="1"/>
      <c r="H63" s="1"/>
      <c r="I63" s="1"/>
      <c r="J63" s="1"/>
      <c r="K63" s="1"/>
      <c r="L63" s="1"/>
      <c r="Q63" s="66"/>
    </row>
    <row r="64" spans="1:87">
      <c r="A64" s="1"/>
      <c r="B64" s="1"/>
      <c r="C64" s="1"/>
      <c r="D64" s="1"/>
      <c r="E64" s="2"/>
      <c r="F64" s="2"/>
      <c r="G64" s="1"/>
      <c r="H64" s="1"/>
      <c r="I64" s="1"/>
      <c r="J64" s="1"/>
      <c r="K64" s="1"/>
      <c r="L64" s="1"/>
      <c r="Q64" s="66"/>
    </row>
    <row r="65" spans="1:17">
      <c r="A65" s="1"/>
      <c r="B65" s="1"/>
      <c r="C65" s="1"/>
      <c r="D65" s="1"/>
      <c r="E65" s="2"/>
      <c r="F65" s="2"/>
      <c r="G65" s="1"/>
      <c r="H65" s="1"/>
      <c r="I65" s="1"/>
      <c r="J65" s="1"/>
      <c r="K65" s="1"/>
      <c r="L65" s="1"/>
      <c r="Q65" s="66"/>
    </row>
    <row r="66" spans="1:17">
      <c r="A66" s="1"/>
      <c r="B66" s="1"/>
      <c r="C66" s="1"/>
      <c r="D66" s="1"/>
      <c r="E66" s="2"/>
      <c r="F66" s="2"/>
      <c r="G66" s="1"/>
      <c r="H66" s="1"/>
      <c r="I66" s="1"/>
      <c r="J66" s="1"/>
      <c r="K66" s="1"/>
      <c r="L66" s="1"/>
      <c r="Q66" s="66"/>
    </row>
    <row r="67" spans="1:17">
      <c r="A67" s="1"/>
      <c r="B67" s="7"/>
      <c r="C67" s="7"/>
      <c r="D67" s="8"/>
      <c r="E67" s="5"/>
      <c r="F67" s="9"/>
      <c r="G67" s="1"/>
      <c r="H67" s="1"/>
      <c r="I67" s="1"/>
      <c r="J67" s="1"/>
      <c r="K67" s="1"/>
      <c r="L67" s="1"/>
      <c r="Q67" s="66"/>
    </row>
    <row r="68" spans="1:17">
      <c r="A68" s="1"/>
      <c r="B68" s="1"/>
      <c r="C68" s="1"/>
      <c r="D68" s="1"/>
      <c r="E68" s="1"/>
      <c r="F68" s="9"/>
      <c r="G68" s="1"/>
      <c r="H68" s="1"/>
      <c r="I68" s="1"/>
      <c r="J68" s="1"/>
      <c r="K68" s="1"/>
      <c r="L68" s="1"/>
      <c r="Q68" s="66"/>
    </row>
    <row r="69" spans="1:17">
      <c r="G69" s="1"/>
      <c r="H69" s="1"/>
      <c r="Q69" s="66"/>
    </row>
    <row r="70" spans="1:17">
      <c r="G70" s="1"/>
      <c r="H70" s="1"/>
      <c r="Q70" s="66"/>
    </row>
    <row r="71" spans="1:17">
      <c r="G71" s="1"/>
      <c r="H71" s="1"/>
      <c r="Q71" s="66"/>
    </row>
    <row r="72" spans="1:17">
      <c r="G72" s="1"/>
      <c r="H72" s="1"/>
      <c r="Q72" s="66"/>
    </row>
    <row r="73" spans="1:17">
      <c r="G73" s="1"/>
      <c r="H73" s="1"/>
      <c r="Q73" s="66"/>
    </row>
    <row r="74" spans="1:17">
      <c r="G74" s="1"/>
      <c r="H74" s="1"/>
      <c r="Q74" s="66"/>
    </row>
    <row r="75" spans="1:17">
      <c r="G75" s="1"/>
      <c r="H75" s="1"/>
    </row>
    <row r="76" spans="1:17">
      <c r="G76" s="1"/>
      <c r="H76" s="1"/>
    </row>
    <row r="77" spans="1:17">
      <c r="G77" s="1"/>
      <c r="H77" s="1"/>
    </row>
    <row r="78" spans="1:17">
      <c r="G78" s="1"/>
      <c r="H78" s="1"/>
    </row>
    <row r="79" spans="1:17">
      <c r="G79" s="1"/>
      <c r="H79" s="1"/>
    </row>
    <row r="80" spans="1:17">
      <c r="G80" s="1"/>
      <c r="H80" s="1"/>
    </row>
    <row r="81" spans="6:8">
      <c r="G81" s="1"/>
      <c r="H81" s="1"/>
    </row>
    <row r="82" spans="6:8">
      <c r="G82" s="1"/>
      <c r="H82" s="1"/>
    </row>
    <row r="83" spans="6:8">
      <c r="G83" s="1"/>
      <c r="H83" s="1"/>
    </row>
    <row r="84" spans="6:8">
      <c r="G84" s="1"/>
      <c r="H84" s="1"/>
    </row>
    <row r="85" spans="6:8">
      <c r="G85" s="1"/>
      <c r="H85" s="1"/>
    </row>
    <row r="86" spans="6:8">
      <c r="G86" s="1"/>
      <c r="H86" s="1"/>
    </row>
    <row r="87" spans="6:8">
      <c r="G87" s="1"/>
      <c r="H87" s="1"/>
    </row>
    <row r="88" spans="6:8">
      <c r="G88" s="1"/>
      <c r="H88" s="1"/>
    </row>
    <row r="89" spans="6:8">
      <c r="G89" s="1"/>
      <c r="H89" s="1"/>
    </row>
    <row r="90" spans="6:8">
      <c r="G90" s="1"/>
      <c r="H90" s="1"/>
    </row>
    <row r="91" spans="6:8">
      <c r="G91" s="1"/>
      <c r="H91" s="1"/>
    </row>
    <row r="92" spans="6:8">
      <c r="F92" s="9"/>
      <c r="G92" s="1"/>
      <c r="H92" s="1"/>
    </row>
    <row r="93" spans="6:8">
      <c r="F93" s="9"/>
      <c r="G93" s="1"/>
      <c r="H93" s="1"/>
    </row>
    <row r="94" spans="6:8">
      <c r="F94" s="9"/>
      <c r="G94" s="1"/>
      <c r="H94" s="1"/>
    </row>
    <row r="95" spans="6:8">
      <c r="F95" s="9"/>
      <c r="G95" s="1"/>
      <c r="H95" s="1"/>
    </row>
    <row r="96" spans="6:8">
      <c r="F96" s="45"/>
      <c r="G96" s="1"/>
      <c r="H96" s="1"/>
    </row>
    <row r="97" spans="6:8">
      <c r="F97" s="45"/>
      <c r="G97" s="1"/>
      <c r="H97" s="1"/>
    </row>
    <row r="98" spans="6:8">
      <c r="F98" s="45"/>
      <c r="G98" s="1"/>
      <c r="H98" s="1"/>
    </row>
    <row r="99" spans="6:8">
      <c r="F99" s="45"/>
      <c r="G99" s="1"/>
      <c r="H99" s="1"/>
    </row>
    <row r="100" spans="6:8">
      <c r="F100" s="45"/>
      <c r="G100" s="1"/>
      <c r="H100" s="1"/>
    </row>
    <row r="101" spans="6:8">
      <c r="F101" s="45"/>
      <c r="G101" s="1"/>
      <c r="H101" s="1"/>
    </row>
    <row r="102" spans="6:8">
      <c r="F102" s="9"/>
      <c r="G102" s="1"/>
      <c r="H102" s="1"/>
    </row>
    <row r="103" spans="6:8">
      <c r="F103" s="9"/>
    </row>
    <row r="104" spans="6:8">
      <c r="F104" s="9"/>
    </row>
    <row r="105" spans="6:8">
      <c r="F105" s="9"/>
    </row>
    <row r="106" spans="6:8">
      <c r="F106" s="45"/>
    </row>
    <row r="107" spans="6:8">
      <c r="F107" s="9"/>
    </row>
    <row r="108" spans="6:8">
      <c r="F108" s="9"/>
    </row>
    <row r="109" spans="6:8">
      <c r="F109" s="9"/>
    </row>
    <row r="110" spans="6:8">
      <c r="F110" s="9"/>
    </row>
    <row r="111" spans="6:8">
      <c r="F111" s="45"/>
    </row>
    <row r="112" spans="6:8">
      <c r="F112" s="9"/>
    </row>
  </sheetData>
  <sortState ref="A8:K53">
    <sortCondition descending="1" ref="B8:B53"/>
  </sortState>
  <mergeCells count="35">
    <mergeCell ref="CO22:CP22"/>
    <mergeCell ref="CQ22:CR22"/>
    <mergeCell ref="CO20:CP20"/>
    <mergeCell ref="CO21:CP21"/>
    <mergeCell ref="CQ21:CR21"/>
    <mergeCell ref="CO10:CR10"/>
    <mergeCell ref="CO19:CR19"/>
    <mergeCell ref="CQ17:CR17"/>
    <mergeCell ref="CO17:CP17"/>
    <mergeCell ref="CO12:CP12"/>
    <mergeCell ref="CQ12:CR12"/>
    <mergeCell ref="CO11:CP11"/>
    <mergeCell ref="CO13:CP13"/>
    <mergeCell ref="CQ13:CR13"/>
    <mergeCell ref="CQ16:CR16"/>
    <mergeCell ref="CO16:CP16"/>
    <mergeCell ref="CO15:CR15"/>
    <mergeCell ref="BZ7:CC7"/>
    <mergeCell ref="BU7:BX7"/>
    <mergeCell ref="CJ7:CM7"/>
    <mergeCell ref="CE7:CH7"/>
    <mergeCell ref="R8:S8"/>
    <mergeCell ref="BP7:BS7"/>
    <mergeCell ref="BK7:BN7"/>
    <mergeCell ref="BF7:BI7"/>
    <mergeCell ref="A1:C1"/>
    <mergeCell ref="M7:P7"/>
    <mergeCell ref="R7:U7"/>
    <mergeCell ref="W7:Z7"/>
    <mergeCell ref="BA7:BD7"/>
    <mergeCell ref="AV7:AY7"/>
    <mergeCell ref="AQ7:AT7"/>
    <mergeCell ref="AB7:AE7"/>
    <mergeCell ref="AL7:AO7"/>
    <mergeCell ref="AG7:AJ7"/>
  </mergeCells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McKee</dc:creator>
  <cp:lastModifiedBy>Jason McKee</cp:lastModifiedBy>
  <cp:lastPrinted>2013-05-30T13:11:54Z</cp:lastPrinted>
  <dcterms:created xsi:type="dcterms:W3CDTF">2013-05-15T11:23:13Z</dcterms:created>
  <dcterms:modified xsi:type="dcterms:W3CDTF">2013-07-24T15:06:22Z</dcterms:modified>
</cp:coreProperties>
</file>