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\ViewPoint\AdHocRoutines\JC\"/>
    </mc:Choice>
  </mc:AlternateContent>
  <bookViews>
    <workbookView xWindow="0" yWindow="0" windowWidth="17970" windowHeight="6300" tabRatio="469" activeTab="2"/>
  </bookViews>
  <sheets>
    <sheet name="Contract 10664-" sheetId="1" r:id="rId1"/>
    <sheet name="Jobs" sheetId="4" r:id="rId2"/>
    <sheet name="Job  10664-001" sheetId="2" r:id="rId3"/>
    <sheet name="Job  10664-002" sheetId="5" r:id="rId4"/>
  </sheets>
  <definedNames>
    <definedName name="lnkContractItemList">'Contract 10664-'!$B$7</definedName>
    <definedName name="lnkJob10661_001_Phases_Current" localSheetId="3">'Job  10664-002'!$T$12</definedName>
    <definedName name="lnkJob10661_001_Phases_Current">'Job  10664-001'!$U$12</definedName>
    <definedName name="lnkJob10661_001_Phases_Forecast" localSheetId="3">'Job  10664-002'!$AC$12</definedName>
    <definedName name="lnkJob10661_001_Phases_Forecast">'Job  10664-001'!$AD$12</definedName>
    <definedName name="lnkJob10661_001_Phases_Original" localSheetId="3">'Job  10664-002'!$K$12</definedName>
    <definedName name="lnkJob10661_001_Phases_Original">'Job  10664-001'!$L$12</definedName>
    <definedName name="lnkJob10661_001_Phases_Projected" localSheetId="3">'Job  10664-002'!$AL$12</definedName>
    <definedName name="lnkJob10661_001_Phases_Projected">'Job  10664-001'!$AM$12</definedName>
    <definedName name="lnkJob10661_002_Phases_Current">'Job  10664-002'!$T$12</definedName>
    <definedName name="lnkJob10661_002_Phases_Forecast">'Job  10664-002'!$AC$12</definedName>
    <definedName name="lnkJob10661_002_Phases_Original">'Job  10664-002'!$K$12</definedName>
    <definedName name="lnkJob10661_002_Phases_Projected">'Job  10664-002'!$AL$12</definedName>
  </definedNames>
  <calcPr calcId="152511"/>
  <pivotCaches>
    <pivotCache cacheId="64" r:id="rId5"/>
    <pivotCache cacheId="6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5" l="1"/>
  <c r="H48" i="5"/>
  <c r="G48" i="5"/>
  <c r="F48" i="5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H177" i="2"/>
  <c r="G177" i="2"/>
  <c r="F177" i="2"/>
  <c r="I177" i="2"/>
  <c r="I5" i="4"/>
  <c r="J5" i="4"/>
  <c r="K5" i="4"/>
  <c r="L5" i="4"/>
  <c r="M5" i="4"/>
  <c r="N3" i="4"/>
  <c r="N4" i="4"/>
  <c r="F11" i="1"/>
  <c r="H7" i="2"/>
  <c r="H6" i="2"/>
  <c r="H5" i="2"/>
  <c r="H4" i="2"/>
  <c r="H3" i="2"/>
  <c r="H7" i="5"/>
  <c r="H6" i="5"/>
  <c r="H5" i="5"/>
  <c r="H4" i="5"/>
  <c r="H3" i="5"/>
  <c r="G7" i="5"/>
  <c r="G5" i="5"/>
  <c r="G4" i="5"/>
  <c r="I5" i="5"/>
  <c r="G6" i="5"/>
  <c r="G3" i="5"/>
  <c r="I7" i="5"/>
  <c r="I4" i="5"/>
  <c r="F7" i="5"/>
  <c r="F6" i="5"/>
  <c r="F5" i="5"/>
  <c r="F4" i="5"/>
  <c r="F3" i="5"/>
  <c r="I6" i="5"/>
  <c r="I3" i="5"/>
  <c r="I7" i="2"/>
  <c r="I6" i="2"/>
  <c r="I5" i="2"/>
  <c r="I4" i="2"/>
  <c r="I3" i="2"/>
  <c r="G7" i="2"/>
  <c r="G6" i="2"/>
  <c r="G5" i="2"/>
  <c r="G4" i="2"/>
  <c r="G3" i="2"/>
  <c r="F7" i="2"/>
  <c r="F6" i="2"/>
  <c r="F5" i="2"/>
  <c r="F4" i="2"/>
  <c r="F3" i="2"/>
  <c r="F8" i="2" l="1"/>
  <c r="G8" i="2"/>
  <c r="H8" i="2"/>
  <c r="I8" i="2"/>
  <c r="I8" i="5"/>
  <c r="F8" i="5"/>
  <c r="G8" i="5"/>
  <c r="H8" i="5"/>
  <c r="N5" i="4"/>
</calcChain>
</file>

<file path=xl/sharedStrings.xml><?xml version="1.0" encoding="utf-8"?>
<sst xmlns="http://schemas.openxmlformats.org/spreadsheetml/2006/main" count="2120" uniqueCount="279">
  <si>
    <t>Company</t>
  </si>
  <si>
    <t>Contract</t>
  </si>
  <si>
    <t>Customer</t>
  </si>
  <si>
    <t>McKinstry Co. LLC</t>
  </si>
  <si>
    <t>10664-</t>
  </si>
  <si>
    <t>UW 4TH FLR LAB</t>
  </si>
  <si>
    <t>Johnson Controls Inc</t>
  </si>
  <si>
    <t>Contract Items</t>
  </si>
  <si>
    <t>Contract Item</t>
  </si>
  <si>
    <t>Description</t>
  </si>
  <si>
    <t xml:space="preserve">UW 4TH FLR LAB      </t>
  </si>
  <si>
    <t>Warranty for UW 4th Floor Lab</t>
  </si>
  <si>
    <t>Original Amount</t>
  </si>
  <si>
    <t>Markup</t>
  </si>
  <si>
    <t>Department</t>
  </si>
  <si>
    <t>02400</t>
  </si>
  <si>
    <t>Revenue Type</t>
  </si>
  <si>
    <t>Project Delivery</t>
  </si>
  <si>
    <t>Cost to Cost</t>
  </si>
  <si>
    <t>SP_M</t>
  </si>
  <si>
    <t>SP_W</t>
  </si>
  <si>
    <t>GL Department</t>
  </si>
  <si>
    <t>0240</t>
  </si>
  <si>
    <t>Total</t>
  </si>
  <si>
    <t>Jobs</t>
  </si>
  <si>
    <t>Job Number</t>
  </si>
  <si>
    <t xml:space="preserve"> 10664-002</t>
  </si>
  <si>
    <t xml:space="preserve"> 10664-001</t>
  </si>
  <si>
    <t>Warranty for UW 4th Floor Lab Remodel</t>
  </si>
  <si>
    <t>Status</t>
  </si>
  <si>
    <t>2-Soft Close</t>
  </si>
  <si>
    <t>Job Description</t>
  </si>
  <si>
    <t>Start</t>
  </si>
  <si>
    <t>End</t>
  </si>
  <si>
    <t>1-Open</t>
  </si>
  <si>
    <t>Project Manager</t>
  </si>
  <si>
    <t>Point of Contact</t>
  </si>
  <si>
    <t>ERIK PIECZATKOWSKI</t>
  </si>
  <si>
    <t>Labor</t>
  </si>
  <si>
    <t>Material</t>
  </si>
  <si>
    <t>Equiment</t>
  </si>
  <si>
    <t>Subcontract</t>
  </si>
  <si>
    <t>ODC</t>
  </si>
  <si>
    <t>Total Budget</t>
  </si>
  <si>
    <t>Original Project Estimates</t>
  </si>
  <si>
    <t>GLDepartment</t>
  </si>
  <si>
    <t>Phase</t>
  </si>
  <si>
    <t>PhaseDesc</t>
  </si>
  <si>
    <t>Original</t>
  </si>
  <si>
    <t>Curr</t>
  </si>
  <si>
    <t>Projected</t>
  </si>
  <si>
    <t xml:space="preserve">0100-0000-      -   </t>
  </si>
  <si>
    <t>GENERAL REQUIREMENTS*</t>
  </si>
  <si>
    <t xml:space="preserve">0100-0191-      -   </t>
  </si>
  <si>
    <t>Travel Time* - Carpenters &amp; Drywall</t>
  </si>
  <si>
    <t xml:space="preserve">0100-0192-      -   </t>
  </si>
  <si>
    <t>Travel Time* - Electrical</t>
  </si>
  <si>
    <t xml:space="preserve">0100-0193-      -   </t>
  </si>
  <si>
    <t>Travel Time* - Laborers</t>
  </si>
  <si>
    <t xml:space="preserve">0100-0194-      -   </t>
  </si>
  <si>
    <t>Travel Time* - Painters</t>
  </si>
  <si>
    <t xml:space="preserve">0100-0195-      -   </t>
  </si>
  <si>
    <t>Travel Time* - Plumbing</t>
  </si>
  <si>
    <t xml:space="preserve">0100-0196-      -   </t>
  </si>
  <si>
    <t>Travel Time* - Sheet Metal</t>
  </si>
  <si>
    <t xml:space="preserve">0100-0197-      -   </t>
  </si>
  <si>
    <t>Travel Time* - Sprinklers</t>
  </si>
  <si>
    <t xml:space="preserve">0100-0800-      -   </t>
  </si>
  <si>
    <t xml:space="preserve">OTHER DIRECT COSTS  </t>
  </si>
  <si>
    <t xml:space="preserve">0131-0000-      -   </t>
  </si>
  <si>
    <t xml:space="preserve">COORD/PROJ MGMT     </t>
  </si>
  <si>
    <t xml:space="preserve">0131-1050-      -   </t>
  </si>
  <si>
    <t>SITE SUPERV / SAFETY</t>
  </si>
  <si>
    <t xml:space="preserve">0131-1150-      -   </t>
  </si>
  <si>
    <t>General Construction</t>
  </si>
  <si>
    <t xml:space="preserve">0131-1200-      -   </t>
  </si>
  <si>
    <t xml:space="preserve">CONTRACT SUPPORT    </t>
  </si>
  <si>
    <t xml:space="preserve">0131-1210-      -   </t>
  </si>
  <si>
    <t xml:space="preserve">PURCHASING          </t>
  </si>
  <si>
    <t xml:space="preserve">0131-1300-      -   </t>
  </si>
  <si>
    <t>MH - MH - DELIVERIES</t>
  </si>
  <si>
    <t xml:space="preserve">0131-1430-      -   </t>
  </si>
  <si>
    <t xml:space="preserve">ESTIMATING          </t>
  </si>
  <si>
    <t xml:space="preserve">0131-1530-      -   </t>
  </si>
  <si>
    <t xml:space="preserve">MECHANICAL DESIGN   </t>
  </si>
  <si>
    <t xml:space="preserve">0131-1550-      -   </t>
  </si>
  <si>
    <t xml:space="preserve">ELECTRICAL DESIGN   </t>
  </si>
  <si>
    <t xml:space="preserve">0131-1605-      -   </t>
  </si>
  <si>
    <t xml:space="preserve">MECHANICAL CAD      </t>
  </si>
  <si>
    <t xml:space="preserve">0131-1615-      -   </t>
  </si>
  <si>
    <t xml:space="preserve">ELECTRICAL CAD      </t>
  </si>
  <si>
    <t xml:space="preserve">0131-1630-      -   </t>
  </si>
  <si>
    <t xml:space="preserve">Plumbing Detailing  </t>
  </si>
  <si>
    <t xml:space="preserve">0131-1631-      -   </t>
  </si>
  <si>
    <t xml:space="preserve">Design Assist       </t>
  </si>
  <si>
    <t xml:space="preserve">0131-1632-      -   </t>
  </si>
  <si>
    <t xml:space="preserve">CAD Backgrounds     </t>
  </si>
  <si>
    <t xml:space="preserve">0131-1640-      -   </t>
  </si>
  <si>
    <t xml:space="preserve">Piping Detailing    </t>
  </si>
  <si>
    <t xml:space="preserve">0131-1641-      -   </t>
  </si>
  <si>
    <t xml:space="preserve">0131-1650-      -   </t>
  </si>
  <si>
    <t>MULTIPLE</t>
  </si>
  <si>
    <t xml:space="preserve">0131-1651-      -   </t>
  </si>
  <si>
    <t xml:space="preserve">S/M Design Assist   </t>
  </si>
  <si>
    <t xml:space="preserve">0131-1652-      -   </t>
  </si>
  <si>
    <t>Ticketing / Ordering</t>
  </si>
  <si>
    <t xml:space="preserve">0131-1653-      -   </t>
  </si>
  <si>
    <t xml:space="preserve">0131-1900-      -   </t>
  </si>
  <si>
    <t xml:space="preserve">0191-1000-      -   </t>
  </si>
  <si>
    <t xml:space="preserve">Commissioning Union </t>
  </si>
  <si>
    <t xml:space="preserve">0191-1010-      -   </t>
  </si>
  <si>
    <t xml:space="preserve">COMMISSIONING       </t>
  </si>
  <si>
    <t xml:space="preserve">0191-1030-      -   </t>
  </si>
  <si>
    <t xml:space="preserve">BALANCING           </t>
  </si>
  <si>
    <t xml:space="preserve">0191-1040-      -   </t>
  </si>
  <si>
    <t xml:space="preserve">Start Up            </t>
  </si>
  <si>
    <t xml:space="preserve">0600-1000-      -   </t>
  </si>
  <si>
    <t>WOOD, PLASTICS &amp; COMPOSITES</t>
  </si>
  <si>
    <t xml:space="preserve">2100-0000-      -   </t>
  </si>
  <si>
    <t xml:space="preserve">2100-2050-      -   </t>
  </si>
  <si>
    <t>FIRE PROTECTION PIPE</t>
  </si>
  <si>
    <t xml:space="preserve">2200-0000-      -   </t>
  </si>
  <si>
    <t>Plumbing</t>
  </si>
  <si>
    <t xml:space="preserve">2200-0002-      -   </t>
  </si>
  <si>
    <t xml:space="preserve">SUPERVISION         </t>
  </si>
  <si>
    <t xml:space="preserve">2300-0000-      -   </t>
  </si>
  <si>
    <t>HEATING, VENTILATING, AND AIR CONDITIONING (HVAC)*</t>
  </si>
  <si>
    <t xml:space="preserve">2320-0000-      -   </t>
  </si>
  <si>
    <t xml:space="preserve">2320-0002-      -   </t>
  </si>
  <si>
    <t xml:space="preserve">2330-0000-      -   </t>
  </si>
  <si>
    <t>Sheet Metal (field)</t>
  </si>
  <si>
    <t xml:space="preserve">2600-0000-      -   </t>
  </si>
  <si>
    <t>Electrical Material</t>
  </si>
  <si>
    <t xml:space="preserve">2600-0100-      -   </t>
  </si>
  <si>
    <t xml:space="preserve">ELECTRICAL - SUPV.  </t>
  </si>
  <si>
    <t xml:space="preserve">2700-0000-      -   </t>
  </si>
  <si>
    <t>COMMUNICATION SYSTEMS*</t>
  </si>
  <si>
    <t xml:space="preserve">7000-0002-000114-   </t>
  </si>
  <si>
    <t xml:space="preserve">7000-0002-000116-   </t>
  </si>
  <si>
    <t>HANDLE &amp; LOAD NONS/M</t>
  </si>
  <si>
    <t xml:space="preserve">9000-0000-      -   </t>
  </si>
  <si>
    <t>LOGISTICS - NONUNION</t>
  </si>
  <si>
    <t xml:space="preserve">9000-1000-      -   </t>
  </si>
  <si>
    <t>DISPATCH FOR ALL TRD</t>
  </si>
  <si>
    <t xml:space="preserve">9000-2000-      -   </t>
  </si>
  <si>
    <t xml:space="preserve">RECEIVING           </t>
  </si>
  <si>
    <t xml:space="preserve">9000-3000-      -   </t>
  </si>
  <si>
    <t xml:space="preserve">MH - SHIPPING       </t>
  </si>
  <si>
    <t xml:space="preserve">9000-5000-      -   </t>
  </si>
  <si>
    <t xml:space="preserve">DELIVERY-ALL TRADES </t>
  </si>
  <si>
    <t xml:space="preserve">9000-6000-      -   </t>
  </si>
  <si>
    <t xml:space="preserve">MATERIAL RETURNS    </t>
  </si>
  <si>
    <t xml:space="preserve">9000-7000-      -   </t>
  </si>
  <si>
    <t>TOOL ROOM-ORDR &amp; RET</t>
  </si>
  <si>
    <t xml:space="preserve">9200-0000-      -   </t>
  </si>
  <si>
    <t xml:space="preserve">9300-0000-      -   </t>
  </si>
  <si>
    <t xml:space="preserve">9500-0000-      -   </t>
  </si>
  <si>
    <t>CAD Backgrounds</t>
  </si>
  <si>
    <t xml:space="preserve">9500-0001-      -   </t>
  </si>
  <si>
    <t xml:space="preserve">SHOP OFFICE COORD   </t>
  </si>
  <si>
    <t xml:space="preserve">9500-0002-      -   </t>
  </si>
  <si>
    <t xml:space="preserve">9500-0003-      -   </t>
  </si>
  <si>
    <t>MH - SHOP FAB &amp; REC.</t>
  </si>
  <si>
    <t xml:space="preserve">9500-1195-      -   </t>
  </si>
  <si>
    <t xml:space="preserve">CYBERMATION INPUT   </t>
  </si>
  <si>
    <t xml:space="preserve">9500-1251-      -   </t>
  </si>
  <si>
    <t xml:space="preserve">9500-1255-      -   </t>
  </si>
  <si>
    <t xml:space="preserve">9500-1290-      -   </t>
  </si>
  <si>
    <t xml:space="preserve">9500-1352-      -   </t>
  </si>
  <si>
    <t xml:space="preserve">9500-1399-      -   </t>
  </si>
  <si>
    <t xml:space="preserve">9500-1453-      -   </t>
  </si>
  <si>
    <t xml:space="preserve">9500-1492-      -   </t>
  </si>
  <si>
    <t xml:space="preserve">9500-1562-      -   </t>
  </si>
  <si>
    <t xml:space="preserve">9500-1563-      -   </t>
  </si>
  <si>
    <t xml:space="preserve">9500-1691-      -   </t>
  </si>
  <si>
    <t xml:space="preserve">9500-1754-      -   </t>
  </si>
  <si>
    <t xml:space="preserve">9500-1765-      -   </t>
  </si>
  <si>
    <t xml:space="preserve">9500-1867-      -   </t>
  </si>
  <si>
    <t xml:space="preserve">9600-0000-      -   </t>
  </si>
  <si>
    <t>ELECTRICAL SHOP*</t>
  </si>
  <si>
    <t xml:space="preserve">9700-0000-      -   </t>
  </si>
  <si>
    <t>COMMUNICATIONS SHOP*</t>
  </si>
  <si>
    <t xml:space="preserve">9999-9048-      -   </t>
  </si>
  <si>
    <t xml:space="preserve">STAFF BURDEN        </t>
  </si>
  <si>
    <t xml:space="preserve">9999-9049-      -   </t>
  </si>
  <si>
    <t xml:space="preserve">FIELD BURDEN        </t>
  </si>
  <si>
    <t xml:space="preserve">9999-9050-      -   </t>
  </si>
  <si>
    <t xml:space="preserve">SM SHOP BURDEN      </t>
  </si>
  <si>
    <t xml:space="preserve">9999-9997-      -   </t>
  </si>
  <si>
    <t xml:space="preserve">TRAVEL TIME         </t>
  </si>
  <si>
    <t xml:space="preserve">9999-9998-000000-   </t>
  </si>
  <si>
    <t xml:space="preserve">9999-9998-000204-   </t>
  </si>
  <si>
    <t xml:space="preserve">PLBG PRE-DETAILING  </t>
  </si>
  <si>
    <t xml:space="preserve">9999-9998-000298-   </t>
  </si>
  <si>
    <t xml:space="preserve">WARRANTY            </t>
  </si>
  <si>
    <t xml:space="preserve">9999-9998-000304-   </t>
  </si>
  <si>
    <t xml:space="preserve">DSGN ASSIST PRE-DET </t>
  </si>
  <si>
    <t xml:space="preserve">9999-9998-000698-   </t>
  </si>
  <si>
    <t xml:space="preserve">9999-9998-000798-   </t>
  </si>
  <si>
    <t xml:space="preserve">9999-9999-      -   </t>
  </si>
  <si>
    <t xml:space="preserve">INTERNAL            </t>
  </si>
  <si>
    <t>Abbreviation</t>
  </si>
  <si>
    <t>L</t>
  </si>
  <si>
    <t>Grand Total</t>
  </si>
  <si>
    <t>Sum of Original</t>
  </si>
  <si>
    <t>M</t>
  </si>
  <si>
    <t xml:space="preserve">2320-9000-      -   </t>
  </si>
  <si>
    <t xml:space="preserve">MAJOR EQUIPMENT     </t>
  </si>
  <si>
    <t xml:space="preserve">7000-0195-      -   </t>
  </si>
  <si>
    <t xml:space="preserve">SHEET METAL (SHOP)  </t>
  </si>
  <si>
    <t>McK Owned Equipment</t>
  </si>
  <si>
    <t>E</t>
  </si>
  <si>
    <t xml:space="preserve">0100-0230-      -   </t>
  </si>
  <si>
    <t xml:space="preserve">MCK OWNED EQ BURDEN </t>
  </si>
  <si>
    <t xml:space="preserve">0100-0240-      -   </t>
  </si>
  <si>
    <t xml:space="preserve">EQUIP BURDEN        </t>
  </si>
  <si>
    <t>Other</t>
  </si>
  <si>
    <t>O</t>
  </si>
  <si>
    <t xml:space="preserve">0100-0100-      -   </t>
  </si>
  <si>
    <t>TRAVEL/PARKING UNION</t>
  </si>
  <si>
    <t xml:space="preserve">0100-0110-      -   </t>
  </si>
  <si>
    <t>Parking*</t>
  </si>
  <si>
    <t xml:space="preserve">0100-0120-      -   </t>
  </si>
  <si>
    <t>Mileage</t>
  </si>
  <si>
    <t xml:space="preserve">0100-0140-      -   </t>
  </si>
  <si>
    <t>Per Diem*</t>
  </si>
  <si>
    <t xml:space="preserve">0100-0210-      -   </t>
  </si>
  <si>
    <t xml:space="preserve">RETURNABLE TOOLS    </t>
  </si>
  <si>
    <t xml:space="preserve">0100-0220-      -   </t>
  </si>
  <si>
    <t xml:space="preserve">CONSUMABLES         </t>
  </si>
  <si>
    <t xml:space="preserve">0100-0500-      -   </t>
  </si>
  <si>
    <t xml:space="preserve">3RD PARTY RENTALS   </t>
  </si>
  <si>
    <t xml:space="preserve">0100-0680-      -   </t>
  </si>
  <si>
    <t xml:space="preserve">DELIVERIES ALL TRDS </t>
  </si>
  <si>
    <t xml:space="preserve">0100-0870-      -   </t>
  </si>
  <si>
    <t>Liability Insurance*</t>
  </si>
  <si>
    <t xml:space="preserve">0100-0880-      -   </t>
  </si>
  <si>
    <t>Taxes*</t>
  </si>
  <si>
    <t>S</t>
  </si>
  <si>
    <t xml:space="preserve">0131-1705-      -   </t>
  </si>
  <si>
    <t xml:space="preserve">TESTING             </t>
  </si>
  <si>
    <t xml:space="preserve">0199-1000-      -   </t>
  </si>
  <si>
    <t xml:space="preserve">POTENTIAL MARGIN    </t>
  </si>
  <si>
    <t xml:space="preserve">0641-1000-      -   </t>
  </si>
  <si>
    <t xml:space="preserve">CASEWORK            </t>
  </si>
  <si>
    <t xml:space="preserve">0721-1000-      -   </t>
  </si>
  <si>
    <t xml:space="preserve">INSULATION          </t>
  </si>
  <si>
    <t xml:space="preserve">1000-1000-      -   </t>
  </si>
  <si>
    <t xml:space="preserve">SPECIALTIES         </t>
  </si>
  <si>
    <t>PhasePrefix</t>
  </si>
  <si>
    <t>Sum of Curr</t>
  </si>
  <si>
    <t>Equipment</t>
  </si>
  <si>
    <t>SubContract</t>
  </si>
  <si>
    <t>Current</t>
  </si>
  <si>
    <t>Forecast</t>
  </si>
  <si>
    <t>Projection</t>
  </si>
  <si>
    <t>Sum of Projected</t>
  </si>
  <si>
    <t>0600-1000-      -</t>
  </si>
  <si>
    <t>WOOD, PLASTICS &amp; COMPOSITES* (Carpenters)</t>
  </si>
  <si>
    <t>FIRE SUPPRESSION*</t>
  </si>
  <si>
    <t>PLUMBING FIELD*</t>
  </si>
  <si>
    <t>PIPING FIELD*</t>
  </si>
  <si>
    <t>SHEET METAL FIELD*</t>
  </si>
  <si>
    <t>ELECTRICAL*</t>
  </si>
  <si>
    <t>SHOP LOGISTICS*</t>
  </si>
  <si>
    <t>PLUMBING SHOP*</t>
  </si>
  <si>
    <t>PIPING SHOP*</t>
  </si>
  <si>
    <t>SHEET METAL SHOP*</t>
  </si>
  <si>
    <t>McKinstry Truck Charge*</t>
  </si>
  <si>
    <t>TRAVEL EXPENSES*</t>
  </si>
  <si>
    <t>0100-0120-      -</t>
  </si>
  <si>
    <t>Mileage*</t>
  </si>
  <si>
    <t>0100-0500-      -</t>
  </si>
  <si>
    <t>RENTALS*</t>
  </si>
  <si>
    <t>MISCELLANEOUS EXPENSES*</t>
  </si>
  <si>
    <t>Sum of Forecast</t>
  </si>
  <si>
    <t xml:space="preserve">0000-0000-      -   </t>
  </si>
  <si>
    <t>None</t>
  </si>
  <si>
    <t xml:space="preserve"> 10664-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</si>
</sst>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0.000%"/>
  </numFmts>
  <fonts count="9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u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4" fillId="3" borderId="0" xfId="4"/>
    <xf numFmtId="0" fontId="4" fillId="3" borderId="0" xfId="4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left"/>
    </xf>
    <xf numFmtId="44" fontId="0" fillId="0" borderId="0" xfId="1" applyFont="1" applyAlignment="1">
      <alignment horizontal="left"/>
    </xf>
    <xf numFmtId="165" fontId="0" fillId="0" borderId="0" xfId="2" applyNumberFormat="1" applyFont="1" applyAlignment="1">
      <alignment horizontal="left"/>
    </xf>
    <xf numFmtId="44" fontId="0" fillId="0" borderId="0" xfId="0" applyNumberFormat="1"/>
    <xf numFmtId="4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" fillId="2" borderId="0" xfId="3" applyFont="1" applyAlignment="1">
      <alignment horizontal="left"/>
    </xf>
    <xf numFmtId="22" fontId="0" fillId="0" borderId="0" xfId="0" applyNumberFormat="1"/>
    <xf numFmtId="0" fontId="2" fillId="6" borderId="2" xfId="0" applyFont="1" applyFill="1" applyBorder="1"/>
    <xf numFmtId="44" fontId="0" fillId="0" borderId="0" xfId="1" applyFont="1"/>
    <xf numFmtId="0" fontId="2" fillId="4" borderId="0" xfId="5" applyFont="1" applyAlignment="1">
      <alignment horizontal="center"/>
    </xf>
    <xf numFmtId="0" fontId="0" fillId="0" borderId="0" xfId="0" applyFont="1" applyFill="1" applyBorder="1" applyAlignment="1"/>
    <xf numFmtId="22" fontId="0" fillId="0" borderId="0" xfId="0" applyNumberFormat="1" applyFont="1" applyFill="1" applyBorder="1" applyAlignment="1"/>
    <xf numFmtId="0" fontId="0" fillId="5" borderId="3" xfId="0" applyFont="1" applyFill="1" applyBorder="1" applyAlignment="1">
      <alignment horizontal="center"/>
    </xf>
    <xf numFmtId="0" fontId="0" fillId="5" borderId="3" xfId="0" quotePrefix="1" applyFont="1" applyFill="1" applyBorder="1" applyAlignment="1">
      <alignment horizontal="center"/>
    </xf>
    <xf numFmtId="22" fontId="0" fillId="5" borderId="3" xfId="0" applyNumberFormat="1" applyFont="1" applyFill="1" applyBorder="1" applyAlignment="1">
      <alignment horizontal="center"/>
    </xf>
    <xf numFmtId="0" fontId="2" fillId="0" borderId="0" xfId="0" applyFont="1" applyFill="1" applyBorder="1"/>
    <xf numFmtId="2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>
      <alignment horizontal="right"/>
    </xf>
    <xf numFmtId="0" fontId="0" fillId="0" borderId="3" xfId="0" pivotButton="1" applyBorder="1"/>
    <xf numFmtId="0" fontId="0" fillId="0" borderId="3" xfId="0" applyBorder="1"/>
    <xf numFmtId="44" fontId="0" fillId="0" borderId="3" xfId="0" applyNumberFormat="1" applyBorder="1"/>
    <xf numFmtId="0" fontId="5" fillId="0" borderId="0" xfId="6"/>
    <xf numFmtId="0" fontId="6" fillId="0" borderId="0" xfId="6" applyFont="1"/>
    <xf numFmtId="44" fontId="0" fillId="0" borderId="3" xfId="1" applyFont="1" applyFill="1" applyBorder="1" applyAlignment="1"/>
    <xf numFmtId="44" fontId="0" fillId="0" borderId="3" xfId="1" applyFont="1" applyBorder="1"/>
    <xf numFmtId="44" fontId="0" fillId="0" borderId="3" xfId="1" quotePrefix="1" applyFont="1" applyFill="1" applyBorder="1" applyAlignment="1"/>
    <xf numFmtId="0" fontId="7" fillId="0" borderId="0" xfId="0" applyFont="1" applyFill="1" applyBorder="1" applyAlignment="1">
      <alignment horizontal="right"/>
    </xf>
    <xf numFmtId="44" fontId="7" fillId="0" borderId="0" xfId="1" applyFont="1"/>
    <xf numFmtId="0" fontId="0" fillId="0" borderId="0" xfId="1" applyNumberFormat="1" applyFont="1"/>
    <xf numFmtId="44" fontId="0" fillId="0" borderId="0" xfId="1" applyFont="1" applyBorder="1"/>
    <xf numFmtId="0" fontId="3" fillId="5" borderId="3" xfId="0" applyFont="1" applyFill="1" applyBorder="1" applyAlignment="1">
      <alignment horizontal="center"/>
    </xf>
    <xf numFmtId="0" fontId="8" fillId="6" borderId="1" xfId="6" applyFont="1" applyFill="1" applyBorder="1"/>
    <xf numFmtId="0" fontId="0" fillId="0" borderId="3" xfId="0" applyBorder="1" applyAlignment="1"/>
    <xf numFmtId="0" fontId="0" fillId="0" borderId="0" xfId="0" applyBorder="1" applyAlignment="1"/>
    <xf numFmtId="0" fontId="8" fillId="3" borderId="0" xfId="6" applyFont="1" applyFill="1"/>
  </cellXfs>
  <cellStyles count="7">
    <cellStyle name="Accent3" xfId="3" builtinId="37"/>
    <cellStyle name="Accent5" xfId="4" builtinId="45"/>
    <cellStyle name="Accent6" xfId="5" builtinId="49"/>
    <cellStyle name="Currency" xfId="1" builtinId="4"/>
    <cellStyle name="Hyperlink" xfId="6" builtinId="8"/>
    <cellStyle name="Normal" xfId="0" builtinId="0"/>
    <cellStyle name="Percent" xfId="2" builtinId="5"/>
  </cellStyles>
  <dxfs count="11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27" formatCode="m/d/yyyy\ h:mm"/>
    </dxf>
    <dxf>
      <numFmt numFmtId="27" formatCode="m/d/yyyy\ h:mm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133350</xdr:rowOff>
    </xdr:from>
    <xdr:to>
      <xdr:col>8</xdr:col>
      <xdr:colOff>1562100</xdr:colOff>
      <xdr:row>5</xdr:row>
      <xdr:rowOff>5898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133350"/>
          <a:ext cx="1390650" cy="64407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Orebaugh" refreshedDate="42102.763387847219" createdVersion="5" refreshedVersion="5" minRefreshableVersion="3" recordCount="163">
  <cacheSource type="worksheet">
    <worksheetSource name="tblJob10661_001_Phases"/>
  </cacheSource>
  <cacheFields count="9">
    <cacheField name="Description" numFmtId="0">
      <sharedItems/>
    </cacheField>
    <cacheField name="Abbreviation" numFmtId="0">
      <sharedItems count="5">
        <s v="L"/>
        <s v="M"/>
        <s v="E"/>
        <s v="O"/>
        <s v="S"/>
      </sharedItems>
    </cacheField>
    <cacheField name="PhasePrefix" numFmtId="0">
      <sharedItems/>
    </cacheField>
    <cacheField name="Phase" numFmtId="0">
      <sharedItems count="107">
        <s v="0100-0000-      -   "/>
        <s v="0100-0191-      -   "/>
        <s v="0100-0192-      -   "/>
        <s v="0100-0193-      -   "/>
        <s v="0100-0194-      -   "/>
        <s v="0100-0195-      -   "/>
        <s v="0100-0196-      -   "/>
        <s v="0100-0197-      -   "/>
        <s v="0100-0800-      -   "/>
        <s v="0131-0000-      -   "/>
        <s v="0131-1050-      -   "/>
        <s v="0131-1150-      -   "/>
        <s v="0131-1200-      -   "/>
        <s v="0131-1210-      -   "/>
        <s v="0131-1300-      -   "/>
        <s v="0131-1430-      -   "/>
        <s v="0131-1530-      -   "/>
        <s v="0131-1550-      -   "/>
        <s v="0131-1605-      -   "/>
        <s v="0131-1615-      -   "/>
        <s v="0131-1630-      -   "/>
        <s v="0131-1631-      -   "/>
        <s v="0131-1632-      -   "/>
        <s v="0131-1640-      -   "/>
        <s v="0131-1641-      -   "/>
        <s v="0131-1650-      -   "/>
        <s v="0131-1651-      -   "/>
        <s v="0131-1652-      -   "/>
        <s v="0131-1653-      -   "/>
        <s v="0131-1900-      -   "/>
        <s v="0191-1000-      -   "/>
        <s v="0191-1010-      -   "/>
        <s v="0191-1030-      -   "/>
        <s v="0191-1040-      -   "/>
        <s v="0600-1000-      -   "/>
        <s v="2100-0000-      -   "/>
        <s v="2100-2050-      -   "/>
        <s v="2200-0000-      -   "/>
        <s v="2200-0002-      -   "/>
        <s v="2300-0000-      -   "/>
        <s v="2320-0000-      -   "/>
        <s v="2320-0002-      -   "/>
        <s v="2330-0000-      -   "/>
        <s v="2600-0000-      -   "/>
        <s v="2600-0100-      -   "/>
        <s v="2700-0000-      -   "/>
        <s v="7000-0002-000114-   "/>
        <s v="7000-0002-000116-   "/>
        <s v="9000-0000-      -   "/>
        <s v="9000-1000-      -   "/>
        <s v="9000-2000-      -   "/>
        <s v="9000-3000-      -   "/>
        <s v="9000-5000-      -   "/>
        <s v="9000-6000-      -   "/>
        <s v="9000-7000-      -   "/>
        <s v="9200-0000-      -   "/>
        <s v="9300-0000-      -   "/>
        <s v="9500-0000-      -   "/>
        <s v="9500-0001-      -   "/>
        <s v="9500-0002-      -   "/>
        <s v="9500-0003-      -   "/>
        <s v="9500-1195-      -   "/>
        <s v="9500-1251-      -   "/>
        <s v="9500-1255-      -   "/>
        <s v="9500-1290-      -   "/>
        <s v="9500-1352-      -   "/>
        <s v="9500-1399-      -   "/>
        <s v="9500-1453-      -   "/>
        <s v="9500-1492-      -   "/>
        <s v="9500-1562-      -   "/>
        <s v="9500-1563-      -   "/>
        <s v="9500-1691-      -   "/>
        <s v="9500-1754-      -   "/>
        <s v="9500-1765-      -   "/>
        <s v="9500-1867-      -   "/>
        <s v="9600-0000-      -   "/>
        <s v="9700-0000-      -   "/>
        <s v="9999-9048-      -   "/>
        <s v="9999-9049-      -   "/>
        <s v="9999-9050-      -   "/>
        <s v="9999-9997-      -   "/>
        <s v="9999-9998-000000-   "/>
        <s v="9999-9998-000204-   "/>
        <s v="9999-9998-000298-   "/>
        <s v="9999-9998-000304-   "/>
        <s v="9999-9998-000698-   "/>
        <s v="9999-9998-000798-   "/>
        <s v="9999-9999-      -   "/>
        <s v="2320-9000-      -   "/>
        <s v="7000-0195-      -   "/>
        <s v="0100-0230-      -   "/>
        <s v="0100-0240-      -   "/>
        <s v="0100-0100-      -   "/>
        <s v="0100-0110-      -   "/>
        <s v="0100-0120-      -   "/>
        <s v="0100-0140-      -   "/>
        <s v="0100-0210-      -   "/>
        <s v="0100-0220-      -   "/>
        <s v="0100-0500-      -   "/>
        <s v="0100-0680-      -   "/>
        <s v="0100-0870-      -   "/>
        <s v="0100-0880-      -   "/>
        <s v="0131-1705-      -   "/>
        <s v="0199-1000-      -   "/>
        <s v="0641-1000-      -   "/>
        <s v="0721-1000-      -   "/>
        <s v="1000-1000-      -   "/>
      </sharedItems>
    </cacheField>
    <cacheField name="PhaseDesc" numFmtId="0">
      <sharedItems count="81">
        <s v="GENERAL REQUIREMENTS*"/>
        <s v="Travel Time* - Carpenters &amp; Drywall"/>
        <s v="Travel Time* - Electrical"/>
        <s v="Travel Time* - Laborers"/>
        <s v="Travel Time* - Painters"/>
        <s v="Travel Time* - Plumbing"/>
        <s v="Travel Time* - Sheet Metal"/>
        <s v="Travel Time* - Sprinklers"/>
        <s v="OTHER DIRECT COSTS  "/>
        <s v="COORD/PROJ MGMT     "/>
        <s v="SITE SUPERV / SAFETY"/>
        <s v="General Construction"/>
        <s v="CONTRACT SUPPORT    "/>
        <s v="PURCHASING          "/>
        <s v="MH - MH - DELIVERIES"/>
        <s v="ESTIMATING          "/>
        <s v="MECHANICAL DESIGN   "/>
        <s v="ELECTRICAL DESIGN   "/>
        <s v="MECHANICAL CAD      "/>
        <s v="ELECTRICAL CAD      "/>
        <s v="Plumbing Detailing  "/>
        <s v="Design Assist       "/>
        <s v="CAD Backgrounds     "/>
        <s v="Piping Detailing    "/>
        <s v="MULTIPLE"/>
        <s v="S/M Design Assist   "/>
        <s v="Ticketing / Ordering"/>
        <s v="Commissioning Union "/>
        <s v="COMMISSIONING       "/>
        <s v="BALANCING           "/>
        <s v="Start Up            "/>
        <s v="WOOD, PLASTICS &amp; COMPOSITES"/>
        <s v="FIRE PROTECTION PIPE"/>
        <s v="Plumbing"/>
        <s v="SUPERVISION         "/>
        <s v="HEATING, VENTILATING, AND AIR CONDITIONING (HVAC)*"/>
        <s v="Sheet Metal (field)"/>
        <s v="Electrical Material"/>
        <s v="ELECTRICAL - SUPV.  "/>
        <s v="COMMUNICATION SYSTEMS*"/>
        <s v="HANDLE &amp; LOAD NONS/M"/>
        <s v="LOGISTICS - NONUNION"/>
        <s v="DISPATCH FOR ALL TRD"/>
        <s v="RECEIVING           "/>
        <s v="MH - SHIPPING       "/>
        <s v="DELIVERY-ALL TRADES "/>
        <s v="MATERIAL RETURNS    "/>
        <s v="TOOL ROOM-ORDR &amp; RET"/>
        <s v="CAD Backgrounds"/>
        <s v="SHOP OFFICE COORD   "/>
        <s v="MH - SHOP FAB &amp; REC."/>
        <s v="CYBERMATION INPUT   "/>
        <s v="ELECTRICAL SHOP*"/>
        <s v="COMMUNICATIONS SHOP*"/>
        <s v="STAFF BURDEN        "/>
        <s v="FIELD BURDEN        "/>
        <s v="SM SHOP BURDEN      "/>
        <s v="TRAVEL TIME         "/>
        <s v="PLBG PRE-DETAILING  "/>
        <s v="WARRANTY            "/>
        <s v="DSGN ASSIST PRE-DET "/>
        <s v="INTERNAL            "/>
        <s v="MAJOR EQUIPMENT     "/>
        <s v="SHEET METAL (SHOP)  "/>
        <s v="MCK OWNED EQ BURDEN "/>
        <s v="EQUIP BURDEN        "/>
        <s v="TRAVEL/PARKING UNION"/>
        <s v="Parking*"/>
        <s v="Mileage"/>
        <s v="Per Diem*"/>
        <s v="RETURNABLE TOOLS    "/>
        <s v="CONSUMABLES         "/>
        <s v="3RD PARTY RENTALS   "/>
        <s v="DELIVERIES ALL TRDS "/>
        <s v="Liability Insurance*"/>
        <s v="Taxes*"/>
        <s v="TESTING             "/>
        <s v="POTENTIAL MARGIN    "/>
        <s v="CASEWORK            "/>
        <s v="INSULATION          "/>
        <s v="SPECIALTIES         "/>
      </sharedItems>
    </cacheField>
    <cacheField name="Original" numFmtId="0">
      <sharedItems containsSemiMixedTypes="0" containsString="0" containsNumber="1" containsInteger="1" minValue="0" maxValue="35666"/>
    </cacheField>
    <cacheField name="Curr" numFmtId="0">
      <sharedItems containsSemiMixedTypes="0" containsString="0" containsNumber="1" containsInteger="1" minValue="0" maxValue="35666"/>
    </cacheField>
    <cacheField name="Forecast" numFmtId="0">
      <sharedItems containsSemiMixedTypes="0" containsString="0" containsNumber="1" containsInteger="1" minValue="0" maxValue="0"/>
    </cacheField>
    <cacheField name="Project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ll Orebaugh" refreshedDate="42102.763388541665" createdVersion="5" refreshedVersion="5" minRefreshableVersion="3" recordCount="34">
  <cacheSource type="worksheet">
    <worksheetSource name="tblJob10661_002_Phases"/>
  </cacheSource>
  <cacheFields count="9">
    <cacheField name="Description" numFmtId="44">
      <sharedItems/>
    </cacheField>
    <cacheField name="Abbreviation" numFmtId="44">
      <sharedItems containsBlank="1" count="6">
        <s v="M"/>
        <s v="S"/>
        <s v="L"/>
        <s v="E"/>
        <s v="O"/>
        <m u="1"/>
      </sharedItems>
    </cacheField>
    <cacheField name="PhasePrefix" numFmtId="0">
      <sharedItems containsSemiMixedTypes="0" containsString="0" containsNumber="1" containsInteger="1" minValue="0" maxValue="9700"/>
    </cacheField>
    <cacheField name="Phase" numFmtId="44">
      <sharedItems containsBlank="1" count="143">
        <s v="0000-0000-      -   "/>
        <s v="0100-0000-      -   "/>
        <s v="0100-0191-      -   "/>
        <s v="0100-0192-      -   "/>
        <s v="0100-0193-      -   "/>
        <s v="0100-0194-      -   "/>
        <s v="0100-0195-      -   "/>
        <s v="0100-0196-      -   "/>
        <s v="0100-0197-      -   "/>
        <s v="0600-1000-      -"/>
        <s v="2100-0000-      -   "/>
        <s v="2200-0000-      -   "/>
        <s v="2300-0000-      -   "/>
        <s v="2320-0000-      -   "/>
        <s v="2330-0000-      -   "/>
        <s v="2600-0000-      -   "/>
        <s v="2700-0000-      -   "/>
        <s v="9000-0000-      -   "/>
        <s v="9200-0000-      -   "/>
        <s v="9300-0000-      -   "/>
        <s v="9500-0000-      -   "/>
        <s v="9600-0000-      -   "/>
        <s v="9700-0000-      -   "/>
        <s v="0100-0240-      -   "/>
        <s v="0100-0100-      -   "/>
        <s v="0100-0110-      -   "/>
        <s v="0100-0120-      -"/>
        <s v="0100-0140-      -   "/>
        <s v="0100-0500-      -"/>
        <s v="0100-0800-      -   "/>
        <s v="0100-0870-      -   "/>
        <s v="0100-0880-      -   "/>
        <m u="1"/>
        <s v="Travel Time* - Sprinklers" u="1"/>
        <s v="Taxes*" u="1"/>
        <s v="HEATING, VENTILATING, AND AIR CONDITIONING (HVAC)*" u="1"/>
        <s v="9999-9998-000000-   " u="1"/>
        <s v="McKinstry Truck Charge*" u="1"/>
        <s v="2100-2050-      -   " u="1"/>
        <s v="9999-9998-000298-   " u="1"/>
        <s v="9500-0001-      -   " u="1"/>
        <s v="9500-0002-      -   " u="1"/>
        <s v="9500-0003-      -   " u="1"/>
        <s v="9500-1195-      -   " u="1"/>
        <s v="9500-1251-      -   " u="1"/>
        <s v="9500-1255-      -   " u="1"/>
        <s v="9500-1290-      -   " u="1"/>
        <s v="9500-1352-      -   " u="1"/>
        <s v="9500-1399-      -   " u="1"/>
        <s v="9500-1453-      -   " u="1"/>
        <s v="9500-1492-      -   " u="1"/>
        <s v="9500-1562-      -   " u="1"/>
        <s v="9500-1563-      -   " u="1"/>
        <s v="9500-1691-      -   " u="1"/>
        <s v="9500-1754-      -   " u="1"/>
        <s v="9500-1765-      -   " u="1"/>
        <s v="9500-1867-      -   " u="1"/>
        <s v="WOOD, PLASTICS &amp; COMPOSITES* (Carpenters)" u="1"/>
        <s v="RENTALS*" u="1"/>
        <s v="1000-1000-      -   " u="1"/>
        <s v="2320-0002-      -   " u="1"/>
        <s v="2320-9000-      -   " u="1"/>
        <s v="Travel Time* - Painters" u="1"/>
        <s v="PIPING SHOP*" u="1"/>
        <s v="PLUMBING SHOP*" u="1"/>
        <s v="0131-0000-      -   " u="1"/>
        <s v="0131-1050-      -   " u="1"/>
        <s v="0131-1150-      -   " u="1"/>
        <s v="0131-1200-      -   " u="1"/>
        <s v="0131-1210-      -   " u="1"/>
        <s v="0131-1300-      -   " u="1"/>
        <s v="0131-1430-      -   " u="1"/>
        <s v="0131-1530-      -   " u="1"/>
        <s v="0131-1550-      -   " u="1"/>
        <s v="0131-1605-      -   " u="1"/>
        <s v="0131-1615-      -   " u="1"/>
        <s v="0131-1630-      -   " u="1"/>
        <s v="0131-1631-      -   " u="1"/>
        <s v="0131-1632-      -   " u="1"/>
        <s v="0131-1640-      -   " u="1"/>
        <s v="0131-1641-      -   " u="1"/>
        <s v="0131-1650-      -   " u="1"/>
        <s v="0131-1651-      -   " u="1"/>
        <s v="0131-1652-      -   " u="1"/>
        <s v="0131-1653-      -   " u="1"/>
        <s v="0131-1705-      -   " u="1"/>
        <s v="0131-1900-      -   " u="1"/>
        <s v="9999-9998-000204-   " u="1"/>
        <s v="Liability Insurance*" u="1"/>
        <s v="0100-0120-      -   " u="1"/>
        <s v="0100-0210-      -   " u="1"/>
        <s v="0100-0220-      -   " u="1"/>
        <s v="0100-0230-      -   " u="1"/>
        <s v="0100-0500-      -   " u="1"/>
        <s v="0100-0680-      -   " u="1"/>
        <s v="Per Diem*" u="1"/>
        <s v="SHEET METAL FIELD*" u="1"/>
        <s v="COMMUNICATIONS SHOP*" u="1"/>
        <s v="0721-1000-      -   " u="1"/>
        <s v="Parking*" u="1"/>
        <s v="7000-0002-000114-   " u="1"/>
        <s v="0191-1000-      -   " u="1"/>
        <s v="0191-1010-      -   " u="1"/>
        <s v="0191-1030-      -   " u="1"/>
        <s v="0191-1040-      -   " u="1"/>
        <s v="9999-9998-000304-   " u="1"/>
        <s v="GENERAL REQUIREMENTS*" u="1"/>
        <s v="TRAVEL EXPENSES*" u="1"/>
        <s v="PLUMBING FIELD*" u="1"/>
        <s v="9000-1000-      -   " u="1"/>
        <s v="9000-2000-      -   " u="1"/>
        <s v="9000-3000-      -   " u="1"/>
        <s v="9000-5000-      -   " u="1"/>
        <s v="9000-6000-      -   " u="1"/>
        <s v="9000-7000-      -   " u="1"/>
        <s v="Mileage*" u="1"/>
        <s v="Travel Time* - Sheet Metal" u="1"/>
        <s v="9999-9048-      -   " u="1"/>
        <s v="9999-9049-      -   " u="1"/>
        <s v="9999-9050-      -   " u="1"/>
        <s v="9999-9997-      -   " u="1"/>
        <s v="9999-9999-      -   " u="1"/>
        <s v="ELECTRICAL*" u="1"/>
        <s v="0199-1000-      -   " u="1"/>
        <s v="2200-0002-      -   " u="1"/>
        <s v="COMMUNICATION SYSTEMS*" u="1"/>
        <s v="FIRE SUPPRESSION*" u="1"/>
        <s v="7000-0195-      -   " u="1"/>
        <s v="2600-0100-      -   " u="1"/>
        <s v="Travel Time* - Electrical" u="1"/>
        <s v="SHEET METAL SHOP*" u="1"/>
        <s v="9999-9998-000698-   " u="1"/>
        <s v="Travel Time* - Carpenters &amp; Drywall" u="1"/>
        <s v="7000-0002-000116-   " u="1"/>
        <s v="Travel Time* - Plumbing" u="1"/>
        <s v="0600-1000-      -   " u="1"/>
        <s v="Travel Time* - Laborers" u="1"/>
        <s v="SHOP LOGISTICS*" u="1"/>
        <s v="0641-1000-      -   " u="1"/>
        <s v="ELECTRICAL SHOP*" u="1"/>
        <s v="PIPING FIELD*" u="1"/>
        <s v="9999-9998-000798-   " u="1"/>
        <s v="MISCELLANEOUS EXPENSES*" u="1"/>
      </sharedItems>
    </cacheField>
    <cacheField name="PhaseDesc" numFmtId="44">
      <sharedItems containsMixedTypes="1" containsNumber="1" containsInteger="1" minValue="0" maxValue="0" count="33">
        <s v="None"/>
        <s v="GENERAL REQUIREMENTS*"/>
        <s v="Travel Time* - Carpenters &amp; Drywall"/>
        <s v="Travel Time* - Electrical"/>
        <s v="Travel Time* - Laborers"/>
        <s v="Travel Time* - Painters"/>
        <s v="Travel Time* - Plumbing"/>
        <s v="Travel Time* - Sheet Metal"/>
        <s v="Travel Time* - Sprinklers"/>
        <s v="WOOD, PLASTICS &amp; COMPOSITES* (Carpenters)"/>
        <s v="FIRE SUPPRESSION*"/>
        <s v="PLUMBING FIELD*"/>
        <s v="HEATING, VENTILATING, AND AIR CONDITIONING (HVAC)*"/>
        <s v="PIPING FIELD*"/>
        <s v="SHEET METAL FIELD*"/>
        <s v="ELECTRICAL*"/>
        <s v="COMMUNICATION SYSTEMS*"/>
        <s v="SHOP LOGISTICS*"/>
        <s v="PLUMBING SHOP*"/>
        <s v="PIPING SHOP*"/>
        <s v="SHEET METAL SHOP*"/>
        <s v="ELECTRICAL SHOP*"/>
        <s v="COMMUNICATIONS SHOP*"/>
        <s v="McKinstry Truck Charge*"/>
        <s v="TRAVEL EXPENSES*"/>
        <s v="Parking*"/>
        <s v="Mileage*"/>
        <s v="Per Diem*"/>
        <s v="RENTALS*"/>
        <s v="MISCELLANEOUS EXPENSES*"/>
        <s v="Liability Insurance*"/>
        <s v="Taxes*"/>
        <n v="0" u="1"/>
      </sharedItems>
    </cacheField>
    <cacheField name="Original" numFmtId="44">
      <sharedItems containsSemiMixedTypes="0" containsString="0" containsNumber="1" containsInteger="1" minValue="0" maxValue="1000"/>
    </cacheField>
    <cacheField name="Curr" numFmtId="44">
      <sharedItems containsSemiMixedTypes="0" containsString="0" containsNumber="1" containsInteger="1" minValue="0" maxValue="1100"/>
    </cacheField>
    <cacheField name="Forecast" numFmtId="44">
      <sharedItems containsSemiMixedTypes="0" containsString="0" containsNumber="1" containsInteger="1" minValue="0" maxValue="1200"/>
    </cacheField>
    <cacheField name="Projected" numFmtId="44">
      <sharedItems containsSemiMixedTypes="0" containsString="0" containsNumber="1" containsInteger="1" minValue="0" maxValue="1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s v="Labor"/>
    <x v="0"/>
    <s v="0100"/>
    <x v="0"/>
    <x v="0"/>
    <n v="0"/>
    <n v="0"/>
    <n v="0"/>
    <n v="0"/>
  </r>
  <r>
    <s v="Labor"/>
    <x v="0"/>
    <s v="0100"/>
    <x v="1"/>
    <x v="1"/>
    <n v="0"/>
    <n v="0"/>
    <n v="0"/>
    <n v="0"/>
  </r>
  <r>
    <s v="Labor"/>
    <x v="0"/>
    <s v="0100"/>
    <x v="2"/>
    <x v="2"/>
    <n v="0"/>
    <n v="0"/>
    <n v="0"/>
    <n v="0"/>
  </r>
  <r>
    <s v="Labor"/>
    <x v="0"/>
    <s v="0100"/>
    <x v="3"/>
    <x v="3"/>
    <n v="0"/>
    <n v="0"/>
    <n v="0"/>
    <n v="0"/>
  </r>
  <r>
    <s v="Labor"/>
    <x v="0"/>
    <s v="0100"/>
    <x v="4"/>
    <x v="4"/>
    <n v="0"/>
    <n v="0"/>
    <n v="0"/>
    <n v="0"/>
  </r>
  <r>
    <s v="Labor"/>
    <x v="0"/>
    <s v="0100"/>
    <x v="5"/>
    <x v="5"/>
    <n v="0"/>
    <n v="0"/>
    <n v="0"/>
    <n v="0"/>
  </r>
  <r>
    <s v="Labor"/>
    <x v="0"/>
    <s v="0100"/>
    <x v="6"/>
    <x v="6"/>
    <n v="0"/>
    <n v="0"/>
    <n v="0"/>
    <n v="0"/>
  </r>
  <r>
    <s v="Labor"/>
    <x v="0"/>
    <s v="0100"/>
    <x v="7"/>
    <x v="7"/>
    <n v="0"/>
    <n v="0"/>
    <n v="0"/>
    <n v="0"/>
  </r>
  <r>
    <s v="Labor"/>
    <x v="0"/>
    <s v="0100"/>
    <x v="8"/>
    <x v="8"/>
    <n v="0"/>
    <n v="0"/>
    <n v="0"/>
    <n v="0"/>
  </r>
  <r>
    <s v="Labor"/>
    <x v="0"/>
    <s v="0131"/>
    <x v="9"/>
    <x v="9"/>
    <n v="5000"/>
    <n v="5000"/>
    <n v="0"/>
    <n v="0"/>
  </r>
  <r>
    <s v="Labor"/>
    <x v="0"/>
    <s v="0131"/>
    <x v="10"/>
    <x v="10"/>
    <n v="300"/>
    <n v="300"/>
    <n v="0"/>
    <n v="0"/>
  </r>
  <r>
    <s v="Labor"/>
    <x v="0"/>
    <s v="0131"/>
    <x v="11"/>
    <x v="11"/>
    <n v="10450"/>
    <n v="10450"/>
    <n v="0"/>
    <n v="0"/>
  </r>
  <r>
    <s v="Labor"/>
    <x v="0"/>
    <s v="0131"/>
    <x v="12"/>
    <x v="12"/>
    <n v="0"/>
    <n v="0"/>
    <n v="0"/>
    <n v="0"/>
  </r>
  <r>
    <s v="Labor"/>
    <x v="0"/>
    <s v="0131"/>
    <x v="13"/>
    <x v="13"/>
    <n v="0"/>
    <n v="0"/>
    <n v="0"/>
    <n v="0"/>
  </r>
  <r>
    <s v="Labor"/>
    <x v="0"/>
    <s v="0131"/>
    <x v="14"/>
    <x v="14"/>
    <n v="0"/>
    <n v="0"/>
    <n v="0"/>
    <n v="0"/>
  </r>
  <r>
    <s v="Labor"/>
    <x v="0"/>
    <s v="0131"/>
    <x v="15"/>
    <x v="15"/>
    <n v="400"/>
    <n v="400"/>
    <n v="0"/>
    <n v="0"/>
  </r>
  <r>
    <s v="Labor"/>
    <x v="0"/>
    <s v="0131"/>
    <x v="16"/>
    <x v="16"/>
    <n v="0"/>
    <n v="0"/>
    <n v="0"/>
    <n v="0"/>
  </r>
  <r>
    <s v="Labor"/>
    <x v="0"/>
    <s v="0131"/>
    <x v="17"/>
    <x v="17"/>
    <n v="0"/>
    <n v="0"/>
    <n v="0"/>
    <n v="0"/>
  </r>
  <r>
    <s v="Labor"/>
    <x v="0"/>
    <s v="0131"/>
    <x v="18"/>
    <x v="18"/>
    <n v="800"/>
    <n v="800"/>
    <n v="0"/>
    <n v="0"/>
  </r>
  <r>
    <s v="Labor"/>
    <x v="0"/>
    <s v="0131"/>
    <x v="19"/>
    <x v="19"/>
    <n v="0"/>
    <n v="0"/>
    <n v="0"/>
    <n v="0"/>
  </r>
  <r>
    <s v="Labor"/>
    <x v="0"/>
    <s v="0131"/>
    <x v="20"/>
    <x v="20"/>
    <n v="0"/>
    <n v="0"/>
    <n v="0"/>
    <n v="0"/>
  </r>
  <r>
    <s v="Labor"/>
    <x v="0"/>
    <s v="0131"/>
    <x v="21"/>
    <x v="21"/>
    <n v="0"/>
    <n v="0"/>
    <n v="0"/>
    <n v="0"/>
  </r>
  <r>
    <s v="Labor"/>
    <x v="0"/>
    <s v="0131"/>
    <x v="22"/>
    <x v="22"/>
    <n v="0"/>
    <n v="0"/>
    <n v="0"/>
    <n v="0"/>
  </r>
  <r>
    <s v="Labor"/>
    <x v="0"/>
    <s v="0131"/>
    <x v="23"/>
    <x v="23"/>
    <n v="0"/>
    <n v="0"/>
    <n v="0"/>
    <n v="0"/>
  </r>
  <r>
    <s v="Labor"/>
    <x v="0"/>
    <s v="0131"/>
    <x v="24"/>
    <x v="21"/>
    <n v="0"/>
    <n v="0"/>
    <n v="0"/>
    <n v="0"/>
  </r>
  <r>
    <s v="Labor"/>
    <x v="0"/>
    <s v="0131"/>
    <x v="25"/>
    <x v="24"/>
    <n v="0"/>
    <n v="0"/>
    <n v="0"/>
    <n v="0"/>
  </r>
  <r>
    <s v="Labor"/>
    <x v="0"/>
    <s v="0131"/>
    <x v="26"/>
    <x v="25"/>
    <n v="0"/>
    <n v="0"/>
    <n v="0"/>
    <n v="0"/>
  </r>
  <r>
    <s v="Labor"/>
    <x v="0"/>
    <s v="0131"/>
    <x v="27"/>
    <x v="26"/>
    <n v="0"/>
    <n v="0"/>
    <n v="0"/>
    <n v="0"/>
  </r>
  <r>
    <s v="Labor"/>
    <x v="0"/>
    <s v="0131"/>
    <x v="28"/>
    <x v="22"/>
    <n v="0"/>
    <n v="0"/>
    <n v="0"/>
    <n v="0"/>
  </r>
  <r>
    <s v="Labor"/>
    <x v="0"/>
    <s v="0131"/>
    <x v="29"/>
    <x v="24"/>
    <n v="0"/>
    <n v="0"/>
    <n v="0"/>
    <n v="0"/>
  </r>
  <r>
    <s v="Labor"/>
    <x v="0"/>
    <s v="0191"/>
    <x v="30"/>
    <x v="27"/>
    <n v="0"/>
    <n v="0"/>
    <n v="0"/>
    <n v="0"/>
  </r>
  <r>
    <s v="Labor"/>
    <x v="0"/>
    <s v="0191"/>
    <x v="31"/>
    <x v="28"/>
    <n v="0"/>
    <n v="0"/>
    <n v="0"/>
    <n v="0"/>
  </r>
  <r>
    <s v="Labor"/>
    <x v="0"/>
    <s v="0191"/>
    <x v="32"/>
    <x v="29"/>
    <n v="0"/>
    <n v="0"/>
    <n v="0"/>
    <n v="0"/>
  </r>
  <r>
    <s v="Labor"/>
    <x v="0"/>
    <s v="0191"/>
    <x v="33"/>
    <x v="30"/>
    <n v="0"/>
    <n v="0"/>
    <n v="0"/>
    <n v="0"/>
  </r>
  <r>
    <s v="Labor"/>
    <x v="0"/>
    <s v="0600"/>
    <x v="34"/>
    <x v="31"/>
    <n v="0"/>
    <n v="0"/>
    <n v="0"/>
    <n v="0"/>
  </r>
  <r>
    <s v="Labor"/>
    <x v="0"/>
    <s v="2100"/>
    <x v="35"/>
    <x v="24"/>
    <n v="0"/>
    <n v="0"/>
    <n v="0"/>
    <n v="0"/>
  </r>
  <r>
    <s v="Labor"/>
    <x v="0"/>
    <s v="2100"/>
    <x v="36"/>
    <x v="32"/>
    <n v="0"/>
    <n v="0"/>
    <n v="0"/>
    <n v="0"/>
  </r>
  <r>
    <s v="Labor"/>
    <x v="0"/>
    <s v="2200"/>
    <x v="37"/>
    <x v="33"/>
    <n v="13296"/>
    <n v="13296"/>
    <n v="0"/>
    <n v="0"/>
  </r>
  <r>
    <s v="Labor"/>
    <x v="0"/>
    <s v="2200"/>
    <x v="38"/>
    <x v="34"/>
    <n v="0"/>
    <n v="0"/>
    <n v="0"/>
    <n v="0"/>
  </r>
  <r>
    <s v="Labor"/>
    <x v="0"/>
    <s v="2300"/>
    <x v="39"/>
    <x v="35"/>
    <n v="0"/>
    <n v="0"/>
    <n v="0"/>
    <n v="0"/>
  </r>
  <r>
    <s v="Labor"/>
    <x v="0"/>
    <s v="2320"/>
    <x v="40"/>
    <x v="24"/>
    <n v="0"/>
    <n v="0"/>
    <n v="0"/>
    <n v="0"/>
  </r>
  <r>
    <s v="Labor"/>
    <x v="0"/>
    <s v="2320"/>
    <x v="41"/>
    <x v="34"/>
    <n v="0"/>
    <n v="0"/>
    <n v="0"/>
    <n v="0"/>
  </r>
  <r>
    <s v="Labor"/>
    <x v="0"/>
    <s v="2330"/>
    <x v="42"/>
    <x v="36"/>
    <n v="3304"/>
    <n v="3304"/>
    <n v="0"/>
    <n v="0"/>
  </r>
  <r>
    <s v="Labor"/>
    <x v="0"/>
    <s v="2600"/>
    <x v="43"/>
    <x v="37"/>
    <n v="0"/>
    <n v="0"/>
    <n v="0"/>
    <n v="0"/>
  </r>
  <r>
    <s v="Labor"/>
    <x v="0"/>
    <s v="2600"/>
    <x v="44"/>
    <x v="38"/>
    <n v="0"/>
    <n v="0"/>
    <n v="0"/>
    <n v="0"/>
  </r>
  <r>
    <s v="Labor"/>
    <x v="0"/>
    <s v="2700"/>
    <x v="45"/>
    <x v="39"/>
    <n v="0"/>
    <n v="0"/>
    <n v="0"/>
    <n v="0"/>
  </r>
  <r>
    <s v="Labor"/>
    <x v="0"/>
    <s v="7000"/>
    <x v="46"/>
    <x v="13"/>
    <n v="0"/>
    <n v="0"/>
    <n v="0"/>
    <n v="0"/>
  </r>
  <r>
    <s v="Labor"/>
    <x v="0"/>
    <s v="7000"/>
    <x v="47"/>
    <x v="40"/>
    <n v="0"/>
    <n v="0"/>
    <n v="0"/>
    <n v="0"/>
  </r>
  <r>
    <s v="Labor"/>
    <x v="0"/>
    <s v="9000"/>
    <x v="48"/>
    <x v="41"/>
    <n v="0"/>
    <n v="0"/>
    <n v="0"/>
    <n v="0"/>
  </r>
  <r>
    <s v="Labor"/>
    <x v="0"/>
    <s v="9000"/>
    <x v="49"/>
    <x v="42"/>
    <n v="0"/>
    <n v="0"/>
    <n v="0"/>
    <n v="0"/>
  </r>
  <r>
    <s v="Labor"/>
    <x v="0"/>
    <s v="9000"/>
    <x v="50"/>
    <x v="43"/>
    <n v="0"/>
    <n v="0"/>
    <n v="0"/>
    <n v="0"/>
  </r>
  <r>
    <s v="Labor"/>
    <x v="0"/>
    <s v="9000"/>
    <x v="51"/>
    <x v="44"/>
    <n v="0"/>
    <n v="0"/>
    <n v="0"/>
    <n v="0"/>
  </r>
  <r>
    <s v="Labor"/>
    <x v="0"/>
    <s v="9000"/>
    <x v="52"/>
    <x v="45"/>
    <n v="0"/>
    <n v="0"/>
    <n v="0"/>
    <n v="0"/>
  </r>
  <r>
    <s v="Labor"/>
    <x v="0"/>
    <s v="9000"/>
    <x v="53"/>
    <x v="46"/>
    <n v="0"/>
    <n v="0"/>
    <n v="0"/>
    <n v="0"/>
  </r>
  <r>
    <s v="Labor"/>
    <x v="0"/>
    <s v="9000"/>
    <x v="54"/>
    <x v="47"/>
    <n v="0"/>
    <n v="0"/>
    <n v="0"/>
    <n v="0"/>
  </r>
  <r>
    <s v="Labor"/>
    <x v="0"/>
    <s v="9200"/>
    <x v="55"/>
    <x v="24"/>
    <n v="0"/>
    <n v="0"/>
    <n v="0"/>
    <n v="0"/>
  </r>
  <r>
    <s v="Labor"/>
    <x v="0"/>
    <s v="9300"/>
    <x v="56"/>
    <x v="24"/>
    <n v="0"/>
    <n v="0"/>
    <n v="0"/>
    <n v="0"/>
  </r>
  <r>
    <s v="Labor"/>
    <x v="0"/>
    <s v="9500"/>
    <x v="57"/>
    <x v="48"/>
    <n v="2192"/>
    <n v="2192"/>
    <n v="0"/>
    <n v="0"/>
  </r>
  <r>
    <s v="Labor"/>
    <x v="0"/>
    <s v="9500"/>
    <x v="58"/>
    <x v="49"/>
    <n v="0"/>
    <n v="0"/>
    <n v="0"/>
    <n v="0"/>
  </r>
  <r>
    <s v="Labor"/>
    <x v="0"/>
    <s v="9500"/>
    <x v="59"/>
    <x v="34"/>
    <n v="78"/>
    <n v="78"/>
    <n v="0"/>
    <n v="0"/>
  </r>
  <r>
    <s v="Labor"/>
    <x v="0"/>
    <s v="9500"/>
    <x v="60"/>
    <x v="50"/>
    <n v="684"/>
    <n v="684"/>
    <n v="0"/>
    <n v="0"/>
  </r>
  <r>
    <s v="Labor"/>
    <x v="0"/>
    <s v="9500"/>
    <x v="61"/>
    <x v="51"/>
    <n v="0"/>
    <n v="0"/>
    <n v="0"/>
    <n v="0"/>
  </r>
  <r>
    <s v="Labor"/>
    <x v="0"/>
    <s v="9500"/>
    <x v="62"/>
    <x v="24"/>
    <n v="0"/>
    <n v="0"/>
    <n v="0"/>
    <n v="0"/>
  </r>
  <r>
    <s v="Labor"/>
    <x v="0"/>
    <s v="9500"/>
    <x v="63"/>
    <x v="24"/>
    <n v="0"/>
    <n v="0"/>
    <n v="0"/>
    <n v="0"/>
  </r>
  <r>
    <s v="Labor"/>
    <x v="0"/>
    <s v="9500"/>
    <x v="64"/>
    <x v="24"/>
    <n v="0"/>
    <n v="0"/>
    <n v="0"/>
    <n v="0"/>
  </r>
  <r>
    <s v="Labor"/>
    <x v="0"/>
    <s v="9500"/>
    <x v="65"/>
    <x v="24"/>
    <n v="0"/>
    <n v="0"/>
    <n v="0"/>
    <n v="0"/>
  </r>
  <r>
    <s v="Labor"/>
    <x v="0"/>
    <s v="9500"/>
    <x v="66"/>
    <x v="24"/>
    <n v="0"/>
    <n v="0"/>
    <n v="0"/>
    <n v="0"/>
  </r>
  <r>
    <s v="Labor"/>
    <x v="0"/>
    <s v="9500"/>
    <x v="67"/>
    <x v="24"/>
    <n v="0"/>
    <n v="0"/>
    <n v="0"/>
    <n v="0"/>
  </r>
  <r>
    <s v="Labor"/>
    <x v="0"/>
    <s v="9500"/>
    <x v="68"/>
    <x v="24"/>
    <n v="0"/>
    <n v="0"/>
    <n v="0"/>
    <n v="0"/>
  </r>
  <r>
    <s v="Labor"/>
    <x v="0"/>
    <s v="9500"/>
    <x v="69"/>
    <x v="24"/>
    <n v="0"/>
    <n v="0"/>
    <n v="0"/>
    <n v="0"/>
  </r>
  <r>
    <s v="Labor"/>
    <x v="0"/>
    <s v="9500"/>
    <x v="70"/>
    <x v="24"/>
    <n v="0"/>
    <n v="0"/>
    <n v="0"/>
    <n v="0"/>
  </r>
  <r>
    <s v="Labor"/>
    <x v="0"/>
    <s v="9500"/>
    <x v="71"/>
    <x v="24"/>
    <n v="0"/>
    <n v="0"/>
    <n v="0"/>
    <n v="0"/>
  </r>
  <r>
    <s v="Labor"/>
    <x v="0"/>
    <s v="9500"/>
    <x v="72"/>
    <x v="24"/>
    <n v="0"/>
    <n v="0"/>
    <n v="0"/>
    <n v="0"/>
  </r>
  <r>
    <s v="Labor"/>
    <x v="0"/>
    <s v="9500"/>
    <x v="73"/>
    <x v="24"/>
    <n v="0"/>
    <n v="0"/>
    <n v="0"/>
    <n v="0"/>
  </r>
  <r>
    <s v="Labor"/>
    <x v="0"/>
    <s v="9500"/>
    <x v="74"/>
    <x v="24"/>
    <n v="0"/>
    <n v="0"/>
    <n v="0"/>
    <n v="0"/>
  </r>
  <r>
    <s v="Labor"/>
    <x v="0"/>
    <s v="9600"/>
    <x v="75"/>
    <x v="52"/>
    <n v="0"/>
    <n v="0"/>
    <n v="0"/>
    <n v="0"/>
  </r>
  <r>
    <s v="Labor"/>
    <x v="0"/>
    <s v="9700"/>
    <x v="76"/>
    <x v="53"/>
    <n v="0"/>
    <n v="0"/>
    <n v="0"/>
    <n v="0"/>
  </r>
  <r>
    <s v="Labor"/>
    <x v="0"/>
    <s v="9999"/>
    <x v="77"/>
    <x v="54"/>
    <n v="2604"/>
    <n v="2604"/>
    <n v="0"/>
    <n v="0"/>
  </r>
  <r>
    <s v="Labor"/>
    <x v="0"/>
    <s v="9999"/>
    <x v="78"/>
    <x v="55"/>
    <n v="3886"/>
    <n v="3886"/>
    <n v="0"/>
    <n v="0"/>
  </r>
  <r>
    <s v="Labor"/>
    <x v="0"/>
    <s v="9999"/>
    <x v="79"/>
    <x v="56"/>
    <n v="1034"/>
    <n v="1034"/>
    <n v="0"/>
    <n v="0"/>
  </r>
  <r>
    <s v="Labor"/>
    <x v="0"/>
    <s v="9999"/>
    <x v="80"/>
    <x v="57"/>
    <n v="0"/>
    <n v="0"/>
    <n v="0"/>
    <n v="0"/>
  </r>
  <r>
    <s v="Labor"/>
    <x v="0"/>
    <s v="9999"/>
    <x v="81"/>
    <x v="24"/>
    <n v="0"/>
    <n v="0"/>
    <n v="0"/>
    <n v="0"/>
  </r>
  <r>
    <s v="Labor"/>
    <x v="0"/>
    <s v="9999"/>
    <x v="82"/>
    <x v="58"/>
    <n v="0"/>
    <n v="0"/>
    <n v="0"/>
    <n v="0"/>
  </r>
  <r>
    <s v="Labor"/>
    <x v="0"/>
    <s v="9999"/>
    <x v="83"/>
    <x v="59"/>
    <n v="0"/>
    <n v="0"/>
    <n v="0"/>
    <n v="0"/>
  </r>
  <r>
    <s v="Labor"/>
    <x v="0"/>
    <s v="9999"/>
    <x v="84"/>
    <x v="60"/>
    <n v="0"/>
    <n v="0"/>
    <n v="0"/>
    <n v="0"/>
  </r>
  <r>
    <s v="Labor"/>
    <x v="0"/>
    <s v="9999"/>
    <x v="85"/>
    <x v="59"/>
    <n v="0"/>
    <n v="0"/>
    <n v="0"/>
    <n v="0"/>
  </r>
  <r>
    <s v="Labor"/>
    <x v="0"/>
    <s v="9999"/>
    <x v="86"/>
    <x v="59"/>
    <n v="0"/>
    <n v="0"/>
    <n v="0"/>
    <n v="0"/>
  </r>
  <r>
    <s v="Labor"/>
    <x v="0"/>
    <s v="9999"/>
    <x v="87"/>
    <x v="61"/>
    <n v="0"/>
    <n v="0"/>
    <n v="0"/>
    <n v="0"/>
  </r>
  <r>
    <s v="Material"/>
    <x v="1"/>
    <s v="0131"/>
    <x v="11"/>
    <x v="11"/>
    <n v="5000"/>
    <n v="5000"/>
    <n v="0"/>
    <n v="0"/>
  </r>
  <r>
    <s v="Material"/>
    <x v="1"/>
    <s v="2100"/>
    <x v="35"/>
    <x v="24"/>
    <n v="0"/>
    <n v="0"/>
    <n v="0"/>
    <n v="0"/>
  </r>
  <r>
    <s v="Material"/>
    <x v="1"/>
    <s v="2200"/>
    <x v="37"/>
    <x v="33"/>
    <n v="12050"/>
    <n v="12050"/>
    <n v="0"/>
    <n v="0"/>
  </r>
  <r>
    <s v="Material"/>
    <x v="1"/>
    <s v="2300"/>
    <x v="39"/>
    <x v="35"/>
    <n v="0"/>
    <n v="0"/>
    <n v="0"/>
    <n v="0"/>
  </r>
  <r>
    <s v="Material"/>
    <x v="1"/>
    <s v="2320"/>
    <x v="40"/>
    <x v="24"/>
    <n v="0"/>
    <n v="0"/>
    <n v="0"/>
    <n v="0"/>
  </r>
  <r>
    <s v="Material"/>
    <x v="1"/>
    <s v="2320"/>
    <x v="88"/>
    <x v="62"/>
    <n v="0"/>
    <n v="0"/>
    <n v="0"/>
    <n v="0"/>
  </r>
  <r>
    <s v="Material"/>
    <x v="1"/>
    <s v="2330"/>
    <x v="42"/>
    <x v="36"/>
    <n v="300"/>
    <n v="300"/>
    <n v="0"/>
    <n v="0"/>
  </r>
  <r>
    <s v="Material"/>
    <x v="1"/>
    <s v="2600"/>
    <x v="43"/>
    <x v="37"/>
    <n v="968"/>
    <n v="968"/>
    <n v="0"/>
    <n v="0"/>
  </r>
  <r>
    <s v="Material"/>
    <x v="1"/>
    <s v="2700"/>
    <x v="45"/>
    <x v="39"/>
    <n v="0"/>
    <n v="0"/>
    <n v="0"/>
    <n v="0"/>
  </r>
  <r>
    <s v="Material"/>
    <x v="1"/>
    <s v="7000"/>
    <x v="89"/>
    <x v="63"/>
    <n v="2300"/>
    <n v="2300"/>
    <n v="0"/>
    <n v="0"/>
  </r>
  <r>
    <s v="Material"/>
    <x v="1"/>
    <s v="9000"/>
    <x v="48"/>
    <x v="41"/>
    <n v="0"/>
    <n v="0"/>
    <n v="0"/>
    <n v="0"/>
  </r>
  <r>
    <s v="Material"/>
    <x v="1"/>
    <s v="9200"/>
    <x v="55"/>
    <x v="24"/>
    <n v="0"/>
    <n v="0"/>
    <n v="0"/>
    <n v="0"/>
  </r>
  <r>
    <s v="Material"/>
    <x v="1"/>
    <s v="9300"/>
    <x v="56"/>
    <x v="24"/>
    <n v="0"/>
    <n v="0"/>
    <n v="0"/>
    <n v="0"/>
  </r>
  <r>
    <s v="Material"/>
    <x v="1"/>
    <s v="9500"/>
    <x v="57"/>
    <x v="48"/>
    <n v="0"/>
    <n v="0"/>
    <n v="0"/>
    <n v="0"/>
  </r>
  <r>
    <s v="Material"/>
    <x v="1"/>
    <s v="9500"/>
    <x v="62"/>
    <x v="24"/>
    <n v="0"/>
    <n v="0"/>
    <n v="0"/>
    <n v="0"/>
  </r>
  <r>
    <s v="Material"/>
    <x v="1"/>
    <s v="9500"/>
    <x v="63"/>
    <x v="24"/>
    <n v="0"/>
    <n v="0"/>
    <n v="0"/>
    <n v="0"/>
  </r>
  <r>
    <s v="Material"/>
    <x v="1"/>
    <s v="9500"/>
    <x v="64"/>
    <x v="24"/>
    <n v="0"/>
    <n v="0"/>
    <n v="0"/>
    <n v="0"/>
  </r>
  <r>
    <s v="Material"/>
    <x v="1"/>
    <s v="9500"/>
    <x v="65"/>
    <x v="24"/>
    <n v="0"/>
    <n v="0"/>
    <n v="0"/>
    <n v="0"/>
  </r>
  <r>
    <s v="Material"/>
    <x v="1"/>
    <s v="9500"/>
    <x v="66"/>
    <x v="24"/>
    <n v="0"/>
    <n v="0"/>
    <n v="0"/>
    <n v="0"/>
  </r>
  <r>
    <s v="Material"/>
    <x v="1"/>
    <s v="9500"/>
    <x v="67"/>
    <x v="24"/>
    <n v="0"/>
    <n v="0"/>
    <n v="0"/>
    <n v="0"/>
  </r>
  <r>
    <s v="Material"/>
    <x v="1"/>
    <s v="9500"/>
    <x v="68"/>
    <x v="24"/>
    <n v="0"/>
    <n v="0"/>
    <n v="0"/>
    <n v="0"/>
  </r>
  <r>
    <s v="Material"/>
    <x v="1"/>
    <s v="9500"/>
    <x v="69"/>
    <x v="24"/>
    <n v="0"/>
    <n v="0"/>
    <n v="0"/>
    <n v="0"/>
  </r>
  <r>
    <s v="Material"/>
    <x v="1"/>
    <s v="9500"/>
    <x v="70"/>
    <x v="24"/>
    <n v="0"/>
    <n v="0"/>
    <n v="0"/>
    <n v="0"/>
  </r>
  <r>
    <s v="Material"/>
    <x v="1"/>
    <s v="9500"/>
    <x v="71"/>
    <x v="24"/>
    <n v="0"/>
    <n v="0"/>
    <n v="0"/>
    <n v="0"/>
  </r>
  <r>
    <s v="Material"/>
    <x v="1"/>
    <s v="9500"/>
    <x v="72"/>
    <x v="24"/>
    <n v="0"/>
    <n v="0"/>
    <n v="0"/>
    <n v="0"/>
  </r>
  <r>
    <s v="Material"/>
    <x v="1"/>
    <s v="9500"/>
    <x v="73"/>
    <x v="24"/>
    <n v="0"/>
    <n v="0"/>
    <n v="0"/>
    <n v="0"/>
  </r>
  <r>
    <s v="Material"/>
    <x v="1"/>
    <s v="9500"/>
    <x v="74"/>
    <x v="24"/>
    <n v="0"/>
    <n v="0"/>
    <n v="0"/>
    <n v="0"/>
  </r>
  <r>
    <s v="Material"/>
    <x v="1"/>
    <s v="9600"/>
    <x v="75"/>
    <x v="52"/>
    <n v="0"/>
    <n v="0"/>
    <n v="0"/>
    <n v="0"/>
  </r>
  <r>
    <s v="Material"/>
    <x v="1"/>
    <s v="9700"/>
    <x v="76"/>
    <x v="53"/>
    <n v="0"/>
    <n v="0"/>
    <n v="0"/>
    <n v="0"/>
  </r>
  <r>
    <s v="Material"/>
    <x v="1"/>
    <s v="9999"/>
    <x v="81"/>
    <x v="24"/>
    <n v="0"/>
    <n v="0"/>
    <n v="0"/>
    <n v="0"/>
  </r>
  <r>
    <s v="McK Owned Equipment"/>
    <x v="2"/>
    <s v="0100"/>
    <x v="90"/>
    <x v="64"/>
    <n v="1352"/>
    <n v="1352"/>
    <n v="0"/>
    <n v="0"/>
  </r>
  <r>
    <s v="McK Owned Equipment"/>
    <x v="2"/>
    <s v="0100"/>
    <x v="91"/>
    <x v="65"/>
    <n v="2116"/>
    <n v="2116"/>
    <n v="0"/>
    <n v="0"/>
  </r>
  <r>
    <s v="Other"/>
    <x v="3"/>
    <s v="0100"/>
    <x v="0"/>
    <x v="0"/>
    <n v="0"/>
    <n v="0"/>
    <n v="0"/>
    <n v="0"/>
  </r>
  <r>
    <s v="Other"/>
    <x v="3"/>
    <s v="0100"/>
    <x v="92"/>
    <x v="66"/>
    <n v="0"/>
    <n v="0"/>
    <n v="0"/>
    <n v="0"/>
  </r>
  <r>
    <s v="Other"/>
    <x v="3"/>
    <s v="0100"/>
    <x v="93"/>
    <x v="67"/>
    <n v="0"/>
    <n v="0"/>
    <n v="0"/>
    <n v="0"/>
  </r>
  <r>
    <s v="Other"/>
    <x v="3"/>
    <s v="0100"/>
    <x v="94"/>
    <x v="68"/>
    <n v="0"/>
    <n v="0"/>
    <n v="0"/>
    <n v="0"/>
  </r>
  <r>
    <s v="Other"/>
    <x v="3"/>
    <s v="0100"/>
    <x v="95"/>
    <x v="69"/>
    <n v="0"/>
    <n v="0"/>
    <n v="0"/>
    <n v="0"/>
  </r>
  <r>
    <s v="Other"/>
    <x v="3"/>
    <s v="0100"/>
    <x v="1"/>
    <x v="1"/>
    <n v="0"/>
    <n v="0"/>
    <n v="0"/>
    <n v="0"/>
  </r>
  <r>
    <s v="Other"/>
    <x v="3"/>
    <s v="0100"/>
    <x v="2"/>
    <x v="2"/>
    <n v="0"/>
    <n v="0"/>
    <n v="0"/>
    <n v="0"/>
  </r>
  <r>
    <s v="Other"/>
    <x v="3"/>
    <s v="0100"/>
    <x v="3"/>
    <x v="3"/>
    <n v="0"/>
    <n v="0"/>
    <n v="0"/>
    <n v="0"/>
  </r>
  <r>
    <s v="Other"/>
    <x v="3"/>
    <s v="0100"/>
    <x v="4"/>
    <x v="4"/>
    <n v="0"/>
    <n v="0"/>
    <n v="0"/>
    <n v="0"/>
  </r>
  <r>
    <s v="Other"/>
    <x v="3"/>
    <s v="0100"/>
    <x v="5"/>
    <x v="5"/>
    <n v="0"/>
    <n v="0"/>
    <n v="0"/>
    <n v="0"/>
  </r>
  <r>
    <s v="Other"/>
    <x v="3"/>
    <s v="0100"/>
    <x v="6"/>
    <x v="6"/>
    <n v="0"/>
    <n v="0"/>
    <n v="0"/>
    <n v="0"/>
  </r>
  <r>
    <s v="Other"/>
    <x v="3"/>
    <s v="0100"/>
    <x v="7"/>
    <x v="7"/>
    <n v="0"/>
    <n v="0"/>
    <n v="0"/>
    <n v="0"/>
  </r>
  <r>
    <s v="Other"/>
    <x v="3"/>
    <s v="0100"/>
    <x v="96"/>
    <x v="70"/>
    <n v="1350"/>
    <n v="1350"/>
    <n v="0"/>
    <n v="0"/>
  </r>
  <r>
    <s v="Other"/>
    <x v="3"/>
    <s v="0100"/>
    <x v="97"/>
    <x v="71"/>
    <n v="0"/>
    <n v="0"/>
    <n v="0"/>
    <n v="0"/>
  </r>
  <r>
    <s v="Other"/>
    <x v="3"/>
    <s v="0100"/>
    <x v="98"/>
    <x v="72"/>
    <n v="0"/>
    <n v="0"/>
    <n v="0"/>
    <n v="0"/>
  </r>
  <r>
    <s v="Other"/>
    <x v="3"/>
    <s v="0100"/>
    <x v="99"/>
    <x v="73"/>
    <n v="0"/>
    <n v="0"/>
    <n v="0"/>
    <n v="0"/>
  </r>
  <r>
    <s v="Other"/>
    <x v="3"/>
    <s v="0100"/>
    <x v="8"/>
    <x v="8"/>
    <n v="2518"/>
    <n v="2518"/>
    <n v="0"/>
    <n v="0"/>
  </r>
  <r>
    <s v="Other"/>
    <x v="3"/>
    <s v="0100"/>
    <x v="100"/>
    <x v="74"/>
    <n v="0"/>
    <n v="0"/>
    <n v="0"/>
    <n v="0"/>
  </r>
  <r>
    <s v="Other"/>
    <x v="3"/>
    <s v="0100"/>
    <x v="101"/>
    <x v="75"/>
    <n v="0"/>
    <n v="0"/>
    <n v="0"/>
    <n v="0"/>
  </r>
  <r>
    <s v="Other"/>
    <x v="3"/>
    <s v="2600"/>
    <x v="43"/>
    <x v="37"/>
    <n v="0"/>
    <n v="0"/>
    <n v="0"/>
    <n v="0"/>
  </r>
  <r>
    <s v="Other"/>
    <x v="3"/>
    <s v="2700"/>
    <x v="45"/>
    <x v="39"/>
    <n v="0"/>
    <n v="0"/>
    <n v="0"/>
    <n v="0"/>
  </r>
  <r>
    <s v="Other"/>
    <x v="3"/>
    <s v="9999"/>
    <x v="81"/>
    <x v="24"/>
    <n v="0"/>
    <n v="0"/>
    <n v="0"/>
    <n v="0"/>
  </r>
  <r>
    <s v="Subcontract"/>
    <x v="4"/>
    <s v="0100"/>
    <x v="0"/>
    <x v="0"/>
    <n v="0"/>
    <n v="0"/>
    <n v="0"/>
    <n v="0"/>
  </r>
  <r>
    <s v="Subcontract"/>
    <x v="4"/>
    <s v="0100"/>
    <x v="8"/>
    <x v="8"/>
    <n v="0"/>
    <n v="0"/>
    <n v="0"/>
    <n v="0"/>
  </r>
  <r>
    <s v="Subcontract"/>
    <x v="4"/>
    <s v="0131"/>
    <x v="102"/>
    <x v="76"/>
    <n v="0"/>
    <n v="0"/>
    <n v="0"/>
    <n v="0"/>
  </r>
  <r>
    <s v="Subcontract"/>
    <x v="4"/>
    <s v="0131"/>
    <x v="29"/>
    <x v="24"/>
    <n v="0"/>
    <n v="0"/>
    <n v="0"/>
    <n v="0"/>
  </r>
  <r>
    <s v="Subcontract"/>
    <x v="4"/>
    <s v="0199"/>
    <x v="103"/>
    <x v="77"/>
    <n v="0"/>
    <n v="0"/>
    <n v="0"/>
    <n v="0"/>
  </r>
  <r>
    <s v="Subcontract"/>
    <x v="4"/>
    <s v="0641"/>
    <x v="104"/>
    <x v="78"/>
    <n v="35666"/>
    <n v="35666"/>
    <n v="0"/>
    <n v="0"/>
  </r>
  <r>
    <s v="Subcontract"/>
    <x v="4"/>
    <s v="0721"/>
    <x v="105"/>
    <x v="79"/>
    <n v="3500"/>
    <n v="3500"/>
    <n v="0"/>
    <n v="0"/>
  </r>
  <r>
    <s v="Subcontract"/>
    <x v="4"/>
    <s v="1000"/>
    <x v="106"/>
    <x v="80"/>
    <n v="0"/>
    <n v="0"/>
    <n v="0"/>
    <n v="0"/>
  </r>
  <r>
    <s v="Subcontract"/>
    <x v="4"/>
    <s v="2100"/>
    <x v="35"/>
    <x v="24"/>
    <n v="0"/>
    <n v="0"/>
    <n v="0"/>
    <n v="0"/>
  </r>
  <r>
    <s v="Subcontract"/>
    <x v="4"/>
    <s v="2200"/>
    <x v="37"/>
    <x v="33"/>
    <n v="0"/>
    <n v="0"/>
    <n v="0"/>
    <n v="0"/>
  </r>
  <r>
    <s v="Subcontract"/>
    <x v="4"/>
    <s v="2300"/>
    <x v="39"/>
    <x v="35"/>
    <n v="0"/>
    <n v="0"/>
    <n v="0"/>
    <n v="0"/>
  </r>
  <r>
    <s v="Subcontract"/>
    <x v="4"/>
    <s v="2320"/>
    <x v="40"/>
    <x v="24"/>
    <n v="0"/>
    <n v="0"/>
    <n v="0"/>
    <n v="0"/>
  </r>
  <r>
    <s v="Subcontract"/>
    <x v="4"/>
    <s v="2330"/>
    <x v="42"/>
    <x v="36"/>
    <n v="0"/>
    <n v="0"/>
    <n v="0"/>
    <n v="0"/>
  </r>
  <r>
    <s v="Subcontract"/>
    <x v="4"/>
    <s v="2600"/>
    <x v="43"/>
    <x v="37"/>
    <n v="0"/>
    <n v="0"/>
    <n v="0"/>
    <n v="0"/>
  </r>
  <r>
    <s v="Subcontract"/>
    <x v="4"/>
    <s v="2700"/>
    <x v="45"/>
    <x v="39"/>
    <n v="0"/>
    <n v="0"/>
    <n v="0"/>
    <n v="0"/>
  </r>
  <r>
    <s v="Subcontract"/>
    <x v="4"/>
    <s v="9200"/>
    <x v="55"/>
    <x v="24"/>
    <n v="0"/>
    <n v="0"/>
    <n v="0"/>
    <n v="0"/>
  </r>
  <r>
    <s v="Subcontract"/>
    <x v="4"/>
    <s v="9300"/>
    <x v="56"/>
    <x v="24"/>
    <n v="0"/>
    <n v="0"/>
    <n v="0"/>
    <n v="0"/>
  </r>
  <r>
    <s v="Subcontract"/>
    <x v="4"/>
    <s v="9500"/>
    <x v="57"/>
    <x v="48"/>
    <n v="0"/>
    <n v="0"/>
    <n v="0"/>
    <n v="0"/>
  </r>
  <r>
    <s v="Subcontract"/>
    <x v="4"/>
    <s v="9600"/>
    <x v="75"/>
    <x v="52"/>
    <n v="0"/>
    <n v="0"/>
    <n v="0"/>
    <n v="0"/>
  </r>
  <r>
    <s v="Subcontract"/>
    <x v="4"/>
    <s v="9700"/>
    <x v="76"/>
    <x v="53"/>
    <n v="0"/>
    <n v="0"/>
    <n v="0"/>
    <n v="0"/>
  </r>
  <r>
    <s v="Subcontract"/>
    <x v="4"/>
    <s v="9999"/>
    <x v="81"/>
    <x v="24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s v="Material"/>
    <x v="0"/>
    <n v="0"/>
    <x v="0"/>
    <x v="0"/>
    <n v="0"/>
    <n v="0"/>
    <n v="0"/>
    <n v="0"/>
  </r>
  <r>
    <s v="Subcontract"/>
    <x v="1"/>
    <n v="0"/>
    <x v="0"/>
    <x v="0"/>
    <n v="0"/>
    <n v="0"/>
    <n v="0"/>
    <n v="0"/>
  </r>
  <r>
    <s v="Labor"/>
    <x v="2"/>
    <n v="100"/>
    <x v="1"/>
    <x v="1"/>
    <n v="1000"/>
    <n v="1100"/>
    <n v="1200"/>
    <n v="1050"/>
  </r>
  <r>
    <s v="Labor"/>
    <x v="2"/>
    <n v="100"/>
    <x v="2"/>
    <x v="2"/>
    <n v="0"/>
    <n v="0"/>
    <n v="0"/>
    <n v="0"/>
  </r>
  <r>
    <s v="Labor"/>
    <x v="2"/>
    <n v="100"/>
    <x v="3"/>
    <x v="3"/>
    <n v="0"/>
    <n v="0"/>
    <n v="0"/>
    <n v="0"/>
  </r>
  <r>
    <s v="Labor"/>
    <x v="2"/>
    <n v="100"/>
    <x v="4"/>
    <x v="4"/>
    <n v="0"/>
    <n v="0"/>
    <n v="0"/>
    <n v="0"/>
  </r>
  <r>
    <s v="Labor"/>
    <x v="2"/>
    <n v="100"/>
    <x v="5"/>
    <x v="5"/>
    <n v="0"/>
    <n v="0"/>
    <n v="0"/>
    <n v="0"/>
  </r>
  <r>
    <s v="Labor"/>
    <x v="2"/>
    <n v="100"/>
    <x v="6"/>
    <x v="6"/>
    <n v="0"/>
    <n v="0"/>
    <n v="0"/>
    <n v="0"/>
  </r>
  <r>
    <s v="Labor"/>
    <x v="2"/>
    <n v="100"/>
    <x v="7"/>
    <x v="7"/>
    <n v="0"/>
    <n v="0"/>
    <n v="0"/>
    <n v="0"/>
  </r>
  <r>
    <s v="Labor"/>
    <x v="2"/>
    <n v="100"/>
    <x v="8"/>
    <x v="8"/>
    <n v="0"/>
    <n v="0"/>
    <n v="0"/>
    <n v="0"/>
  </r>
  <r>
    <s v="Labor"/>
    <x v="2"/>
    <n v="600"/>
    <x v="9"/>
    <x v="9"/>
    <n v="0"/>
    <n v="0"/>
    <n v="0"/>
    <n v="0"/>
  </r>
  <r>
    <s v="Labor"/>
    <x v="2"/>
    <n v="2100"/>
    <x v="10"/>
    <x v="10"/>
    <n v="0"/>
    <n v="0"/>
    <n v="0"/>
    <n v="0"/>
  </r>
  <r>
    <s v="Labor"/>
    <x v="2"/>
    <n v="2200"/>
    <x v="11"/>
    <x v="11"/>
    <n v="0"/>
    <n v="0"/>
    <n v="0"/>
    <n v="0"/>
  </r>
  <r>
    <s v="Labor"/>
    <x v="2"/>
    <n v="2300"/>
    <x v="12"/>
    <x v="12"/>
    <n v="0"/>
    <n v="0"/>
    <n v="0"/>
    <n v="0"/>
  </r>
  <r>
    <s v="Labor"/>
    <x v="2"/>
    <n v="2320"/>
    <x v="13"/>
    <x v="13"/>
    <n v="0"/>
    <n v="0"/>
    <n v="0"/>
    <n v="0"/>
  </r>
  <r>
    <s v="Labor"/>
    <x v="2"/>
    <n v="2330"/>
    <x v="14"/>
    <x v="14"/>
    <n v="0"/>
    <n v="0"/>
    <n v="0"/>
    <n v="0"/>
  </r>
  <r>
    <s v="Labor"/>
    <x v="2"/>
    <n v="2600"/>
    <x v="15"/>
    <x v="15"/>
    <n v="0"/>
    <n v="0"/>
    <n v="0"/>
    <n v="0"/>
  </r>
  <r>
    <s v="Labor"/>
    <x v="2"/>
    <n v="2700"/>
    <x v="16"/>
    <x v="16"/>
    <n v="0"/>
    <n v="0"/>
    <n v="0"/>
    <n v="0"/>
  </r>
  <r>
    <s v="Labor"/>
    <x v="2"/>
    <n v="9000"/>
    <x v="17"/>
    <x v="17"/>
    <n v="0"/>
    <n v="0"/>
    <n v="0"/>
    <n v="0"/>
  </r>
  <r>
    <s v="Labor"/>
    <x v="2"/>
    <n v="9200"/>
    <x v="18"/>
    <x v="18"/>
    <n v="0"/>
    <n v="0"/>
    <n v="0"/>
    <n v="0"/>
  </r>
  <r>
    <s v="Labor"/>
    <x v="2"/>
    <n v="9300"/>
    <x v="19"/>
    <x v="19"/>
    <n v="0"/>
    <n v="0"/>
    <n v="0"/>
    <n v="0"/>
  </r>
  <r>
    <s v="Labor"/>
    <x v="2"/>
    <n v="9500"/>
    <x v="20"/>
    <x v="20"/>
    <n v="0"/>
    <n v="0"/>
    <n v="0"/>
    <n v="0"/>
  </r>
  <r>
    <s v="Labor"/>
    <x v="2"/>
    <n v="9600"/>
    <x v="21"/>
    <x v="21"/>
    <n v="0"/>
    <n v="0"/>
    <n v="0"/>
    <n v="0"/>
  </r>
  <r>
    <s v="Labor"/>
    <x v="2"/>
    <n v="9700"/>
    <x v="22"/>
    <x v="22"/>
    <n v="0"/>
    <n v="0"/>
    <n v="0"/>
    <n v="0"/>
  </r>
  <r>
    <s v="McK Owned Equipment"/>
    <x v="3"/>
    <n v="100"/>
    <x v="23"/>
    <x v="23"/>
    <n v="0"/>
    <n v="0"/>
    <n v="0"/>
    <n v="0"/>
  </r>
  <r>
    <s v="Other"/>
    <x v="4"/>
    <n v="100"/>
    <x v="1"/>
    <x v="1"/>
    <n v="0"/>
    <n v="0"/>
    <n v="0"/>
    <n v="0"/>
  </r>
  <r>
    <s v="Other"/>
    <x v="4"/>
    <n v="100"/>
    <x v="24"/>
    <x v="24"/>
    <n v="0"/>
    <n v="0"/>
    <n v="0"/>
    <n v="0"/>
  </r>
  <r>
    <s v="Other"/>
    <x v="4"/>
    <n v="100"/>
    <x v="25"/>
    <x v="25"/>
    <n v="0"/>
    <n v="0"/>
    <n v="0"/>
    <n v="0"/>
  </r>
  <r>
    <s v="Other"/>
    <x v="4"/>
    <n v="100"/>
    <x v="26"/>
    <x v="26"/>
    <n v="0"/>
    <n v="0"/>
    <n v="0"/>
    <n v="0"/>
  </r>
  <r>
    <s v="Other"/>
    <x v="4"/>
    <n v="100"/>
    <x v="27"/>
    <x v="27"/>
    <n v="0"/>
    <n v="0"/>
    <n v="0"/>
    <n v="0"/>
  </r>
  <r>
    <s v="Other"/>
    <x v="4"/>
    <n v="100"/>
    <x v="28"/>
    <x v="28"/>
    <n v="0"/>
    <n v="0"/>
    <n v="0"/>
    <n v="0"/>
  </r>
  <r>
    <s v="Other"/>
    <x v="4"/>
    <n v="100"/>
    <x v="29"/>
    <x v="29"/>
    <n v="0"/>
    <n v="0"/>
    <n v="0"/>
    <n v="0"/>
  </r>
  <r>
    <s v="Other"/>
    <x v="4"/>
    <n v="100"/>
    <x v="30"/>
    <x v="30"/>
    <n v="0"/>
    <n v="0"/>
    <n v="0"/>
    <n v="0"/>
  </r>
  <r>
    <s v="Other"/>
    <x v="4"/>
    <n v="100"/>
    <x v="31"/>
    <x v="3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vtJob10661_001_Phases_Projected" cacheId="6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M12:AT121" firstHeaderRow="1" firstDataRow="2" firstDataCol="2"/>
  <pivotFields count="9">
    <pivotField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 defaultSubtotal="0"/>
    <pivotField axis="axisRow" compact="0" outline="0" showAll="0" defaultSubtota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axis="axisRow" compact="0" outline="0" showAll="0">
      <items count="82">
        <item x="29"/>
        <item x="48"/>
        <item x="22"/>
        <item x="28"/>
        <item x="27"/>
        <item x="39"/>
        <item x="53"/>
        <item x="12"/>
        <item x="9"/>
        <item x="51"/>
        <item x="45"/>
        <item x="21"/>
        <item x="42"/>
        <item x="60"/>
        <item x="38"/>
        <item x="19"/>
        <item x="17"/>
        <item x="37"/>
        <item x="52"/>
        <item x="15"/>
        <item x="55"/>
        <item x="32"/>
        <item x="11"/>
        <item x="0"/>
        <item x="40"/>
        <item x="35"/>
        <item x="61"/>
        <item x="41"/>
        <item x="46"/>
        <item x="18"/>
        <item x="16"/>
        <item x="14"/>
        <item x="44"/>
        <item x="50"/>
        <item x="24"/>
        <item x="8"/>
        <item x="23"/>
        <item x="58"/>
        <item x="33"/>
        <item x="20"/>
        <item x="13"/>
        <item x="43"/>
        <item x="25"/>
        <item x="36"/>
        <item x="49"/>
        <item x="10"/>
        <item x="56"/>
        <item x="54"/>
        <item x="30"/>
        <item x="34"/>
        <item x="26"/>
        <item x="47"/>
        <item x="57"/>
        <item x="1"/>
        <item x="2"/>
        <item x="3"/>
        <item x="4"/>
        <item x="5"/>
        <item x="6"/>
        <item x="7"/>
        <item x="59"/>
        <item x="3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numFmtId="44" outline="0" showAll="0"/>
    <pivotField compact="0" numFmtId="44" outline="0" showAll="0"/>
    <pivotField compact="0" outline="0" showAll="0" defaultSubtotal="0"/>
    <pivotField dataField="1" compact="0" numFmtId="44" outline="0" showAll="0"/>
  </pivotFields>
  <rowFields count="2">
    <field x="3"/>
    <field x="4"/>
  </rowFields>
  <rowItems count="108">
    <i>
      <x/>
      <x v="23"/>
    </i>
    <i>
      <x v="1"/>
      <x v="53"/>
    </i>
    <i>
      <x v="2"/>
      <x v="54"/>
    </i>
    <i>
      <x v="3"/>
      <x v="55"/>
    </i>
    <i>
      <x v="4"/>
      <x v="56"/>
    </i>
    <i>
      <x v="5"/>
      <x v="57"/>
    </i>
    <i>
      <x v="6"/>
      <x v="58"/>
    </i>
    <i>
      <x v="7"/>
      <x v="59"/>
    </i>
    <i>
      <x v="8"/>
      <x v="35"/>
    </i>
    <i>
      <x v="9"/>
      <x v="8"/>
    </i>
    <i>
      <x v="10"/>
      <x v="45"/>
    </i>
    <i>
      <x v="11"/>
      <x v="22"/>
    </i>
    <i>
      <x v="12"/>
      <x v="7"/>
    </i>
    <i>
      <x v="13"/>
      <x v="40"/>
    </i>
    <i>
      <x v="14"/>
      <x v="31"/>
    </i>
    <i>
      <x v="15"/>
      <x v="19"/>
    </i>
    <i>
      <x v="16"/>
      <x v="30"/>
    </i>
    <i>
      <x v="17"/>
      <x v="16"/>
    </i>
    <i>
      <x v="18"/>
      <x v="29"/>
    </i>
    <i>
      <x v="19"/>
      <x v="15"/>
    </i>
    <i>
      <x v="20"/>
      <x v="39"/>
    </i>
    <i>
      <x v="21"/>
      <x v="11"/>
    </i>
    <i>
      <x v="22"/>
      <x v="2"/>
    </i>
    <i>
      <x v="23"/>
      <x v="36"/>
    </i>
    <i>
      <x v="24"/>
      <x v="11"/>
    </i>
    <i>
      <x v="25"/>
      <x v="34"/>
    </i>
    <i>
      <x v="26"/>
      <x v="42"/>
    </i>
    <i>
      <x v="27"/>
      <x v="50"/>
    </i>
    <i>
      <x v="28"/>
      <x v="2"/>
    </i>
    <i>
      <x v="29"/>
      <x v="34"/>
    </i>
    <i>
      <x v="30"/>
      <x v="4"/>
    </i>
    <i>
      <x v="31"/>
      <x v="3"/>
    </i>
    <i>
      <x v="32"/>
      <x/>
    </i>
    <i>
      <x v="33"/>
      <x v="48"/>
    </i>
    <i>
      <x v="34"/>
      <x v="61"/>
    </i>
    <i>
      <x v="35"/>
      <x v="34"/>
    </i>
    <i>
      <x v="36"/>
      <x v="21"/>
    </i>
    <i>
      <x v="37"/>
      <x v="38"/>
    </i>
    <i>
      <x v="38"/>
      <x v="49"/>
    </i>
    <i>
      <x v="39"/>
      <x v="25"/>
    </i>
    <i>
      <x v="40"/>
      <x v="34"/>
    </i>
    <i>
      <x v="41"/>
      <x v="49"/>
    </i>
    <i>
      <x v="42"/>
      <x v="43"/>
    </i>
    <i>
      <x v="43"/>
      <x v="17"/>
    </i>
    <i>
      <x v="44"/>
      <x v="14"/>
    </i>
    <i>
      <x v="45"/>
      <x v="5"/>
    </i>
    <i>
      <x v="46"/>
      <x v="40"/>
    </i>
    <i>
      <x v="47"/>
      <x v="24"/>
    </i>
    <i>
      <x v="48"/>
      <x v="27"/>
    </i>
    <i>
      <x v="49"/>
      <x v="12"/>
    </i>
    <i>
      <x v="50"/>
      <x v="41"/>
    </i>
    <i>
      <x v="51"/>
      <x v="32"/>
    </i>
    <i>
      <x v="52"/>
      <x v="10"/>
    </i>
    <i>
      <x v="53"/>
      <x v="28"/>
    </i>
    <i>
      <x v="54"/>
      <x v="51"/>
    </i>
    <i>
      <x v="55"/>
      <x v="34"/>
    </i>
    <i>
      <x v="56"/>
      <x v="34"/>
    </i>
    <i>
      <x v="57"/>
      <x v="1"/>
    </i>
    <i>
      <x v="58"/>
      <x v="44"/>
    </i>
    <i>
      <x v="59"/>
      <x v="49"/>
    </i>
    <i>
      <x v="60"/>
      <x v="33"/>
    </i>
    <i>
      <x v="61"/>
      <x v="9"/>
    </i>
    <i>
      <x v="62"/>
      <x v="34"/>
    </i>
    <i>
      <x v="63"/>
      <x v="34"/>
    </i>
    <i>
      <x v="64"/>
      <x v="34"/>
    </i>
    <i>
      <x v="65"/>
      <x v="34"/>
    </i>
    <i>
      <x v="66"/>
      <x v="34"/>
    </i>
    <i>
      <x v="67"/>
      <x v="34"/>
    </i>
    <i>
      <x v="68"/>
      <x v="34"/>
    </i>
    <i>
      <x v="69"/>
      <x v="34"/>
    </i>
    <i>
      <x v="70"/>
      <x v="34"/>
    </i>
    <i>
      <x v="71"/>
      <x v="34"/>
    </i>
    <i>
      <x v="72"/>
      <x v="34"/>
    </i>
    <i>
      <x v="73"/>
      <x v="34"/>
    </i>
    <i>
      <x v="74"/>
      <x v="34"/>
    </i>
    <i>
      <x v="75"/>
      <x v="18"/>
    </i>
    <i>
      <x v="76"/>
      <x v="6"/>
    </i>
    <i>
      <x v="77"/>
      <x v="47"/>
    </i>
    <i>
      <x v="78"/>
      <x v="20"/>
    </i>
    <i>
      <x v="79"/>
      <x v="46"/>
    </i>
    <i>
      <x v="80"/>
      <x v="52"/>
    </i>
    <i>
      <x v="81"/>
      <x v="34"/>
    </i>
    <i>
      <x v="82"/>
      <x v="37"/>
    </i>
    <i>
      <x v="83"/>
      <x v="60"/>
    </i>
    <i>
      <x v="84"/>
      <x v="13"/>
    </i>
    <i>
      <x v="85"/>
      <x v="60"/>
    </i>
    <i>
      <x v="86"/>
      <x v="60"/>
    </i>
    <i>
      <x v="87"/>
      <x v="26"/>
    </i>
    <i>
      <x v="88"/>
      <x v="62"/>
    </i>
    <i>
      <x v="89"/>
      <x v="63"/>
    </i>
    <i>
      <x v="90"/>
      <x v="64"/>
    </i>
    <i>
      <x v="91"/>
      <x v="65"/>
    </i>
    <i>
      <x v="92"/>
      <x v="66"/>
    </i>
    <i>
      <x v="93"/>
      <x v="67"/>
    </i>
    <i>
      <x v="94"/>
      <x v="68"/>
    </i>
    <i>
      <x v="95"/>
      <x v="69"/>
    </i>
    <i>
      <x v="96"/>
      <x v="70"/>
    </i>
    <i>
      <x v="97"/>
      <x v="71"/>
    </i>
    <i>
      <x v="98"/>
      <x v="72"/>
    </i>
    <i>
      <x v="99"/>
      <x v="73"/>
    </i>
    <i>
      <x v="100"/>
      <x v="74"/>
    </i>
    <i>
      <x v="101"/>
      <x v="75"/>
    </i>
    <i>
      <x v="102"/>
      <x v="76"/>
    </i>
    <i>
      <x v="103"/>
      <x v="77"/>
    </i>
    <i>
      <x v="104"/>
      <x v="78"/>
    </i>
    <i>
      <x v="105"/>
      <x v="79"/>
    </i>
    <i>
      <x v="106"/>
      <x v="8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jected" fld="8" baseField="4" baseItem="23" numFmtId="44"/>
  </dataFields>
  <formats count="2">
    <format dxfId="86">
      <pivotArea type="all" dataOnly="0" outline="0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vtJob10661_001_Phases_Current" cacheId="6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U12:AB121" firstHeaderRow="1" firstDataRow="2" firstDataCol="2"/>
  <pivotFields count="9">
    <pivotField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 defaultSubtotal="0"/>
    <pivotField axis="axisRow" compact="0" outline="0" showAll="0" defaultSubtota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axis="axisRow" compact="0" outline="0" showAll="0">
      <items count="82">
        <item x="29"/>
        <item x="48"/>
        <item x="22"/>
        <item x="28"/>
        <item x="27"/>
        <item x="39"/>
        <item x="53"/>
        <item x="12"/>
        <item x="9"/>
        <item x="51"/>
        <item x="45"/>
        <item x="21"/>
        <item x="42"/>
        <item x="60"/>
        <item x="38"/>
        <item x="19"/>
        <item x="17"/>
        <item x="37"/>
        <item x="52"/>
        <item x="15"/>
        <item x="55"/>
        <item x="32"/>
        <item x="11"/>
        <item x="0"/>
        <item x="40"/>
        <item x="35"/>
        <item x="61"/>
        <item x="41"/>
        <item x="46"/>
        <item x="18"/>
        <item x="16"/>
        <item x="14"/>
        <item x="44"/>
        <item x="50"/>
        <item x="24"/>
        <item x="8"/>
        <item x="23"/>
        <item x="58"/>
        <item x="33"/>
        <item x="20"/>
        <item x="13"/>
        <item x="43"/>
        <item x="25"/>
        <item x="36"/>
        <item x="49"/>
        <item x="10"/>
        <item x="56"/>
        <item x="54"/>
        <item x="30"/>
        <item x="34"/>
        <item x="26"/>
        <item x="47"/>
        <item x="57"/>
        <item x="1"/>
        <item x="2"/>
        <item x="3"/>
        <item x="4"/>
        <item x="5"/>
        <item x="6"/>
        <item x="7"/>
        <item x="59"/>
        <item x="3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numFmtId="44" outline="0" showAll="0"/>
    <pivotField dataField="1" compact="0" numFmtId="44" outline="0" showAll="0"/>
    <pivotField compact="0" outline="0" showAll="0" defaultSubtotal="0"/>
    <pivotField compact="0" numFmtId="44" outline="0" showAll="0"/>
  </pivotFields>
  <rowFields count="2">
    <field x="3"/>
    <field x="4"/>
  </rowFields>
  <rowItems count="108">
    <i>
      <x/>
      <x v="23"/>
    </i>
    <i>
      <x v="1"/>
      <x v="53"/>
    </i>
    <i>
      <x v="2"/>
      <x v="54"/>
    </i>
    <i>
      <x v="3"/>
      <x v="55"/>
    </i>
    <i>
      <x v="4"/>
      <x v="56"/>
    </i>
    <i>
      <x v="5"/>
      <x v="57"/>
    </i>
    <i>
      <x v="6"/>
      <x v="58"/>
    </i>
    <i>
      <x v="7"/>
      <x v="59"/>
    </i>
    <i>
      <x v="8"/>
      <x v="35"/>
    </i>
    <i>
      <x v="9"/>
      <x v="8"/>
    </i>
    <i>
      <x v="10"/>
      <x v="45"/>
    </i>
    <i>
      <x v="11"/>
      <x v="22"/>
    </i>
    <i>
      <x v="12"/>
      <x v="7"/>
    </i>
    <i>
      <x v="13"/>
      <x v="40"/>
    </i>
    <i>
      <x v="14"/>
      <x v="31"/>
    </i>
    <i>
      <x v="15"/>
      <x v="19"/>
    </i>
    <i>
      <x v="16"/>
      <x v="30"/>
    </i>
    <i>
      <x v="17"/>
      <x v="16"/>
    </i>
    <i>
      <x v="18"/>
      <x v="29"/>
    </i>
    <i>
      <x v="19"/>
      <x v="15"/>
    </i>
    <i>
      <x v="20"/>
      <x v="39"/>
    </i>
    <i>
      <x v="21"/>
      <x v="11"/>
    </i>
    <i>
      <x v="22"/>
      <x v="2"/>
    </i>
    <i>
      <x v="23"/>
      <x v="36"/>
    </i>
    <i>
      <x v="24"/>
      <x v="11"/>
    </i>
    <i>
      <x v="25"/>
      <x v="34"/>
    </i>
    <i>
      <x v="26"/>
      <x v="42"/>
    </i>
    <i>
      <x v="27"/>
      <x v="50"/>
    </i>
    <i>
      <x v="28"/>
      <x v="2"/>
    </i>
    <i>
      <x v="29"/>
      <x v="34"/>
    </i>
    <i>
      <x v="30"/>
      <x v="4"/>
    </i>
    <i>
      <x v="31"/>
      <x v="3"/>
    </i>
    <i>
      <x v="32"/>
      <x/>
    </i>
    <i>
      <x v="33"/>
      <x v="48"/>
    </i>
    <i>
      <x v="34"/>
      <x v="61"/>
    </i>
    <i>
      <x v="35"/>
      <x v="34"/>
    </i>
    <i>
      <x v="36"/>
      <x v="21"/>
    </i>
    <i>
      <x v="37"/>
      <x v="38"/>
    </i>
    <i>
      <x v="38"/>
      <x v="49"/>
    </i>
    <i>
      <x v="39"/>
      <x v="25"/>
    </i>
    <i>
      <x v="40"/>
      <x v="34"/>
    </i>
    <i>
      <x v="41"/>
      <x v="49"/>
    </i>
    <i>
      <x v="42"/>
      <x v="43"/>
    </i>
    <i>
      <x v="43"/>
      <x v="17"/>
    </i>
    <i>
      <x v="44"/>
      <x v="14"/>
    </i>
    <i>
      <x v="45"/>
      <x v="5"/>
    </i>
    <i>
      <x v="46"/>
      <x v="40"/>
    </i>
    <i>
      <x v="47"/>
      <x v="24"/>
    </i>
    <i>
      <x v="48"/>
      <x v="27"/>
    </i>
    <i>
      <x v="49"/>
      <x v="12"/>
    </i>
    <i>
      <x v="50"/>
      <x v="41"/>
    </i>
    <i>
      <x v="51"/>
      <x v="32"/>
    </i>
    <i>
      <x v="52"/>
      <x v="10"/>
    </i>
    <i>
      <x v="53"/>
      <x v="28"/>
    </i>
    <i>
      <x v="54"/>
      <x v="51"/>
    </i>
    <i>
      <x v="55"/>
      <x v="34"/>
    </i>
    <i>
      <x v="56"/>
      <x v="34"/>
    </i>
    <i>
      <x v="57"/>
      <x v="1"/>
    </i>
    <i>
      <x v="58"/>
      <x v="44"/>
    </i>
    <i>
      <x v="59"/>
      <x v="49"/>
    </i>
    <i>
      <x v="60"/>
      <x v="33"/>
    </i>
    <i>
      <x v="61"/>
      <x v="9"/>
    </i>
    <i>
      <x v="62"/>
      <x v="34"/>
    </i>
    <i>
      <x v="63"/>
      <x v="34"/>
    </i>
    <i>
      <x v="64"/>
      <x v="34"/>
    </i>
    <i>
      <x v="65"/>
      <x v="34"/>
    </i>
    <i>
      <x v="66"/>
      <x v="34"/>
    </i>
    <i>
      <x v="67"/>
      <x v="34"/>
    </i>
    <i>
      <x v="68"/>
      <x v="34"/>
    </i>
    <i>
      <x v="69"/>
      <x v="34"/>
    </i>
    <i>
      <x v="70"/>
      <x v="34"/>
    </i>
    <i>
      <x v="71"/>
      <x v="34"/>
    </i>
    <i>
      <x v="72"/>
      <x v="34"/>
    </i>
    <i>
      <x v="73"/>
      <x v="34"/>
    </i>
    <i>
      <x v="74"/>
      <x v="34"/>
    </i>
    <i>
      <x v="75"/>
      <x v="18"/>
    </i>
    <i>
      <x v="76"/>
      <x v="6"/>
    </i>
    <i>
      <x v="77"/>
      <x v="47"/>
    </i>
    <i>
      <x v="78"/>
      <x v="20"/>
    </i>
    <i>
      <x v="79"/>
      <x v="46"/>
    </i>
    <i>
      <x v="80"/>
      <x v="52"/>
    </i>
    <i>
      <x v="81"/>
      <x v="34"/>
    </i>
    <i>
      <x v="82"/>
      <x v="37"/>
    </i>
    <i>
      <x v="83"/>
      <x v="60"/>
    </i>
    <i>
      <x v="84"/>
      <x v="13"/>
    </i>
    <i>
      <x v="85"/>
      <x v="60"/>
    </i>
    <i>
      <x v="86"/>
      <x v="60"/>
    </i>
    <i>
      <x v="87"/>
      <x v="26"/>
    </i>
    <i>
      <x v="88"/>
      <x v="62"/>
    </i>
    <i>
      <x v="89"/>
      <x v="63"/>
    </i>
    <i>
      <x v="90"/>
      <x v="64"/>
    </i>
    <i>
      <x v="91"/>
      <x v="65"/>
    </i>
    <i>
      <x v="92"/>
      <x v="66"/>
    </i>
    <i>
      <x v="93"/>
      <x v="67"/>
    </i>
    <i>
      <x v="94"/>
      <x v="68"/>
    </i>
    <i>
      <x v="95"/>
      <x v="69"/>
    </i>
    <i>
      <x v="96"/>
      <x v="70"/>
    </i>
    <i>
      <x v="97"/>
      <x v="71"/>
    </i>
    <i>
      <x v="98"/>
      <x v="72"/>
    </i>
    <i>
      <x v="99"/>
      <x v="73"/>
    </i>
    <i>
      <x v="100"/>
      <x v="74"/>
    </i>
    <i>
      <x v="101"/>
      <x v="75"/>
    </i>
    <i>
      <x v="102"/>
      <x v="76"/>
    </i>
    <i>
      <x v="103"/>
      <x v="77"/>
    </i>
    <i>
      <x v="104"/>
      <x v="78"/>
    </i>
    <i>
      <x v="105"/>
      <x v="79"/>
    </i>
    <i>
      <x v="106"/>
      <x v="8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urr" fld="6" baseField="4" baseItem="35" numFmtId="44"/>
  </dataFields>
  <formats count="2">
    <format dxfId="88">
      <pivotArea type="all" dataOnly="0" outline="0" fieldPosition="0"/>
    </format>
    <format dxfId="8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vtJob10661_001_Phases_Forecast" cacheId="6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D12:AK121" firstHeaderRow="1" firstDataRow="2" firstDataCol="2"/>
  <pivotFields count="9">
    <pivotField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 defaultSubtotal="0"/>
    <pivotField axis="axisRow" compact="0" outline="0" showAll="0" defaultSubtota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axis="axisRow" compact="0" outline="0" showAll="0">
      <items count="82">
        <item x="29"/>
        <item x="48"/>
        <item x="22"/>
        <item x="28"/>
        <item x="27"/>
        <item x="39"/>
        <item x="53"/>
        <item x="12"/>
        <item x="9"/>
        <item x="51"/>
        <item x="45"/>
        <item x="21"/>
        <item x="42"/>
        <item x="60"/>
        <item x="38"/>
        <item x="19"/>
        <item x="17"/>
        <item x="37"/>
        <item x="52"/>
        <item x="15"/>
        <item x="55"/>
        <item x="32"/>
        <item x="11"/>
        <item x="0"/>
        <item x="40"/>
        <item x="35"/>
        <item x="61"/>
        <item x="41"/>
        <item x="46"/>
        <item x="18"/>
        <item x="16"/>
        <item x="14"/>
        <item x="44"/>
        <item x="50"/>
        <item x="24"/>
        <item x="8"/>
        <item x="23"/>
        <item x="58"/>
        <item x="33"/>
        <item x="20"/>
        <item x="13"/>
        <item x="43"/>
        <item x="25"/>
        <item x="36"/>
        <item x="49"/>
        <item x="10"/>
        <item x="56"/>
        <item x="54"/>
        <item x="30"/>
        <item x="34"/>
        <item x="26"/>
        <item x="47"/>
        <item x="57"/>
        <item x="1"/>
        <item x="2"/>
        <item x="3"/>
        <item x="4"/>
        <item x="5"/>
        <item x="6"/>
        <item x="7"/>
        <item x="59"/>
        <item x="3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numFmtId="44" outline="0" showAll="0"/>
    <pivotField compact="0" numFmtId="44" outline="0" showAll="0"/>
    <pivotField dataField="1" compact="0" outline="0" showAll="0" defaultSubtotal="0"/>
    <pivotField compact="0" numFmtId="44" outline="0" showAll="0"/>
  </pivotFields>
  <rowFields count="2">
    <field x="3"/>
    <field x="4"/>
  </rowFields>
  <rowItems count="108">
    <i>
      <x/>
      <x v="23"/>
    </i>
    <i>
      <x v="1"/>
      <x v="53"/>
    </i>
    <i>
      <x v="2"/>
      <x v="54"/>
    </i>
    <i>
      <x v="3"/>
      <x v="55"/>
    </i>
    <i>
      <x v="4"/>
      <x v="56"/>
    </i>
    <i>
      <x v="5"/>
      <x v="57"/>
    </i>
    <i>
      <x v="6"/>
      <x v="58"/>
    </i>
    <i>
      <x v="7"/>
      <x v="59"/>
    </i>
    <i>
      <x v="8"/>
      <x v="35"/>
    </i>
    <i>
      <x v="9"/>
      <x v="8"/>
    </i>
    <i>
      <x v="10"/>
      <x v="45"/>
    </i>
    <i>
      <x v="11"/>
      <x v="22"/>
    </i>
    <i>
      <x v="12"/>
      <x v="7"/>
    </i>
    <i>
      <x v="13"/>
      <x v="40"/>
    </i>
    <i>
      <x v="14"/>
      <x v="31"/>
    </i>
    <i>
      <x v="15"/>
      <x v="19"/>
    </i>
    <i>
      <x v="16"/>
      <x v="30"/>
    </i>
    <i>
      <x v="17"/>
      <x v="16"/>
    </i>
    <i>
      <x v="18"/>
      <x v="29"/>
    </i>
    <i>
      <x v="19"/>
      <x v="15"/>
    </i>
    <i>
      <x v="20"/>
      <x v="39"/>
    </i>
    <i>
      <x v="21"/>
      <x v="11"/>
    </i>
    <i>
      <x v="22"/>
      <x v="2"/>
    </i>
    <i>
      <x v="23"/>
      <x v="36"/>
    </i>
    <i>
      <x v="24"/>
      <x v="11"/>
    </i>
    <i>
      <x v="25"/>
      <x v="34"/>
    </i>
    <i>
      <x v="26"/>
      <x v="42"/>
    </i>
    <i>
      <x v="27"/>
      <x v="50"/>
    </i>
    <i>
      <x v="28"/>
      <x v="2"/>
    </i>
    <i>
      <x v="29"/>
      <x v="34"/>
    </i>
    <i>
      <x v="30"/>
      <x v="4"/>
    </i>
    <i>
      <x v="31"/>
      <x v="3"/>
    </i>
    <i>
      <x v="32"/>
      <x/>
    </i>
    <i>
      <x v="33"/>
      <x v="48"/>
    </i>
    <i>
      <x v="34"/>
      <x v="61"/>
    </i>
    <i>
      <x v="35"/>
      <x v="34"/>
    </i>
    <i>
      <x v="36"/>
      <x v="21"/>
    </i>
    <i>
      <x v="37"/>
      <x v="38"/>
    </i>
    <i>
      <x v="38"/>
      <x v="49"/>
    </i>
    <i>
      <x v="39"/>
      <x v="25"/>
    </i>
    <i>
      <x v="40"/>
      <x v="34"/>
    </i>
    <i>
      <x v="41"/>
      <x v="49"/>
    </i>
    <i>
      <x v="42"/>
      <x v="43"/>
    </i>
    <i>
      <x v="43"/>
      <x v="17"/>
    </i>
    <i>
      <x v="44"/>
      <x v="14"/>
    </i>
    <i>
      <x v="45"/>
      <x v="5"/>
    </i>
    <i>
      <x v="46"/>
      <x v="40"/>
    </i>
    <i>
      <x v="47"/>
      <x v="24"/>
    </i>
    <i>
      <x v="48"/>
      <x v="27"/>
    </i>
    <i>
      <x v="49"/>
      <x v="12"/>
    </i>
    <i>
      <x v="50"/>
      <x v="41"/>
    </i>
    <i>
      <x v="51"/>
      <x v="32"/>
    </i>
    <i>
      <x v="52"/>
      <x v="10"/>
    </i>
    <i>
      <x v="53"/>
      <x v="28"/>
    </i>
    <i>
      <x v="54"/>
      <x v="51"/>
    </i>
    <i>
      <x v="55"/>
      <x v="34"/>
    </i>
    <i>
      <x v="56"/>
      <x v="34"/>
    </i>
    <i>
      <x v="57"/>
      <x v="1"/>
    </i>
    <i>
      <x v="58"/>
      <x v="44"/>
    </i>
    <i>
      <x v="59"/>
      <x v="49"/>
    </i>
    <i>
      <x v="60"/>
      <x v="33"/>
    </i>
    <i>
      <x v="61"/>
      <x v="9"/>
    </i>
    <i>
      <x v="62"/>
      <x v="34"/>
    </i>
    <i>
      <x v="63"/>
      <x v="34"/>
    </i>
    <i>
      <x v="64"/>
      <x v="34"/>
    </i>
    <i>
      <x v="65"/>
      <x v="34"/>
    </i>
    <i>
      <x v="66"/>
      <x v="34"/>
    </i>
    <i>
      <x v="67"/>
      <x v="34"/>
    </i>
    <i>
      <x v="68"/>
      <x v="34"/>
    </i>
    <i>
      <x v="69"/>
      <x v="34"/>
    </i>
    <i>
      <x v="70"/>
      <x v="34"/>
    </i>
    <i>
      <x v="71"/>
      <x v="34"/>
    </i>
    <i>
      <x v="72"/>
      <x v="34"/>
    </i>
    <i>
      <x v="73"/>
      <x v="34"/>
    </i>
    <i>
      <x v="74"/>
      <x v="34"/>
    </i>
    <i>
      <x v="75"/>
      <x v="18"/>
    </i>
    <i>
      <x v="76"/>
      <x v="6"/>
    </i>
    <i>
      <x v="77"/>
      <x v="47"/>
    </i>
    <i>
      <x v="78"/>
      <x v="20"/>
    </i>
    <i>
      <x v="79"/>
      <x v="46"/>
    </i>
    <i>
      <x v="80"/>
      <x v="52"/>
    </i>
    <i>
      <x v="81"/>
      <x v="34"/>
    </i>
    <i>
      <x v="82"/>
      <x v="37"/>
    </i>
    <i>
      <x v="83"/>
      <x v="60"/>
    </i>
    <i>
      <x v="84"/>
      <x v="13"/>
    </i>
    <i>
      <x v="85"/>
      <x v="60"/>
    </i>
    <i>
      <x v="86"/>
      <x v="60"/>
    </i>
    <i>
      <x v="87"/>
      <x v="26"/>
    </i>
    <i>
      <x v="88"/>
      <x v="62"/>
    </i>
    <i>
      <x v="89"/>
      <x v="63"/>
    </i>
    <i>
      <x v="90"/>
      <x v="64"/>
    </i>
    <i>
      <x v="91"/>
      <x v="65"/>
    </i>
    <i>
      <x v="92"/>
      <x v="66"/>
    </i>
    <i>
      <x v="93"/>
      <x v="67"/>
    </i>
    <i>
      <x v="94"/>
      <x v="68"/>
    </i>
    <i>
      <x v="95"/>
      <x v="69"/>
    </i>
    <i>
      <x v="96"/>
      <x v="70"/>
    </i>
    <i>
      <x v="97"/>
      <x v="71"/>
    </i>
    <i>
      <x v="98"/>
      <x v="72"/>
    </i>
    <i>
      <x v="99"/>
      <x v="73"/>
    </i>
    <i>
      <x v="100"/>
      <x v="74"/>
    </i>
    <i>
      <x v="101"/>
      <x v="75"/>
    </i>
    <i>
      <x v="102"/>
      <x v="76"/>
    </i>
    <i>
      <x v="103"/>
      <x v="77"/>
    </i>
    <i>
      <x v="104"/>
      <x v="78"/>
    </i>
    <i>
      <x v="105"/>
      <x v="79"/>
    </i>
    <i>
      <x v="106"/>
      <x v="8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orecast" fld="7" baseField="4" baseItem="8" numFmtId="44"/>
  </dataFields>
  <formats count="2">
    <format dxfId="89">
      <pivotArea type="all" dataOnly="0" outline="0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vtJob10664_001_Phases" cacheId="6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L12:S121" firstHeaderRow="1" firstDataRow="2" firstDataCol="2"/>
  <pivotFields count="9">
    <pivotField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 defaultSubtotal="0"/>
    <pivotField axis="axisRow" compact="0" outline="0" showAll="0" defaultSubtota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axis="axisRow" compact="0" outline="0" showAll="0">
      <items count="82">
        <item x="29"/>
        <item x="48"/>
        <item x="22"/>
        <item x="28"/>
        <item x="27"/>
        <item x="39"/>
        <item x="53"/>
        <item x="12"/>
        <item x="9"/>
        <item x="51"/>
        <item x="45"/>
        <item x="21"/>
        <item x="42"/>
        <item x="60"/>
        <item x="38"/>
        <item x="19"/>
        <item x="17"/>
        <item x="37"/>
        <item x="52"/>
        <item x="15"/>
        <item x="55"/>
        <item x="32"/>
        <item x="11"/>
        <item x="0"/>
        <item x="40"/>
        <item x="35"/>
        <item x="61"/>
        <item x="41"/>
        <item x="46"/>
        <item x="18"/>
        <item x="16"/>
        <item x="14"/>
        <item x="44"/>
        <item x="50"/>
        <item x="24"/>
        <item x="8"/>
        <item x="23"/>
        <item x="58"/>
        <item x="33"/>
        <item x="20"/>
        <item x="13"/>
        <item x="43"/>
        <item x="25"/>
        <item x="36"/>
        <item x="49"/>
        <item x="10"/>
        <item x="56"/>
        <item x="54"/>
        <item x="30"/>
        <item x="34"/>
        <item x="26"/>
        <item x="47"/>
        <item x="57"/>
        <item x="1"/>
        <item x="2"/>
        <item x="3"/>
        <item x="4"/>
        <item x="5"/>
        <item x="6"/>
        <item x="7"/>
        <item x="59"/>
        <item x="3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compact="0" numFmtId="44" outline="0" showAll="0"/>
    <pivotField compact="0" numFmtId="44" outline="0" showAll="0"/>
    <pivotField compact="0" outline="0" showAll="0" defaultSubtotal="0"/>
    <pivotField compact="0" numFmtId="44" outline="0" showAll="0"/>
  </pivotFields>
  <rowFields count="2">
    <field x="3"/>
    <field x="4"/>
  </rowFields>
  <rowItems count="108">
    <i>
      <x/>
      <x v="23"/>
    </i>
    <i>
      <x v="1"/>
      <x v="53"/>
    </i>
    <i>
      <x v="2"/>
      <x v="54"/>
    </i>
    <i>
      <x v="3"/>
      <x v="55"/>
    </i>
    <i>
      <x v="4"/>
      <x v="56"/>
    </i>
    <i>
      <x v="5"/>
      <x v="57"/>
    </i>
    <i>
      <x v="6"/>
      <x v="58"/>
    </i>
    <i>
      <x v="7"/>
      <x v="59"/>
    </i>
    <i>
      <x v="8"/>
      <x v="35"/>
    </i>
    <i>
      <x v="9"/>
      <x v="8"/>
    </i>
    <i>
      <x v="10"/>
      <x v="45"/>
    </i>
    <i>
      <x v="11"/>
      <x v="22"/>
    </i>
    <i>
      <x v="12"/>
      <x v="7"/>
    </i>
    <i>
      <x v="13"/>
      <x v="40"/>
    </i>
    <i>
      <x v="14"/>
      <x v="31"/>
    </i>
    <i>
      <x v="15"/>
      <x v="19"/>
    </i>
    <i>
      <x v="16"/>
      <x v="30"/>
    </i>
    <i>
      <x v="17"/>
      <x v="16"/>
    </i>
    <i>
      <x v="18"/>
      <x v="29"/>
    </i>
    <i>
      <x v="19"/>
      <x v="15"/>
    </i>
    <i>
      <x v="20"/>
      <x v="39"/>
    </i>
    <i>
      <x v="21"/>
      <x v="11"/>
    </i>
    <i>
      <x v="22"/>
      <x v="2"/>
    </i>
    <i>
      <x v="23"/>
      <x v="36"/>
    </i>
    <i>
      <x v="24"/>
      <x v="11"/>
    </i>
    <i>
      <x v="25"/>
      <x v="34"/>
    </i>
    <i>
      <x v="26"/>
      <x v="42"/>
    </i>
    <i>
      <x v="27"/>
      <x v="50"/>
    </i>
    <i>
      <x v="28"/>
      <x v="2"/>
    </i>
    <i>
      <x v="29"/>
      <x v="34"/>
    </i>
    <i>
      <x v="30"/>
      <x v="4"/>
    </i>
    <i>
      <x v="31"/>
      <x v="3"/>
    </i>
    <i>
      <x v="32"/>
      <x/>
    </i>
    <i>
      <x v="33"/>
      <x v="48"/>
    </i>
    <i>
      <x v="34"/>
      <x v="61"/>
    </i>
    <i>
      <x v="35"/>
      <x v="34"/>
    </i>
    <i>
      <x v="36"/>
      <x v="21"/>
    </i>
    <i>
      <x v="37"/>
      <x v="38"/>
    </i>
    <i>
      <x v="38"/>
      <x v="49"/>
    </i>
    <i>
      <x v="39"/>
      <x v="25"/>
    </i>
    <i>
      <x v="40"/>
      <x v="34"/>
    </i>
    <i>
      <x v="41"/>
      <x v="49"/>
    </i>
    <i>
      <x v="42"/>
      <x v="43"/>
    </i>
    <i>
      <x v="43"/>
      <x v="17"/>
    </i>
    <i>
      <x v="44"/>
      <x v="14"/>
    </i>
    <i>
      <x v="45"/>
      <x v="5"/>
    </i>
    <i>
      <x v="46"/>
      <x v="40"/>
    </i>
    <i>
      <x v="47"/>
      <x v="24"/>
    </i>
    <i>
      <x v="48"/>
      <x v="27"/>
    </i>
    <i>
      <x v="49"/>
      <x v="12"/>
    </i>
    <i>
      <x v="50"/>
      <x v="41"/>
    </i>
    <i>
      <x v="51"/>
      <x v="32"/>
    </i>
    <i>
      <x v="52"/>
      <x v="10"/>
    </i>
    <i>
      <x v="53"/>
      <x v="28"/>
    </i>
    <i>
      <x v="54"/>
      <x v="51"/>
    </i>
    <i>
      <x v="55"/>
      <x v="34"/>
    </i>
    <i>
      <x v="56"/>
      <x v="34"/>
    </i>
    <i>
      <x v="57"/>
      <x v="1"/>
    </i>
    <i>
      <x v="58"/>
      <x v="44"/>
    </i>
    <i>
      <x v="59"/>
      <x v="49"/>
    </i>
    <i>
      <x v="60"/>
      <x v="33"/>
    </i>
    <i>
      <x v="61"/>
      <x v="9"/>
    </i>
    <i>
      <x v="62"/>
      <x v="34"/>
    </i>
    <i>
      <x v="63"/>
      <x v="34"/>
    </i>
    <i>
      <x v="64"/>
      <x v="34"/>
    </i>
    <i>
      <x v="65"/>
      <x v="34"/>
    </i>
    <i>
      <x v="66"/>
      <x v="34"/>
    </i>
    <i>
      <x v="67"/>
      <x v="34"/>
    </i>
    <i>
      <x v="68"/>
      <x v="34"/>
    </i>
    <i>
      <x v="69"/>
      <x v="34"/>
    </i>
    <i>
      <x v="70"/>
      <x v="34"/>
    </i>
    <i>
      <x v="71"/>
      <x v="34"/>
    </i>
    <i>
      <x v="72"/>
      <x v="34"/>
    </i>
    <i>
      <x v="73"/>
      <x v="34"/>
    </i>
    <i>
      <x v="74"/>
      <x v="34"/>
    </i>
    <i>
      <x v="75"/>
      <x v="18"/>
    </i>
    <i>
      <x v="76"/>
      <x v="6"/>
    </i>
    <i>
      <x v="77"/>
      <x v="47"/>
    </i>
    <i>
      <x v="78"/>
      <x v="20"/>
    </i>
    <i>
      <x v="79"/>
      <x v="46"/>
    </i>
    <i>
      <x v="80"/>
      <x v="52"/>
    </i>
    <i>
      <x v="81"/>
      <x v="34"/>
    </i>
    <i>
      <x v="82"/>
      <x v="37"/>
    </i>
    <i>
      <x v="83"/>
      <x v="60"/>
    </i>
    <i>
      <x v="84"/>
      <x v="13"/>
    </i>
    <i>
      <x v="85"/>
      <x v="60"/>
    </i>
    <i>
      <x v="86"/>
      <x v="60"/>
    </i>
    <i>
      <x v="87"/>
      <x v="26"/>
    </i>
    <i>
      <x v="88"/>
      <x v="62"/>
    </i>
    <i>
      <x v="89"/>
      <x v="63"/>
    </i>
    <i>
      <x v="90"/>
      <x v="64"/>
    </i>
    <i>
      <x v="91"/>
      <x v="65"/>
    </i>
    <i>
      <x v="92"/>
      <x v="66"/>
    </i>
    <i>
      <x v="93"/>
      <x v="67"/>
    </i>
    <i>
      <x v="94"/>
      <x v="68"/>
    </i>
    <i>
      <x v="95"/>
      <x v="69"/>
    </i>
    <i>
      <x v="96"/>
      <x v="70"/>
    </i>
    <i>
      <x v="97"/>
      <x v="71"/>
    </i>
    <i>
      <x v="98"/>
      <x v="72"/>
    </i>
    <i>
      <x v="99"/>
      <x v="73"/>
    </i>
    <i>
      <x v="100"/>
      <x v="74"/>
    </i>
    <i>
      <x v="101"/>
      <x v="75"/>
    </i>
    <i>
      <x v="102"/>
      <x v="76"/>
    </i>
    <i>
      <x v="103"/>
      <x v="77"/>
    </i>
    <i>
      <x v="104"/>
      <x v="78"/>
    </i>
    <i>
      <x v="105"/>
      <x v="79"/>
    </i>
    <i>
      <x v="106"/>
      <x v="8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riginal" fld="5" baseField="3" baseItem="8" numFmtId="44"/>
  </dataFields>
  <formats count="1">
    <format dxfId="9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vtJob10664_002_Phases" cacheId="69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K12:R46" firstHeaderRow="1" firstDataRow="2" firstDataCol="2"/>
  <pivotFields count="9">
    <pivotField compact="0" outline="0" showAll="0"/>
    <pivotField axis="axisCol" compact="0" outline="0" showAll="0">
      <items count="7">
        <item x="2"/>
        <item x="0"/>
        <item x="3"/>
        <item x="4"/>
        <item x="1"/>
        <item m="1" x="5"/>
        <item t="default"/>
      </items>
    </pivotField>
    <pivotField compact="0" outline="0" showAll="0" defaultSubtotal="0"/>
    <pivotField axis="axisRow" compact="0" outline="0" showAll="0" defaultSubtotal="0">
      <items count="143">
        <item x="1"/>
        <item x="2"/>
        <item x="3"/>
        <item x="4"/>
        <item x="5"/>
        <item x="6"/>
        <item x="7"/>
        <item x="8"/>
        <item x="29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6"/>
        <item m="1" x="101"/>
        <item m="1" x="102"/>
        <item m="1" x="103"/>
        <item m="1" x="104"/>
        <item m="1" x="135"/>
        <item x="10"/>
        <item m="1" x="38"/>
        <item x="11"/>
        <item m="1" x="124"/>
        <item x="12"/>
        <item x="13"/>
        <item m="1" x="60"/>
        <item x="14"/>
        <item x="15"/>
        <item m="1" x="128"/>
        <item x="16"/>
        <item m="1" x="100"/>
        <item m="1" x="133"/>
        <item x="17"/>
        <item m="1" x="109"/>
        <item m="1" x="110"/>
        <item m="1" x="111"/>
        <item m="1" x="112"/>
        <item m="1" x="113"/>
        <item m="1" x="114"/>
        <item x="18"/>
        <item x="19"/>
        <item x="20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x="21"/>
        <item x="22"/>
        <item m="1" x="117"/>
        <item m="1" x="118"/>
        <item m="1" x="119"/>
        <item m="1" x="120"/>
        <item m="1" x="36"/>
        <item m="1" x="87"/>
        <item m="1" x="39"/>
        <item m="1" x="105"/>
        <item m="1" x="131"/>
        <item m="1" x="141"/>
        <item m="1" x="121"/>
        <item m="1" x="61"/>
        <item m="1" x="127"/>
        <item m="1" x="92"/>
        <item x="23"/>
        <item x="24"/>
        <item x="25"/>
        <item m="1" x="89"/>
        <item x="27"/>
        <item m="1" x="90"/>
        <item m="1" x="91"/>
        <item m="1" x="93"/>
        <item m="1" x="94"/>
        <item x="30"/>
        <item x="31"/>
        <item m="1" x="85"/>
        <item m="1" x="123"/>
        <item m="1" x="138"/>
        <item m="1" x="98"/>
        <item m="1" x="59"/>
        <item m="1" x="106"/>
        <item m="1" x="132"/>
        <item m="1" x="129"/>
        <item m="1" x="136"/>
        <item m="1" x="62"/>
        <item m="1" x="134"/>
        <item m="1" x="116"/>
        <item m="1" x="33"/>
        <item m="1" x="57"/>
        <item m="1" x="126"/>
        <item m="1" x="108"/>
        <item m="1" x="35"/>
        <item m="1" x="140"/>
        <item m="1" x="96"/>
        <item m="1" x="122"/>
        <item m="1" x="125"/>
        <item m="1" x="137"/>
        <item m="1" x="64"/>
        <item m="1" x="63"/>
        <item m="1" x="130"/>
        <item m="1" x="139"/>
        <item m="1" x="97"/>
        <item m="1" x="37"/>
        <item m="1" x="107"/>
        <item m="1" x="99"/>
        <item m="1" x="115"/>
        <item m="1" x="95"/>
        <item m="1" x="58"/>
        <item m="1" x="142"/>
        <item m="1" x="88"/>
        <item m="1" x="34"/>
        <item m="1" x="32"/>
        <item x="9"/>
        <item x="26"/>
        <item x="28"/>
        <item x="0"/>
      </items>
    </pivotField>
    <pivotField axis="axisRow" compact="0" outline="0" showAll="0">
      <items count="34">
        <item m="1" x="3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0"/>
        <item t="default"/>
      </items>
    </pivotField>
    <pivotField dataField="1" compact="0" numFmtId="44" outline="0" showAll="0"/>
    <pivotField compact="0" numFmtId="44" outline="0" showAll="0"/>
    <pivotField compact="0" outline="0" showAll="0" defaultSubtotal="0"/>
    <pivotField compact="0" numFmtId="44" outline="0" showAll="0"/>
  </pivotFields>
  <rowFields count="2">
    <field x="3"/>
    <field x="4"/>
  </rowFields>
  <rowItems count="33">
    <i>
      <x/>
      <x v="1"/>
    </i>
    <i>
      <x v="1"/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>
      <x v="7"/>
      <x v="8"/>
    </i>
    <i>
      <x v="8"/>
      <x v="29"/>
    </i>
    <i>
      <x v="35"/>
      <x v="10"/>
    </i>
    <i>
      <x v="37"/>
      <x v="11"/>
    </i>
    <i>
      <x v="39"/>
      <x v="12"/>
    </i>
    <i>
      <x v="40"/>
      <x v="13"/>
    </i>
    <i>
      <x v="42"/>
      <x v="14"/>
    </i>
    <i>
      <x v="43"/>
      <x v="15"/>
    </i>
    <i>
      <x v="45"/>
      <x v="16"/>
    </i>
    <i>
      <x v="48"/>
      <x v="17"/>
    </i>
    <i>
      <x v="55"/>
      <x v="18"/>
    </i>
    <i>
      <x v="56"/>
      <x v="19"/>
    </i>
    <i>
      <x v="57"/>
      <x v="20"/>
    </i>
    <i>
      <x v="75"/>
      <x v="21"/>
    </i>
    <i>
      <x v="76"/>
      <x v="22"/>
    </i>
    <i>
      <x v="91"/>
      <x v="23"/>
    </i>
    <i>
      <x v="92"/>
      <x v="24"/>
    </i>
    <i>
      <x v="93"/>
      <x v="25"/>
    </i>
    <i>
      <x v="95"/>
      <x v="27"/>
    </i>
    <i>
      <x v="100"/>
      <x v="30"/>
    </i>
    <i>
      <x v="101"/>
      <x v="31"/>
    </i>
    <i>
      <x v="139"/>
      <x v="9"/>
    </i>
    <i>
      <x v="140"/>
      <x v="26"/>
    </i>
    <i>
      <x v="141"/>
      <x v="28"/>
    </i>
    <i>
      <x v="142"/>
      <x v="3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riginal" fld="5" baseField="3" baseItem="8" numFmtId="44"/>
  </dataFields>
  <formats count="1">
    <format dxfId="7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vtJob10661_002_Phases_Forecast" cacheId="69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C12:AJ46" firstHeaderRow="1" firstDataRow="2" firstDataCol="2"/>
  <pivotFields count="9">
    <pivotField compact="0" outline="0" showAll="0"/>
    <pivotField axis="axisCol" compact="0" outline="0" showAll="0">
      <items count="7">
        <item x="2"/>
        <item x="0"/>
        <item x="3"/>
        <item x="4"/>
        <item x="1"/>
        <item m="1" x="5"/>
        <item t="default"/>
      </items>
    </pivotField>
    <pivotField compact="0" outline="0" showAll="0" defaultSubtotal="0"/>
    <pivotField axis="axisRow" compact="0" outline="0" showAll="0" defaultSubtotal="0">
      <items count="143">
        <item x="1"/>
        <item x="2"/>
        <item x="3"/>
        <item x="4"/>
        <item x="5"/>
        <item x="6"/>
        <item x="7"/>
        <item x="8"/>
        <item x="29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6"/>
        <item m="1" x="101"/>
        <item m="1" x="102"/>
        <item m="1" x="103"/>
        <item m="1" x="104"/>
        <item m="1" x="135"/>
        <item x="10"/>
        <item m="1" x="38"/>
        <item x="11"/>
        <item m="1" x="124"/>
        <item x="12"/>
        <item x="13"/>
        <item m="1" x="60"/>
        <item x="14"/>
        <item x="15"/>
        <item m="1" x="128"/>
        <item x="16"/>
        <item m="1" x="100"/>
        <item m="1" x="133"/>
        <item x="17"/>
        <item m="1" x="109"/>
        <item m="1" x="110"/>
        <item m="1" x="111"/>
        <item m="1" x="112"/>
        <item m="1" x="113"/>
        <item m="1" x="114"/>
        <item x="18"/>
        <item x="19"/>
        <item x="20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x="21"/>
        <item x="22"/>
        <item m="1" x="117"/>
        <item m="1" x="118"/>
        <item m="1" x="119"/>
        <item m="1" x="120"/>
        <item m="1" x="36"/>
        <item m="1" x="87"/>
        <item m="1" x="39"/>
        <item m="1" x="105"/>
        <item m="1" x="131"/>
        <item m="1" x="141"/>
        <item m="1" x="121"/>
        <item m="1" x="61"/>
        <item m="1" x="127"/>
        <item m="1" x="92"/>
        <item x="23"/>
        <item x="24"/>
        <item x="25"/>
        <item m="1" x="89"/>
        <item x="27"/>
        <item m="1" x="90"/>
        <item m="1" x="91"/>
        <item m="1" x="93"/>
        <item m="1" x="94"/>
        <item x="30"/>
        <item x="31"/>
        <item m="1" x="85"/>
        <item m="1" x="123"/>
        <item m="1" x="138"/>
        <item m="1" x="98"/>
        <item m="1" x="59"/>
        <item m="1" x="32"/>
        <item x="9"/>
        <item x="26"/>
        <item x="28"/>
        <item m="1" x="33"/>
        <item m="1" x="34"/>
        <item m="1" x="35"/>
        <item m="1" x="37"/>
        <item m="1" x="57"/>
        <item m="1" x="58"/>
        <item m="1" x="62"/>
        <item m="1" x="63"/>
        <item m="1" x="64"/>
        <item m="1" x="88"/>
        <item m="1" x="95"/>
        <item m="1" x="96"/>
        <item m="1" x="97"/>
        <item m="1" x="99"/>
        <item m="1" x="106"/>
        <item m="1" x="107"/>
        <item m="1" x="108"/>
        <item m="1" x="115"/>
        <item m="1" x="116"/>
        <item m="1" x="122"/>
        <item m="1" x="125"/>
        <item m="1" x="126"/>
        <item m="1" x="129"/>
        <item m="1" x="130"/>
        <item m="1" x="132"/>
        <item m="1" x="134"/>
        <item m="1" x="136"/>
        <item m="1" x="137"/>
        <item m="1" x="139"/>
        <item m="1" x="140"/>
        <item m="1" x="142"/>
        <item x="0"/>
      </items>
    </pivotField>
    <pivotField axis="axisRow" compact="0" outline="0" showAll="0">
      <items count="34">
        <item x="16"/>
        <item x="22"/>
        <item x="21"/>
        <item x="1"/>
        <item x="12"/>
        <item x="2"/>
        <item x="3"/>
        <item x="4"/>
        <item x="5"/>
        <item x="6"/>
        <item x="7"/>
        <item x="8"/>
        <item x="25"/>
        <item x="27"/>
        <item x="30"/>
        <item x="31"/>
        <item x="9"/>
        <item x="10"/>
        <item x="11"/>
        <item x="13"/>
        <item x="14"/>
        <item x="15"/>
        <item x="17"/>
        <item x="18"/>
        <item x="19"/>
        <item x="20"/>
        <item x="23"/>
        <item x="24"/>
        <item x="26"/>
        <item x="28"/>
        <item x="29"/>
        <item m="1" x="32"/>
        <item x="0"/>
        <item t="default"/>
      </items>
    </pivotField>
    <pivotField compact="0" numFmtId="44" outline="0" showAll="0"/>
    <pivotField compact="0" numFmtId="44" outline="0" showAll="0"/>
    <pivotField dataField="1" compact="0" outline="0" showAll="0" defaultSubtotal="0"/>
    <pivotField compact="0" numFmtId="44" outline="0" showAll="0"/>
  </pivotFields>
  <rowFields count="2">
    <field x="3"/>
    <field x="4"/>
  </rowFields>
  <rowItems count="33">
    <i>
      <x/>
      <x v="3"/>
    </i>
    <i>
      <x v="1"/>
      <x v="5"/>
    </i>
    <i>
      <x v="2"/>
      <x v="6"/>
    </i>
    <i>
      <x v="3"/>
      <x v="7"/>
    </i>
    <i>
      <x v="4"/>
      <x v="8"/>
    </i>
    <i>
      <x v="5"/>
      <x v="9"/>
    </i>
    <i>
      <x v="6"/>
      <x v="10"/>
    </i>
    <i>
      <x v="7"/>
      <x v="11"/>
    </i>
    <i>
      <x v="8"/>
      <x v="30"/>
    </i>
    <i>
      <x v="35"/>
      <x v="17"/>
    </i>
    <i>
      <x v="37"/>
      <x v="18"/>
    </i>
    <i>
      <x v="39"/>
      <x v="4"/>
    </i>
    <i>
      <x v="40"/>
      <x v="19"/>
    </i>
    <i>
      <x v="42"/>
      <x v="20"/>
    </i>
    <i>
      <x v="43"/>
      <x v="21"/>
    </i>
    <i>
      <x v="45"/>
      <x/>
    </i>
    <i>
      <x v="48"/>
      <x v="22"/>
    </i>
    <i>
      <x v="55"/>
      <x v="23"/>
    </i>
    <i>
      <x v="56"/>
      <x v="24"/>
    </i>
    <i>
      <x v="57"/>
      <x v="25"/>
    </i>
    <i>
      <x v="75"/>
      <x v="2"/>
    </i>
    <i>
      <x v="76"/>
      <x v="1"/>
    </i>
    <i>
      <x v="91"/>
      <x v="26"/>
    </i>
    <i>
      <x v="92"/>
      <x v="27"/>
    </i>
    <i>
      <x v="93"/>
      <x v="12"/>
    </i>
    <i>
      <x v="95"/>
      <x v="13"/>
    </i>
    <i>
      <x v="100"/>
      <x v="14"/>
    </i>
    <i>
      <x v="101"/>
      <x v="15"/>
    </i>
    <i>
      <x v="108"/>
      <x v="16"/>
    </i>
    <i>
      <x v="109"/>
      <x v="28"/>
    </i>
    <i>
      <x v="110"/>
      <x v="29"/>
    </i>
    <i>
      <x v="142"/>
      <x v="3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orecast" fld="7" baseField="4" baseItem="0" numFmtId="44"/>
  </dataFields>
  <formats count="2">
    <format dxfId="80">
      <pivotArea type="all" dataOnly="0" outline="0" fieldPosition="0"/>
    </format>
    <format dxfId="5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vtJob10661_002_Phases_Current" cacheId="69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T12:AA46" firstHeaderRow="1" firstDataRow="2" firstDataCol="2"/>
  <pivotFields count="9">
    <pivotField compact="0" outline="0" showAll="0"/>
    <pivotField axis="axisCol" compact="0" outline="0" showAll="0">
      <items count="7">
        <item x="2"/>
        <item x="0"/>
        <item x="3"/>
        <item x="4"/>
        <item x="1"/>
        <item m="1" x="5"/>
        <item t="default"/>
      </items>
    </pivotField>
    <pivotField compact="0" outline="0" showAll="0" defaultSubtotal="0"/>
    <pivotField axis="axisRow" compact="0" outline="0" showAll="0" defaultSubtotal="0">
      <items count="143">
        <item x="1"/>
        <item x="2"/>
        <item x="3"/>
        <item x="4"/>
        <item x="5"/>
        <item x="6"/>
        <item x="7"/>
        <item x="8"/>
        <item x="29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6"/>
        <item m="1" x="101"/>
        <item m="1" x="102"/>
        <item m="1" x="103"/>
        <item m="1" x="104"/>
        <item m="1" x="135"/>
        <item x="10"/>
        <item m="1" x="38"/>
        <item x="11"/>
        <item m="1" x="124"/>
        <item x="12"/>
        <item x="13"/>
        <item m="1" x="60"/>
        <item x="14"/>
        <item x="15"/>
        <item m="1" x="128"/>
        <item x="16"/>
        <item m="1" x="100"/>
        <item m="1" x="133"/>
        <item x="17"/>
        <item m="1" x="109"/>
        <item m="1" x="110"/>
        <item m="1" x="111"/>
        <item m="1" x="112"/>
        <item m="1" x="113"/>
        <item m="1" x="114"/>
        <item x="18"/>
        <item x="19"/>
        <item x="20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x="21"/>
        <item x="22"/>
        <item m="1" x="117"/>
        <item m="1" x="118"/>
        <item m="1" x="119"/>
        <item m="1" x="120"/>
        <item m="1" x="36"/>
        <item m="1" x="87"/>
        <item m="1" x="39"/>
        <item m="1" x="105"/>
        <item m="1" x="131"/>
        <item m="1" x="141"/>
        <item m="1" x="121"/>
        <item m="1" x="61"/>
        <item m="1" x="127"/>
        <item m="1" x="92"/>
        <item x="23"/>
        <item x="24"/>
        <item x="25"/>
        <item m="1" x="89"/>
        <item x="27"/>
        <item m="1" x="90"/>
        <item m="1" x="91"/>
        <item m="1" x="93"/>
        <item m="1" x="94"/>
        <item x="30"/>
        <item x="31"/>
        <item m="1" x="85"/>
        <item m="1" x="123"/>
        <item m="1" x="138"/>
        <item m="1" x="98"/>
        <item m="1" x="59"/>
        <item m="1" x="106"/>
        <item m="1" x="132"/>
        <item m="1" x="129"/>
        <item m="1" x="136"/>
        <item m="1" x="62"/>
        <item m="1" x="134"/>
        <item m="1" x="116"/>
        <item m="1" x="33"/>
        <item m="1" x="57"/>
        <item m="1" x="126"/>
        <item m="1" x="108"/>
        <item m="1" x="35"/>
        <item m="1" x="140"/>
        <item m="1" x="96"/>
        <item m="1" x="122"/>
        <item m="1" x="125"/>
        <item m="1" x="137"/>
        <item m="1" x="64"/>
        <item m="1" x="63"/>
        <item m="1" x="130"/>
        <item m="1" x="139"/>
        <item m="1" x="97"/>
        <item m="1" x="37"/>
        <item m="1" x="107"/>
        <item m="1" x="99"/>
        <item m="1" x="115"/>
        <item m="1" x="95"/>
        <item m="1" x="58"/>
        <item m="1" x="142"/>
        <item m="1" x="88"/>
        <item m="1" x="34"/>
        <item m="1" x="32"/>
        <item x="9"/>
        <item x="26"/>
        <item x="28"/>
        <item x="0"/>
      </items>
    </pivotField>
    <pivotField axis="axisRow" compact="0" outline="0" showAll="0">
      <items count="34">
        <item m="1" x="3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0"/>
        <item t="default"/>
      </items>
    </pivotField>
    <pivotField compact="0" numFmtId="44" outline="0" showAll="0"/>
    <pivotField dataField="1" compact="0" numFmtId="44" outline="0" showAll="0"/>
    <pivotField compact="0" outline="0" showAll="0" defaultSubtotal="0"/>
    <pivotField compact="0" numFmtId="44" outline="0" showAll="0"/>
  </pivotFields>
  <rowFields count="2">
    <field x="3"/>
    <field x="4"/>
  </rowFields>
  <rowItems count="33">
    <i>
      <x/>
      <x v="1"/>
    </i>
    <i>
      <x v="1"/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>
      <x v="7"/>
      <x v="8"/>
    </i>
    <i>
      <x v="8"/>
      <x v="29"/>
    </i>
    <i>
      <x v="35"/>
      <x v="10"/>
    </i>
    <i>
      <x v="37"/>
      <x v="11"/>
    </i>
    <i>
      <x v="39"/>
      <x v="12"/>
    </i>
    <i>
      <x v="40"/>
      <x v="13"/>
    </i>
    <i>
      <x v="42"/>
      <x v="14"/>
    </i>
    <i>
      <x v="43"/>
      <x v="15"/>
    </i>
    <i>
      <x v="45"/>
      <x v="16"/>
    </i>
    <i>
      <x v="48"/>
      <x v="17"/>
    </i>
    <i>
      <x v="55"/>
      <x v="18"/>
    </i>
    <i>
      <x v="56"/>
      <x v="19"/>
    </i>
    <i>
      <x v="57"/>
      <x v="20"/>
    </i>
    <i>
      <x v="75"/>
      <x v="21"/>
    </i>
    <i>
      <x v="76"/>
      <x v="22"/>
    </i>
    <i>
      <x v="91"/>
      <x v="23"/>
    </i>
    <i>
      <x v="92"/>
      <x v="24"/>
    </i>
    <i>
      <x v="93"/>
      <x v="25"/>
    </i>
    <i>
      <x v="95"/>
      <x v="27"/>
    </i>
    <i>
      <x v="100"/>
      <x v="30"/>
    </i>
    <i>
      <x v="101"/>
      <x v="31"/>
    </i>
    <i>
      <x v="139"/>
      <x v="9"/>
    </i>
    <i>
      <x v="140"/>
      <x v="26"/>
    </i>
    <i>
      <x v="141"/>
      <x v="28"/>
    </i>
    <i>
      <x v="142"/>
      <x v="3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urr" fld="6" baseField="4" baseItem="35" numFmtId="44"/>
  </dataFields>
  <formats count="2">
    <format dxfId="81">
      <pivotArea type="all" dataOnly="0" outline="0" fieldPosition="0"/>
    </format>
    <format dxfId="8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vtJob10661_002_Phases_Projected" cacheId="69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L12:AS46" firstHeaderRow="1" firstDataRow="2" firstDataCol="2"/>
  <pivotFields count="9">
    <pivotField compact="0" outline="0" showAll="0"/>
    <pivotField axis="axisCol" compact="0" outline="0" showAll="0">
      <items count="7">
        <item x="2"/>
        <item x="0"/>
        <item x="3"/>
        <item x="4"/>
        <item x="1"/>
        <item m="1" x="5"/>
        <item t="default"/>
      </items>
    </pivotField>
    <pivotField compact="0" outline="0" showAll="0" defaultSubtotal="0"/>
    <pivotField axis="axisRow" compact="0" outline="0" showAll="0" defaultSubtotal="0">
      <items count="143">
        <item x="1"/>
        <item x="2"/>
        <item x="3"/>
        <item x="4"/>
        <item x="5"/>
        <item x="6"/>
        <item x="7"/>
        <item x="8"/>
        <item x="29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6"/>
        <item m="1" x="101"/>
        <item m="1" x="102"/>
        <item m="1" x="103"/>
        <item m="1" x="104"/>
        <item m="1" x="135"/>
        <item x="10"/>
        <item m="1" x="38"/>
        <item x="11"/>
        <item m="1" x="124"/>
        <item x="12"/>
        <item x="13"/>
        <item m="1" x="60"/>
        <item x="14"/>
        <item x="15"/>
        <item m="1" x="128"/>
        <item x="16"/>
        <item m="1" x="100"/>
        <item m="1" x="133"/>
        <item x="17"/>
        <item m="1" x="109"/>
        <item m="1" x="110"/>
        <item m="1" x="111"/>
        <item m="1" x="112"/>
        <item m="1" x="113"/>
        <item m="1" x="114"/>
        <item x="18"/>
        <item x="19"/>
        <item x="20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x="21"/>
        <item x="22"/>
        <item m="1" x="117"/>
        <item m="1" x="118"/>
        <item m="1" x="119"/>
        <item m="1" x="120"/>
        <item m="1" x="36"/>
        <item m="1" x="87"/>
        <item m="1" x="39"/>
        <item m="1" x="105"/>
        <item m="1" x="131"/>
        <item m="1" x="141"/>
        <item m="1" x="121"/>
        <item m="1" x="61"/>
        <item m="1" x="127"/>
        <item m="1" x="92"/>
        <item x="23"/>
        <item x="24"/>
        <item x="25"/>
        <item m="1" x="89"/>
        <item x="27"/>
        <item m="1" x="90"/>
        <item m="1" x="91"/>
        <item m="1" x="93"/>
        <item m="1" x="94"/>
        <item x="30"/>
        <item x="31"/>
        <item m="1" x="85"/>
        <item m="1" x="123"/>
        <item m="1" x="138"/>
        <item m="1" x="98"/>
        <item m="1" x="59"/>
        <item m="1" x="32"/>
        <item x="9"/>
        <item x="26"/>
        <item x="28"/>
        <item m="1" x="33"/>
        <item m="1" x="34"/>
        <item m="1" x="35"/>
        <item m="1" x="37"/>
        <item m="1" x="57"/>
        <item m="1" x="58"/>
        <item m="1" x="62"/>
        <item m="1" x="63"/>
        <item m="1" x="64"/>
        <item m="1" x="88"/>
        <item m="1" x="95"/>
        <item m="1" x="96"/>
        <item m="1" x="97"/>
        <item m="1" x="99"/>
        <item m="1" x="106"/>
        <item m="1" x="107"/>
        <item m="1" x="108"/>
        <item m="1" x="115"/>
        <item m="1" x="116"/>
        <item m="1" x="122"/>
        <item m="1" x="125"/>
        <item m="1" x="126"/>
        <item m="1" x="129"/>
        <item m="1" x="130"/>
        <item m="1" x="132"/>
        <item m="1" x="134"/>
        <item m="1" x="136"/>
        <item m="1" x="137"/>
        <item m="1" x="139"/>
        <item m="1" x="140"/>
        <item m="1" x="142"/>
        <item x="0"/>
      </items>
    </pivotField>
    <pivotField axis="axisRow" compact="0" outline="0" showAll="0">
      <items count="34">
        <item x="16"/>
        <item x="22"/>
        <item x="21"/>
        <item x="1"/>
        <item x="12"/>
        <item x="2"/>
        <item x="3"/>
        <item x="4"/>
        <item x="5"/>
        <item x="6"/>
        <item x="7"/>
        <item x="8"/>
        <item x="25"/>
        <item x="27"/>
        <item x="30"/>
        <item x="31"/>
        <item x="9"/>
        <item x="10"/>
        <item x="11"/>
        <item x="13"/>
        <item x="14"/>
        <item x="15"/>
        <item x="17"/>
        <item x="18"/>
        <item x="19"/>
        <item x="20"/>
        <item x="23"/>
        <item x="24"/>
        <item x="26"/>
        <item x="28"/>
        <item x="29"/>
        <item m="1" x="32"/>
        <item x="0"/>
        <item t="default"/>
      </items>
    </pivotField>
    <pivotField compact="0" numFmtId="44" outline="0" showAll="0"/>
    <pivotField compact="0" numFmtId="44" outline="0" showAll="0"/>
    <pivotField compact="0" outline="0" showAll="0" defaultSubtotal="0"/>
    <pivotField dataField="1" compact="0" numFmtId="44" outline="0" showAll="0"/>
  </pivotFields>
  <rowFields count="2">
    <field x="3"/>
    <field x="4"/>
  </rowFields>
  <rowItems count="33">
    <i>
      <x/>
      <x v="3"/>
    </i>
    <i>
      <x v="1"/>
      <x v="5"/>
    </i>
    <i>
      <x v="2"/>
      <x v="6"/>
    </i>
    <i>
      <x v="3"/>
      <x v="7"/>
    </i>
    <i>
      <x v="4"/>
      <x v="8"/>
    </i>
    <i>
      <x v="5"/>
      <x v="9"/>
    </i>
    <i>
      <x v="6"/>
      <x v="10"/>
    </i>
    <i>
      <x v="7"/>
      <x v="11"/>
    </i>
    <i>
      <x v="8"/>
      <x v="30"/>
    </i>
    <i>
      <x v="35"/>
      <x v="17"/>
    </i>
    <i>
      <x v="37"/>
      <x v="18"/>
    </i>
    <i>
      <x v="39"/>
      <x v="4"/>
    </i>
    <i>
      <x v="40"/>
      <x v="19"/>
    </i>
    <i>
      <x v="42"/>
      <x v="20"/>
    </i>
    <i>
      <x v="43"/>
      <x v="21"/>
    </i>
    <i>
      <x v="45"/>
      <x/>
    </i>
    <i>
      <x v="48"/>
      <x v="22"/>
    </i>
    <i>
      <x v="55"/>
      <x v="23"/>
    </i>
    <i>
      <x v="56"/>
      <x v="24"/>
    </i>
    <i>
      <x v="57"/>
      <x v="25"/>
    </i>
    <i>
      <x v="75"/>
      <x v="2"/>
    </i>
    <i>
      <x v="76"/>
      <x v="1"/>
    </i>
    <i>
      <x v="91"/>
      <x v="26"/>
    </i>
    <i>
      <x v="92"/>
      <x v="27"/>
    </i>
    <i>
      <x v="93"/>
      <x v="12"/>
    </i>
    <i>
      <x v="95"/>
      <x v="13"/>
    </i>
    <i>
      <x v="100"/>
      <x v="14"/>
    </i>
    <i>
      <x v="101"/>
      <x v="15"/>
    </i>
    <i>
      <x v="108"/>
      <x v="16"/>
    </i>
    <i>
      <x v="109"/>
      <x v="28"/>
    </i>
    <i>
      <x v="110"/>
      <x v="29"/>
    </i>
    <i>
      <x v="142"/>
      <x v="3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jected" fld="8" baseField="4" baseItem="23" numFmtId="44"/>
  </dataFields>
  <formats count="2">
    <format dxfId="83">
      <pivotArea type="all" dataOnly="0" outline="0" fieldPosition="0"/>
    </format>
    <format dxfId="8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lContractItems" displayName="tblContractItems" ref="B8:I11" totalsRowCount="1" headerRowDxfId="114" dataDxfId="115" headerRowCellStyle="Accent5">
  <autoFilter ref="B8:I10"/>
  <tableColumns count="8">
    <tableColumn id="1" name="Contract Item" totalsRowLabel="Total"/>
    <tableColumn id="2" name="Description" dataDxfId="116" totalsRowDxfId="107"/>
    <tableColumn id="6" name="Department" dataDxfId="113" totalsRowDxfId="106"/>
    <tableColumn id="8" name="GL Department" dataDxfId="108" totalsRowDxfId="105"/>
    <tableColumn id="3" name="Original Amount" totalsRowFunction="sum" dataDxfId="112" totalsRowDxfId="102" dataCellStyle="Currency"/>
    <tableColumn id="4" name="Markup" dataDxfId="110" totalsRowDxfId="104" dataCellStyle="Percent"/>
    <tableColumn id="5" name="Revenue Type" dataDxfId="111" totalsRowDxfId="103"/>
    <tableColumn id="7" name="Project Delivery" dataDxfId="109" totalsRowDxfId="10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JobList" displayName="tblJobList" ref="A2:N5" totalsRowCount="1">
  <autoFilter ref="A2:N4"/>
  <tableColumns count="14">
    <tableColumn id="1" name="Job Number" totalsRowLabel="Total"/>
    <tableColumn id="2" name="Job Description"/>
    <tableColumn id="3" name="Project Manager"/>
    <tableColumn id="14" name="Department" dataDxfId="97"/>
    <tableColumn id="13" name="GLDepartment" dataDxfId="96"/>
    <tableColumn id="4" name="Status"/>
    <tableColumn id="5" name="Start" dataDxfId="100"/>
    <tableColumn id="6" name="End" dataDxfId="99"/>
    <tableColumn id="11" name="Labor" totalsRowFunction="sum" totalsRowDxfId="5" dataCellStyle="Currency"/>
    <tableColumn id="10" name="Material" totalsRowFunction="sum" totalsRowDxfId="4" dataCellStyle="Currency"/>
    <tableColumn id="9" name="Equiment" totalsRowFunction="sum" totalsRowDxfId="3" dataCellStyle="Currency"/>
    <tableColumn id="8" name="Subcontract" totalsRowFunction="sum" totalsRowDxfId="2" dataCellStyle="Currency"/>
    <tableColumn id="7" name="ODC" totalsRowFunction="sum" totalsRowDxfId="1" dataCellStyle="Currency"/>
    <tableColumn id="12" name="Total Budget" totalsRowFunction="sum" dataDxfId="98" totalsRowDxfId="0" dataCellStyle="Currency">
      <calculatedColumnFormula>tblJobList[[#This Row],[Labor]]+tblJobList[[#This Row],[Material]]+tblJobList[[#This Row],[Equiment]]+tblJobList[[#This Row],[Subcontract]]+tblJobList[[#This Row],[ODC]]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Job10661_001_Phases" displayName="tblJob10661_001_Phases" ref="A13:I177" totalsRowCount="1">
  <autoFilter ref="A13:I176"/>
  <tableColumns count="9">
    <tableColumn id="1" name="Description" totalsRowLabel="Total"/>
    <tableColumn id="2" name="Abbreviation"/>
    <tableColumn id="9" name="PhasePrefix" dataDxfId="95">
      <calculatedColumnFormula>LEFT(tblJob10661_001_Phases[[#This Row],[Phase]],4)</calculatedColumnFormula>
    </tableColumn>
    <tableColumn id="3" name="Phase"/>
    <tableColumn id="4" name="PhaseDesc"/>
    <tableColumn id="5" name="Original" totalsRowFunction="sum" totalsRowDxfId="93" dataCellStyle="Currency"/>
    <tableColumn id="6" name="Curr" totalsRowFunction="sum" totalsRowDxfId="92" dataCellStyle="Currency"/>
    <tableColumn id="7" name="Forecast" totalsRowFunction="sum" totalsRowDxfId="91" dataCellStyle="Currency"/>
    <tableColumn id="8" name="Projected" totalsRowFunction="sum" totalsRowDxfId="90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blJob10661_002_Phases" displayName="tblJob10661_002_Phases" ref="A13:I48" totalsRowCount="1" dataCellStyle="Currency">
  <autoFilter ref="A13:I47"/>
  <tableColumns count="9">
    <tableColumn id="1" name="Description" totalsRowLabel="Total" dataCellStyle="Currency"/>
    <tableColumn id="2" name="Abbreviation" dataCellStyle="Currency"/>
    <tableColumn id="9" name="PhasePrefix" dataDxfId="41" dataCellStyle="Currency"/>
    <tableColumn id="3" name="Phase" dataCellStyle="Currency"/>
    <tableColumn id="4" name="PhaseDesc" dataCellStyle="Currency"/>
    <tableColumn id="5" name="Original" totalsRowFunction="sum" totalsRowDxfId="23" dataCellStyle="Currency"/>
    <tableColumn id="6" name="Curr" totalsRowFunction="sum" totalsRowDxfId="22" dataCellStyle="Currency"/>
    <tableColumn id="7" name="Forecast" totalsRowFunction="sum" totalsRowDxfId="21" dataCellStyle="Currency"/>
    <tableColumn id="8" name="Projected" totalsRowFunction="sum" totalsRowDxfId="2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4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6" topLeftCell="A7" activePane="bottomLeft" state="frozen"/>
      <selection pane="bottomLeft" activeCell="B14" sqref="B14"/>
    </sheetView>
  </sheetViews>
  <sheetFormatPr defaultRowHeight="12" x14ac:dyDescent="0.2"/>
  <cols>
    <col min="1" max="1" width="14.6640625" customWidth="1"/>
    <col min="2" max="2" width="15.1640625" customWidth="1"/>
    <col min="3" max="3" width="41.1640625" customWidth="1"/>
    <col min="4" max="4" width="14" bestFit="1" customWidth="1"/>
    <col min="5" max="6" width="17.33203125" bestFit="1" customWidth="1"/>
    <col min="7" max="7" width="11.1640625" customWidth="1"/>
    <col min="8" max="8" width="14.83203125" bestFit="1" customWidth="1"/>
    <col min="9" max="9" width="28.83203125" bestFit="1" customWidth="1"/>
    <col min="10" max="12" width="10.83203125" bestFit="1" customWidth="1"/>
  </cols>
  <sheetData>
    <row r="1" spans="1:9" x14ac:dyDescent="0.2">
      <c r="A1" s="1" t="s">
        <v>0</v>
      </c>
      <c r="B1" s="4">
        <v>1</v>
      </c>
      <c r="C1" s="39" t="s">
        <v>3</v>
      </c>
      <c r="D1" s="40"/>
      <c r="E1" s="40"/>
      <c r="F1" s="40"/>
    </row>
    <row r="2" spans="1:9" ht="12.75" x14ac:dyDescent="0.2">
      <c r="A2" s="41" t="s">
        <v>1</v>
      </c>
      <c r="B2" s="4" t="s">
        <v>4</v>
      </c>
      <c r="C2" s="39" t="s">
        <v>5</v>
      </c>
      <c r="D2" s="40"/>
      <c r="E2" s="40"/>
      <c r="F2" s="40"/>
    </row>
    <row r="3" spans="1:9" x14ac:dyDescent="0.2">
      <c r="A3" s="1" t="s">
        <v>2</v>
      </c>
      <c r="B3" s="4">
        <v>208880</v>
      </c>
      <c r="C3" s="39" t="s">
        <v>6</v>
      </c>
      <c r="D3" s="40"/>
      <c r="E3" s="40"/>
      <c r="F3" s="40"/>
    </row>
    <row r="4" spans="1:9" x14ac:dyDescent="0.2">
      <c r="A4" s="1" t="s">
        <v>29</v>
      </c>
      <c r="B4" s="4">
        <v>2</v>
      </c>
      <c r="C4" s="39" t="s">
        <v>30</v>
      </c>
      <c r="D4" s="40"/>
      <c r="E4" s="40"/>
      <c r="F4" s="40"/>
    </row>
    <row r="5" spans="1:9" x14ac:dyDescent="0.2">
      <c r="A5" s="1" t="s">
        <v>36</v>
      </c>
      <c r="B5" s="4">
        <v>72506</v>
      </c>
      <c r="C5" s="39" t="s">
        <v>37</v>
      </c>
      <c r="D5" s="40"/>
      <c r="E5" s="40"/>
      <c r="F5" s="40"/>
    </row>
    <row r="7" spans="1:9" x14ac:dyDescent="0.2">
      <c r="B7" s="11" t="s">
        <v>7</v>
      </c>
      <c r="C7" s="11"/>
      <c r="D7" s="11"/>
      <c r="E7" s="11"/>
      <c r="F7" s="11"/>
      <c r="G7" s="11"/>
      <c r="H7" s="11"/>
      <c r="I7" s="11"/>
    </row>
    <row r="8" spans="1:9" x14ac:dyDescent="0.2">
      <c r="B8" s="1" t="s">
        <v>8</v>
      </c>
      <c r="C8" s="2" t="s">
        <v>9</v>
      </c>
      <c r="D8" s="2" t="s">
        <v>14</v>
      </c>
      <c r="E8" s="2" t="s">
        <v>21</v>
      </c>
      <c r="F8" s="2" t="s">
        <v>12</v>
      </c>
      <c r="G8" s="2" t="s">
        <v>13</v>
      </c>
      <c r="H8" s="2" t="s">
        <v>16</v>
      </c>
      <c r="I8" s="2" t="s">
        <v>17</v>
      </c>
    </row>
    <row r="9" spans="1:9" x14ac:dyDescent="0.2">
      <c r="B9">
        <v>1</v>
      </c>
      <c r="C9" s="3" t="s">
        <v>10</v>
      </c>
      <c r="D9" s="5" t="s">
        <v>15</v>
      </c>
      <c r="E9" s="5" t="s">
        <v>22</v>
      </c>
      <c r="F9" s="6">
        <v>64655</v>
      </c>
      <c r="G9" s="7">
        <v>0</v>
      </c>
      <c r="H9" s="3" t="s">
        <v>18</v>
      </c>
      <c r="I9" s="3" t="s">
        <v>19</v>
      </c>
    </row>
    <row r="10" spans="1:9" x14ac:dyDescent="0.2">
      <c r="B10">
        <v>2</v>
      </c>
      <c r="C10" s="3" t="s">
        <v>11</v>
      </c>
      <c r="D10" s="5" t="s">
        <v>15</v>
      </c>
      <c r="E10" s="5" t="s">
        <v>22</v>
      </c>
      <c r="F10" s="6">
        <v>0</v>
      </c>
      <c r="G10" s="7">
        <v>0</v>
      </c>
      <c r="H10" s="3" t="s">
        <v>18</v>
      </c>
      <c r="I10" s="3" t="s">
        <v>20</v>
      </c>
    </row>
    <row r="11" spans="1:9" x14ac:dyDescent="0.2">
      <c r="B11" t="s">
        <v>23</v>
      </c>
      <c r="C11" s="3"/>
      <c r="D11" s="3"/>
      <c r="E11" s="3"/>
      <c r="F11" s="9">
        <f>SUBTOTAL(109,tblContractItems[Original Amount])</f>
        <v>64655</v>
      </c>
      <c r="G11" s="10"/>
      <c r="H11" s="3"/>
      <c r="I11" s="3"/>
    </row>
  </sheetData>
  <mergeCells count="1">
    <mergeCell ref="B7:I7"/>
  </mergeCells>
  <hyperlinks>
    <hyperlink ref="A2" location="lnkContractItemList" display="Contract"/>
  </hyperlink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J4" sqref="J4"/>
    </sheetView>
  </sheetViews>
  <sheetFormatPr defaultRowHeight="12" x14ac:dyDescent="0.2"/>
  <cols>
    <col min="1" max="1" width="13.33203125" customWidth="1"/>
    <col min="2" max="2" width="37.83203125" bestFit="1" customWidth="1"/>
    <col min="3" max="3" width="19.5" bestFit="1" customWidth="1"/>
    <col min="4" max="4" width="8.6640625" customWidth="1"/>
    <col min="5" max="8" width="14" bestFit="1" customWidth="1"/>
    <col min="9" max="11" width="11.5" bestFit="1" customWidth="1"/>
    <col min="12" max="12" width="13.33203125" bestFit="1" customWidth="1"/>
    <col min="13" max="13" width="10.5" bestFit="1" customWidth="1"/>
    <col min="14" max="14" width="14.1640625" bestFit="1" customWidth="1"/>
  </cols>
  <sheetData>
    <row r="1" spans="1:14" x14ac:dyDescent="0.2">
      <c r="A1" s="11" t="s">
        <v>24</v>
      </c>
      <c r="B1" s="11"/>
      <c r="C1" s="11"/>
      <c r="D1" s="11"/>
      <c r="E1" s="11"/>
      <c r="F1" s="11"/>
      <c r="G1" s="11"/>
      <c r="H1" s="11"/>
      <c r="I1" s="15" t="s">
        <v>44</v>
      </c>
      <c r="J1" s="15"/>
      <c r="K1" s="15"/>
      <c r="L1" s="15"/>
      <c r="M1" s="15"/>
      <c r="N1" s="15"/>
    </row>
    <row r="2" spans="1:14" x14ac:dyDescent="0.2">
      <c r="A2" t="s">
        <v>25</v>
      </c>
      <c r="B2" t="s">
        <v>31</v>
      </c>
      <c r="C2" t="s">
        <v>35</v>
      </c>
      <c r="D2" t="s">
        <v>14</v>
      </c>
      <c r="E2" t="s">
        <v>45</v>
      </c>
      <c r="F2" t="s">
        <v>29</v>
      </c>
      <c r="G2" t="s">
        <v>32</v>
      </c>
      <c r="H2" t="s">
        <v>33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</row>
    <row r="3" spans="1:14" x14ac:dyDescent="0.2">
      <c r="A3" s="28" t="s">
        <v>27</v>
      </c>
      <c r="B3" t="s">
        <v>5</v>
      </c>
      <c r="C3" t="s">
        <v>37</v>
      </c>
      <c r="D3" s="5" t="s">
        <v>15</v>
      </c>
      <c r="E3" s="5" t="s">
        <v>22</v>
      </c>
      <c r="F3" t="s">
        <v>34</v>
      </c>
      <c r="G3" s="12">
        <v>41730</v>
      </c>
      <c r="H3" s="12">
        <v>41913</v>
      </c>
      <c r="I3" s="14">
        <v>44028</v>
      </c>
      <c r="J3" s="14">
        <v>20618</v>
      </c>
      <c r="K3" s="14">
        <v>3468</v>
      </c>
      <c r="L3" s="14">
        <v>39166</v>
      </c>
      <c r="M3" s="14">
        <v>3868</v>
      </c>
      <c r="N3" s="14">
        <f>tblJobList[[#This Row],[Labor]]+tblJobList[[#This Row],[Material]]+tblJobList[[#This Row],[Equiment]]+tblJobList[[#This Row],[Subcontract]]+tblJobList[[#This Row],[ODC]]</f>
        <v>111148</v>
      </c>
    </row>
    <row r="4" spans="1:14" x14ac:dyDescent="0.2">
      <c r="A4" s="28" t="s">
        <v>26</v>
      </c>
      <c r="B4" t="s">
        <v>28</v>
      </c>
      <c r="C4" t="s">
        <v>37</v>
      </c>
      <c r="D4" s="5" t="s">
        <v>15</v>
      </c>
      <c r="E4" s="5" t="s">
        <v>22</v>
      </c>
      <c r="F4" t="s">
        <v>34</v>
      </c>
      <c r="G4" s="12">
        <v>41913</v>
      </c>
      <c r="H4" s="12">
        <v>42278</v>
      </c>
      <c r="I4" s="14">
        <v>1000</v>
      </c>
      <c r="J4" s="14">
        <v>0</v>
      </c>
      <c r="K4" s="14">
        <v>0</v>
      </c>
      <c r="L4" s="14">
        <v>0</v>
      </c>
      <c r="M4" s="14">
        <v>0</v>
      </c>
      <c r="N4" s="14">
        <f>tblJobList[[#This Row],[Labor]]+tblJobList[[#This Row],[Material]]+tblJobList[[#This Row],[Equiment]]+tblJobList[[#This Row],[Subcontract]]+tblJobList[[#This Row],[ODC]]</f>
        <v>1000</v>
      </c>
    </row>
    <row r="5" spans="1:14" x14ac:dyDescent="0.2">
      <c r="A5" t="s">
        <v>23</v>
      </c>
      <c r="I5" s="8">
        <f>SUBTOTAL(109,tblJobList[Labor])</f>
        <v>45028</v>
      </c>
      <c r="J5" s="8">
        <f>SUBTOTAL(109,tblJobList[Material])</f>
        <v>20618</v>
      </c>
      <c r="K5" s="8">
        <f>SUBTOTAL(109,tblJobList[Equiment])</f>
        <v>3468</v>
      </c>
      <c r="L5" s="8">
        <f>SUBTOTAL(109,tblJobList[Subcontract])</f>
        <v>39166</v>
      </c>
      <c r="M5" s="8">
        <f>SUBTOTAL(109,tblJobList[ODC])</f>
        <v>3868</v>
      </c>
      <c r="N5" s="8">
        <f>SUBTOTAL(109,tblJobList[Total Budget])</f>
        <v>112148</v>
      </c>
    </row>
  </sheetData>
  <mergeCells count="2">
    <mergeCell ref="I1:N1"/>
    <mergeCell ref="A1:H1"/>
  </mergeCells>
  <hyperlinks>
    <hyperlink ref="A3" location="'Job  10664-001'!A1" display=" 10664-001"/>
    <hyperlink ref="A4" location="'Job  10664-002'!A1" display=" 10664-002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7"/>
  <sheetViews>
    <sheetView tabSelected="1" workbookViewId="0">
      <pane ySplit="13" topLeftCell="A14" activePane="bottomLeft" state="frozen"/>
      <selection pane="bottomLeft" activeCell="E3" sqref="E3"/>
    </sheetView>
  </sheetViews>
  <sheetFormatPr defaultRowHeight="12" x14ac:dyDescent="0.2"/>
  <cols>
    <col min="1" max="1" width="22.33203125" bestFit="1" customWidth="1"/>
    <col min="2" max="2" width="14.1640625" bestFit="1" customWidth="1"/>
    <col min="3" max="3" width="13.33203125" bestFit="1" customWidth="1"/>
    <col min="4" max="4" width="19" bestFit="1" customWidth="1"/>
    <col min="5" max="5" width="52.83203125" bestFit="1" customWidth="1"/>
    <col min="6" max="7" width="13.1640625" bestFit="1" customWidth="1"/>
    <col min="8" max="8" width="10.6640625" bestFit="1" customWidth="1"/>
    <col min="9" max="9" width="11.33203125" bestFit="1" customWidth="1"/>
    <col min="10" max="10" width="11.33203125" customWidth="1"/>
    <col min="11" max="11" width="6.6640625" customWidth="1"/>
    <col min="12" max="12" width="21.1640625" bestFit="1" customWidth="1"/>
    <col min="13" max="13" width="52.83203125" customWidth="1"/>
    <col min="14" max="18" width="14.1640625" bestFit="1" customWidth="1"/>
    <col min="19" max="20" width="12.5" customWidth="1"/>
    <col min="21" max="21" width="21.1640625" bestFit="1" customWidth="1"/>
    <col min="22" max="22" width="52.83203125" customWidth="1"/>
    <col min="23" max="27" width="14.1640625" bestFit="1" customWidth="1"/>
    <col min="28" max="29" width="12.5" customWidth="1"/>
    <col min="30" max="30" width="21.1640625" bestFit="1" customWidth="1"/>
    <col min="31" max="31" width="52.83203125" bestFit="1" customWidth="1"/>
    <col min="32" max="36" width="14.1640625" bestFit="1" customWidth="1"/>
    <col min="37" max="37" width="10.83203125" bestFit="1" customWidth="1"/>
    <col min="39" max="39" width="21.1640625" bestFit="1" customWidth="1"/>
    <col min="40" max="40" width="52.83203125" bestFit="1" customWidth="1"/>
    <col min="41" max="45" width="14.1640625" bestFit="1" customWidth="1"/>
    <col min="46" max="46" width="10.83203125" bestFit="1" customWidth="1"/>
  </cols>
  <sheetData>
    <row r="1" spans="1:46" ht="12.75" x14ac:dyDescent="0.2">
      <c r="A1" s="38" t="s">
        <v>1</v>
      </c>
      <c r="B1" s="37" t="s">
        <v>278</v>
      </c>
      <c r="C1" s="37"/>
    </row>
    <row r="2" spans="1:46" ht="12.75" x14ac:dyDescent="0.2">
      <c r="A2" s="38" t="s">
        <v>25</v>
      </c>
      <c r="B2" s="37" t="s">
        <v>27</v>
      </c>
      <c r="C2" s="37"/>
      <c r="F2" s="29" t="s">
        <v>48</v>
      </c>
      <c r="G2" s="29" t="s">
        <v>253</v>
      </c>
      <c r="H2" s="29" t="s">
        <v>254</v>
      </c>
      <c r="I2" s="29" t="s">
        <v>255</v>
      </c>
      <c r="J2" s="29"/>
    </row>
    <row r="3" spans="1:46" x14ac:dyDescent="0.2">
      <c r="A3" s="13" t="s">
        <v>31</v>
      </c>
      <c r="B3" s="18" t="s">
        <v>5</v>
      </c>
      <c r="C3" s="18"/>
      <c r="E3" s="23" t="s">
        <v>38</v>
      </c>
      <c r="F3" s="30">
        <f>GETPIVOTDATA("Original",$L$12,"Abbreviation","L")</f>
        <v>44028</v>
      </c>
      <c r="G3" s="31">
        <f>GETPIVOTDATA("Curr",$U$12,"Abbreviation","L")</f>
        <v>44028</v>
      </c>
      <c r="H3" s="31">
        <f>GETPIVOTDATA("Forecast",$AD$12,"Abbreviation","L")</f>
        <v>0</v>
      </c>
      <c r="I3" s="31">
        <f>GETPIVOTDATA("Projected",$AM$12,"Abbreviation","L")</f>
        <v>0</v>
      </c>
      <c r="J3" s="36"/>
    </row>
    <row r="4" spans="1:46" x14ac:dyDescent="0.2">
      <c r="A4" s="13" t="s">
        <v>35</v>
      </c>
      <c r="B4" s="18" t="s">
        <v>37</v>
      </c>
      <c r="C4" s="18"/>
      <c r="E4" s="23" t="s">
        <v>39</v>
      </c>
      <c r="F4" s="30">
        <f>GETPIVOTDATA("Original",$L$12,"Abbreviation","M")</f>
        <v>20618</v>
      </c>
      <c r="G4" s="31">
        <f>GETPIVOTDATA("Curr",$U$12,"Abbreviation","M")</f>
        <v>20618</v>
      </c>
      <c r="H4" s="31">
        <f>GETPIVOTDATA("Forecast",$AD$12,"Abbreviation","M")</f>
        <v>0</v>
      </c>
      <c r="I4" s="31">
        <f>GETPIVOTDATA("Projected",$AM$12,"Abbreviation","M")</f>
        <v>0</v>
      </c>
      <c r="J4" s="36"/>
    </row>
    <row r="5" spans="1:46" x14ac:dyDescent="0.2">
      <c r="A5" s="13" t="s">
        <v>14</v>
      </c>
      <c r="B5" s="19" t="s">
        <v>15</v>
      </c>
      <c r="C5" s="19"/>
      <c r="E5" s="23" t="s">
        <v>251</v>
      </c>
      <c r="F5" s="30">
        <f>GETPIVOTDATA("Original",$L$12,"Abbreviation","E")</f>
        <v>3468</v>
      </c>
      <c r="G5" s="31">
        <f>GETPIVOTDATA("Curr",$U$12,"Abbreviation","E")</f>
        <v>3468</v>
      </c>
      <c r="H5" s="31">
        <f>GETPIVOTDATA("Forecast",$AD$12,"Abbreviation","E")</f>
        <v>0</v>
      </c>
      <c r="I5" s="31">
        <f>GETPIVOTDATA("Projected",$AM$12,"Abbreviation","E")</f>
        <v>0</v>
      </c>
      <c r="J5" s="36"/>
    </row>
    <row r="6" spans="1:46" x14ac:dyDescent="0.2">
      <c r="A6" s="13" t="s">
        <v>45</v>
      </c>
      <c r="B6" s="19" t="s">
        <v>22</v>
      </c>
      <c r="C6" s="19"/>
      <c r="E6" s="24" t="s">
        <v>252</v>
      </c>
      <c r="F6" s="32">
        <f>GETPIVOTDATA("Original",$L$12,"Abbreviation","S")</f>
        <v>39166</v>
      </c>
      <c r="G6" s="31">
        <f>GETPIVOTDATA("Curr",$U$12,"Abbreviation","S")</f>
        <v>39166</v>
      </c>
      <c r="H6" s="31">
        <f>GETPIVOTDATA("Forecast",$AD$12,"Abbreviation","S")</f>
        <v>0</v>
      </c>
      <c r="I6" s="31">
        <f>GETPIVOTDATA("Projected",$AM$12,"Abbreviation","S")</f>
        <v>0</v>
      </c>
      <c r="J6" s="36"/>
    </row>
    <row r="7" spans="1:46" x14ac:dyDescent="0.2">
      <c r="A7" s="13" t="s">
        <v>29</v>
      </c>
      <c r="B7" s="18" t="s">
        <v>34</v>
      </c>
      <c r="C7" s="18"/>
      <c r="D7" s="16"/>
      <c r="E7" s="24" t="s">
        <v>42</v>
      </c>
      <c r="F7" s="32">
        <f>GETPIVOTDATA("Original",$L$12,"Abbreviation","O")</f>
        <v>3868</v>
      </c>
      <c r="G7" s="31">
        <f>GETPIVOTDATA("Curr",$U$12,"Abbreviation","O")</f>
        <v>3868</v>
      </c>
      <c r="H7" s="31">
        <f>GETPIVOTDATA("Forecast",$AD$12,"Abbreviation","O")</f>
        <v>0</v>
      </c>
      <c r="I7" s="31">
        <f>GETPIVOTDATA("Projected",$AM$12,"Abbreviation","O")</f>
        <v>0</v>
      </c>
      <c r="J7" s="36"/>
    </row>
    <row r="8" spans="1:46" x14ac:dyDescent="0.2">
      <c r="A8" s="13" t="s">
        <v>32</v>
      </c>
      <c r="B8" s="20">
        <v>41730</v>
      </c>
      <c r="C8" s="20"/>
      <c r="D8" s="17"/>
      <c r="E8" s="33" t="s">
        <v>23</v>
      </c>
      <c r="F8" s="34">
        <f>SUM(F3:F7)</f>
        <v>111148</v>
      </c>
      <c r="G8" s="34">
        <f t="shared" ref="G8:I8" si="0">SUM(G3:G7)</f>
        <v>111148</v>
      </c>
      <c r="H8" s="34">
        <f t="shared" si="0"/>
        <v>0</v>
      </c>
      <c r="I8" s="34">
        <f t="shared" si="0"/>
        <v>0</v>
      </c>
      <c r="J8" s="34"/>
    </row>
    <row r="9" spans="1:46" x14ac:dyDescent="0.2">
      <c r="A9" s="13" t="s">
        <v>33</v>
      </c>
      <c r="B9" s="20">
        <v>41913</v>
      </c>
      <c r="C9" s="20"/>
      <c r="D9" s="17"/>
      <c r="E9" s="17"/>
    </row>
    <row r="10" spans="1:46" x14ac:dyDescent="0.2">
      <c r="A10" s="21"/>
      <c r="B10" s="22"/>
      <c r="C10" s="22"/>
      <c r="D10" s="17"/>
      <c r="E10" s="17"/>
    </row>
    <row r="11" spans="1:46" x14ac:dyDescent="0.2">
      <c r="A11" s="21"/>
      <c r="B11" s="22"/>
      <c r="C11" s="22"/>
      <c r="D11" s="17"/>
      <c r="E11" s="17"/>
    </row>
    <row r="12" spans="1:46" x14ac:dyDescent="0.2">
      <c r="L12" s="25" t="s">
        <v>204</v>
      </c>
      <c r="M12" s="26"/>
      <c r="N12" s="25" t="s">
        <v>201</v>
      </c>
      <c r="O12" s="26"/>
      <c r="P12" s="26"/>
      <c r="Q12" s="26"/>
      <c r="R12" s="26"/>
      <c r="S12" s="26"/>
      <c r="U12" s="25" t="s">
        <v>250</v>
      </c>
      <c r="V12" s="26"/>
      <c r="W12" s="25" t="s">
        <v>201</v>
      </c>
      <c r="X12" s="26"/>
      <c r="Y12" s="26"/>
      <c r="Z12" s="26"/>
      <c r="AA12" s="26"/>
      <c r="AB12" s="26"/>
      <c r="AD12" s="25" t="s">
        <v>275</v>
      </c>
      <c r="AE12" s="26"/>
      <c r="AF12" s="25" t="s">
        <v>201</v>
      </c>
      <c r="AG12" s="26"/>
      <c r="AH12" s="26"/>
      <c r="AI12" s="26"/>
      <c r="AJ12" s="26"/>
      <c r="AK12" s="26"/>
      <c r="AM12" s="25" t="s">
        <v>256</v>
      </c>
      <c r="AN12" s="26"/>
      <c r="AO12" s="25" t="s">
        <v>201</v>
      </c>
      <c r="AP12" s="26"/>
      <c r="AQ12" s="26"/>
      <c r="AR12" s="26"/>
      <c r="AS12" s="26"/>
      <c r="AT12" s="26"/>
    </row>
    <row r="13" spans="1:46" x14ac:dyDescent="0.2">
      <c r="A13" t="s">
        <v>9</v>
      </c>
      <c r="B13" t="s">
        <v>201</v>
      </c>
      <c r="C13" t="s">
        <v>249</v>
      </c>
      <c r="D13" t="s">
        <v>46</v>
      </c>
      <c r="E13" t="s">
        <v>47</v>
      </c>
      <c r="F13" t="s">
        <v>48</v>
      </c>
      <c r="G13" t="s">
        <v>49</v>
      </c>
      <c r="H13" t="s">
        <v>254</v>
      </c>
      <c r="I13" t="s">
        <v>50</v>
      </c>
      <c r="L13" s="25" t="s">
        <v>46</v>
      </c>
      <c r="M13" s="25" t="s">
        <v>47</v>
      </c>
      <c r="N13" s="26" t="s">
        <v>202</v>
      </c>
      <c r="O13" s="26" t="s">
        <v>205</v>
      </c>
      <c r="P13" s="26" t="s">
        <v>211</v>
      </c>
      <c r="Q13" s="26" t="s">
        <v>217</v>
      </c>
      <c r="R13" s="26" t="s">
        <v>238</v>
      </c>
      <c r="S13" s="26" t="s">
        <v>203</v>
      </c>
      <c r="U13" s="25" t="s">
        <v>46</v>
      </c>
      <c r="V13" s="25" t="s">
        <v>47</v>
      </c>
      <c r="W13" s="26" t="s">
        <v>202</v>
      </c>
      <c r="X13" s="26" t="s">
        <v>205</v>
      </c>
      <c r="Y13" s="26" t="s">
        <v>211</v>
      </c>
      <c r="Z13" s="26" t="s">
        <v>217</v>
      </c>
      <c r="AA13" s="26" t="s">
        <v>238</v>
      </c>
      <c r="AB13" s="26" t="s">
        <v>203</v>
      </c>
      <c r="AD13" s="25" t="s">
        <v>46</v>
      </c>
      <c r="AE13" s="25" t="s">
        <v>47</v>
      </c>
      <c r="AF13" s="26" t="s">
        <v>202</v>
      </c>
      <c r="AG13" s="26" t="s">
        <v>205</v>
      </c>
      <c r="AH13" s="26" t="s">
        <v>211</v>
      </c>
      <c r="AI13" s="26" t="s">
        <v>217</v>
      </c>
      <c r="AJ13" s="26" t="s">
        <v>238</v>
      </c>
      <c r="AK13" s="26" t="s">
        <v>203</v>
      </c>
      <c r="AM13" s="25" t="s">
        <v>46</v>
      </c>
      <c r="AN13" s="25" t="s">
        <v>47</v>
      </c>
      <c r="AO13" s="26" t="s">
        <v>202</v>
      </c>
      <c r="AP13" s="26" t="s">
        <v>205</v>
      </c>
      <c r="AQ13" s="26" t="s">
        <v>211</v>
      </c>
      <c r="AR13" s="26" t="s">
        <v>217</v>
      </c>
      <c r="AS13" s="26" t="s">
        <v>238</v>
      </c>
      <c r="AT13" s="26" t="s">
        <v>203</v>
      </c>
    </row>
    <row r="14" spans="1:46" x14ac:dyDescent="0.2">
      <c r="A14" t="s">
        <v>38</v>
      </c>
      <c r="B14" t="s">
        <v>202</v>
      </c>
      <c r="C14" t="str">
        <f>LEFT(tblJob10661_001_Phases[[#This Row],[Phase]],4)</f>
        <v>0100</v>
      </c>
      <c r="D14" t="s">
        <v>51</v>
      </c>
      <c r="E14" t="s">
        <v>52</v>
      </c>
      <c r="F14" s="14">
        <v>0</v>
      </c>
      <c r="G14" s="14">
        <v>0</v>
      </c>
      <c r="H14" s="14">
        <v>0</v>
      </c>
      <c r="I14" s="14">
        <v>0</v>
      </c>
      <c r="J14" s="14"/>
      <c r="L14" s="26" t="s">
        <v>51</v>
      </c>
      <c r="M14" s="26" t="s">
        <v>52</v>
      </c>
      <c r="N14" s="27">
        <v>0</v>
      </c>
      <c r="O14" s="27"/>
      <c r="P14" s="27"/>
      <c r="Q14" s="27">
        <v>0</v>
      </c>
      <c r="R14" s="27">
        <v>0</v>
      </c>
      <c r="S14" s="27">
        <v>0</v>
      </c>
      <c r="U14" s="26" t="s">
        <v>51</v>
      </c>
      <c r="V14" s="26" t="s">
        <v>52</v>
      </c>
      <c r="W14" s="27">
        <v>0</v>
      </c>
      <c r="X14" s="27"/>
      <c r="Y14" s="27"/>
      <c r="Z14" s="27">
        <v>0</v>
      </c>
      <c r="AA14" s="27">
        <v>0</v>
      </c>
      <c r="AB14" s="27">
        <v>0</v>
      </c>
      <c r="AD14" s="26" t="s">
        <v>51</v>
      </c>
      <c r="AE14" s="26" t="s">
        <v>52</v>
      </c>
      <c r="AF14" s="27">
        <v>0</v>
      </c>
      <c r="AG14" s="27"/>
      <c r="AH14" s="27"/>
      <c r="AI14" s="27">
        <v>0</v>
      </c>
      <c r="AJ14" s="27">
        <v>0</v>
      </c>
      <c r="AK14" s="27">
        <v>0</v>
      </c>
      <c r="AM14" s="26" t="s">
        <v>51</v>
      </c>
      <c r="AN14" s="26" t="s">
        <v>52</v>
      </c>
      <c r="AO14" s="27">
        <v>0</v>
      </c>
      <c r="AP14" s="27"/>
      <c r="AQ14" s="27"/>
      <c r="AR14" s="27">
        <v>0</v>
      </c>
      <c r="AS14" s="27">
        <v>0</v>
      </c>
      <c r="AT14" s="27">
        <v>0</v>
      </c>
    </row>
    <row r="15" spans="1:46" x14ac:dyDescent="0.2">
      <c r="A15" t="s">
        <v>38</v>
      </c>
      <c r="B15" t="s">
        <v>202</v>
      </c>
      <c r="C15" t="str">
        <f>LEFT(tblJob10661_001_Phases[[#This Row],[Phase]],4)</f>
        <v>0100</v>
      </c>
      <c r="D15" t="s">
        <v>53</v>
      </c>
      <c r="E15" t="s">
        <v>54</v>
      </c>
      <c r="F15" s="14">
        <v>0</v>
      </c>
      <c r="G15" s="14">
        <v>0</v>
      </c>
      <c r="H15" s="14">
        <v>0</v>
      </c>
      <c r="I15" s="14">
        <v>0</v>
      </c>
      <c r="J15" s="14"/>
      <c r="L15" s="26" t="s">
        <v>53</v>
      </c>
      <c r="M15" s="26" t="s">
        <v>54</v>
      </c>
      <c r="N15" s="27">
        <v>0</v>
      </c>
      <c r="O15" s="27"/>
      <c r="P15" s="27"/>
      <c r="Q15" s="27">
        <v>0</v>
      </c>
      <c r="R15" s="27"/>
      <c r="S15" s="27">
        <v>0</v>
      </c>
      <c r="U15" s="26" t="s">
        <v>53</v>
      </c>
      <c r="V15" s="26" t="s">
        <v>54</v>
      </c>
      <c r="W15" s="27">
        <v>0</v>
      </c>
      <c r="X15" s="27"/>
      <c r="Y15" s="27"/>
      <c r="Z15" s="27">
        <v>0</v>
      </c>
      <c r="AA15" s="27"/>
      <c r="AB15" s="27">
        <v>0</v>
      </c>
      <c r="AD15" s="26" t="s">
        <v>53</v>
      </c>
      <c r="AE15" s="26" t="s">
        <v>54</v>
      </c>
      <c r="AF15" s="27">
        <v>0</v>
      </c>
      <c r="AG15" s="27"/>
      <c r="AH15" s="27"/>
      <c r="AI15" s="27">
        <v>0</v>
      </c>
      <c r="AJ15" s="27"/>
      <c r="AK15" s="27">
        <v>0</v>
      </c>
      <c r="AM15" s="26" t="s">
        <v>53</v>
      </c>
      <c r="AN15" s="26" t="s">
        <v>54</v>
      </c>
      <c r="AO15" s="27">
        <v>0</v>
      </c>
      <c r="AP15" s="27"/>
      <c r="AQ15" s="27"/>
      <c r="AR15" s="27">
        <v>0</v>
      </c>
      <c r="AS15" s="27"/>
      <c r="AT15" s="27">
        <v>0</v>
      </c>
    </row>
    <row r="16" spans="1:46" x14ac:dyDescent="0.2">
      <c r="A16" t="s">
        <v>38</v>
      </c>
      <c r="B16" t="s">
        <v>202</v>
      </c>
      <c r="C16" t="str">
        <f>LEFT(tblJob10661_001_Phases[[#This Row],[Phase]],4)</f>
        <v>0100</v>
      </c>
      <c r="D16" t="s">
        <v>55</v>
      </c>
      <c r="E16" t="s">
        <v>56</v>
      </c>
      <c r="F16" s="14">
        <v>0</v>
      </c>
      <c r="G16" s="14">
        <v>0</v>
      </c>
      <c r="H16" s="14">
        <v>0</v>
      </c>
      <c r="I16" s="14">
        <v>0</v>
      </c>
      <c r="J16" s="14"/>
      <c r="L16" s="26" t="s">
        <v>55</v>
      </c>
      <c r="M16" s="26" t="s">
        <v>56</v>
      </c>
      <c r="N16" s="27">
        <v>0</v>
      </c>
      <c r="O16" s="27"/>
      <c r="P16" s="27"/>
      <c r="Q16" s="27">
        <v>0</v>
      </c>
      <c r="R16" s="27"/>
      <c r="S16" s="27">
        <v>0</v>
      </c>
      <c r="U16" s="26" t="s">
        <v>55</v>
      </c>
      <c r="V16" s="26" t="s">
        <v>56</v>
      </c>
      <c r="W16" s="27">
        <v>0</v>
      </c>
      <c r="X16" s="27"/>
      <c r="Y16" s="27"/>
      <c r="Z16" s="27">
        <v>0</v>
      </c>
      <c r="AA16" s="27"/>
      <c r="AB16" s="27">
        <v>0</v>
      </c>
      <c r="AD16" s="26" t="s">
        <v>55</v>
      </c>
      <c r="AE16" s="26" t="s">
        <v>56</v>
      </c>
      <c r="AF16" s="27">
        <v>0</v>
      </c>
      <c r="AG16" s="27"/>
      <c r="AH16" s="27"/>
      <c r="AI16" s="27">
        <v>0</v>
      </c>
      <c r="AJ16" s="27"/>
      <c r="AK16" s="27">
        <v>0</v>
      </c>
      <c r="AM16" s="26" t="s">
        <v>55</v>
      </c>
      <c r="AN16" s="26" t="s">
        <v>56</v>
      </c>
      <c r="AO16" s="27">
        <v>0</v>
      </c>
      <c r="AP16" s="27"/>
      <c r="AQ16" s="27"/>
      <c r="AR16" s="27">
        <v>0</v>
      </c>
      <c r="AS16" s="27"/>
      <c r="AT16" s="27">
        <v>0</v>
      </c>
    </row>
    <row r="17" spans="1:46" x14ac:dyDescent="0.2">
      <c r="A17" t="s">
        <v>38</v>
      </c>
      <c r="B17" t="s">
        <v>202</v>
      </c>
      <c r="C17" t="str">
        <f>LEFT(tblJob10661_001_Phases[[#This Row],[Phase]],4)</f>
        <v>0100</v>
      </c>
      <c r="D17" t="s">
        <v>57</v>
      </c>
      <c r="E17" t="s">
        <v>58</v>
      </c>
      <c r="F17" s="14">
        <v>0</v>
      </c>
      <c r="G17" s="14">
        <v>0</v>
      </c>
      <c r="H17" s="14">
        <v>0</v>
      </c>
      <c r="I17" s="14">
        <v>0</v>
      </c>
      <c r="J17" s="14"/>
      <c r="L17" s="26" t="s">
        <v>57</v>
      </c>
      <c r="M17" s="26" t="s">
        <v>58</v>
      </c>
      <c r="N17" s="27">
        <v>0</v>
      </c>
      <c r="O17" s="27"/>
      <c r="P17" s="27"/>
      <c r="Q17" s="27">
        <v>0</v>
      </c>
      <c r="R17" s="27"/>
      <c r="S17" s="27">
        <v>0</v>
      </c>
      <c r="U17" s="26" t="s">
        <v>57</v>
      </c>
      <c r="V17" s="26" t="s">
        <v>58</v>
      </c>
      <c r="W17" s="27">
        <v>0</v>
      </c>
      <c r="X17" s="27"/>
      <c r="Y17" s="27"/>
      <c r="Z17" s="27">
        <v>0</v>
      </c>
      <c r="AA17" s="27"/>
      <c r="AB17" s="27">
        <v>0</v>
      </c>
      <c r="AD17" s="26" t="s">
        <v>57</v>
      </c>
      <c r="AE17" s="26" t="s">
        <v>58</v>
      </c>
      <c r="AF17" s="27">
        <v>0</v>
      </c>
      <c r="AG17" s="27"/>
      <c r="AH17" s="27"/>
      <c r="AI17" s="27">
        <v>0</v>
      </c>
      <c r="AJ17" s="27"/>
      <c r="AK17" s="27">
        <v>0</v>
      </c>
      <c r="AM17" s="26" t="s">
        <v>57</v>
      </c>
      <c r="AN17" s="26" t="s">
        <v>58</v>
      </c>
      <c r="AO17" s="27">
        <v>0</v>
      </c>
      <c r="AP17" s="27"/>
      <c r="AQ17" s="27"/>
      <c r="AR17" s="27">
        <v>0</v>
      </c>
      <c r="AS17" s="27"/>
      <c r="AT17" s="27">
        <v>0</v>
      </c>
    </row>
    <row r="18" spans="1:46" x14ac:dyDescent="0.2">
      <c r="A18" t="s">
        <v>38</v>
      </c>
      <c r="B18" t="s">
        <v>202</v>
      </c>
      <c r="C18" t="str">
        <f>LEFT(tblJob10661_001_Phases[[#This Row],[Phase]],4)</f>
        <v>0100</v>
      </c>
      <c r="D18" t="s">
        <v>59</v>
      </c>
      <c r="E18" t="s">
        <v>60</v>
      </c>
      <c r="F18" s="14">
        <v>0</v>
      </c>
      <c r="G18" s="14">
        <v>0</v>
      </c>
      <c r="H18" s="14">
        <v>0</v>
      </c>
      <c r="I18" s="14">
        <v>0</v>
      </c>
      <c r="J18" s="14"/>
      <c r="L18" s="26" t="s">
        <v>59</v>
      </c>
      <c r="M18" s="26" t="s">
        <v>60</v>
      </c>
      <c r="N18" s="27">
        <v>0</v>
      </c>
      <c r="O18" s="27"/>
      <c r="P18" s="27"/>
      <c r="Q18" s="27">
        <v>0</v>
      </c>
      <c r="R18" s="27"/>
      <c r="S18" s="27">
        <v>0</v>
      </c>
      <c r="U18" s="26" t="s">
        <v>59</v>
      </c>
      <c r="V18" s="26" t="s">
        <v>60</v>
      </c>
      <c r="W18" s="27">
        <v>0</v>
      </c>
      <c r="X18" s="27"/>
      <c r="Y18" s="27"/>
      <c r="Z18" s="27">
        <v>0</v>
      </c>
      <c r="AA18" s="27"/>
      <c r="AB18" s="27">
        <v>0</v>
      </c>
      <c r="AD18" s="26" t="s">
        <v>59</v>
      </c>
      <c r="AE18" s="26" t="s">
        <v>60</v>
      </c>
      <c r="AF18" s="27">
        <v>0</v>
      </c>
      <c r="AG18" s="27"/>
      <c r="AH18" s="27"/>
      <c r="AI18" s="27">
        <v>0</v>
      </c>
      <c r="AJ18" s="27"/>
      <c r="AK18" s="27">
        <v>0</v>
      </c>
      <c r="AM18" s="26" t="s">
        <v>59</v>
      </c>
      <c r="AN18" s="26" t="s">
        <v>60</v>
      </c>
      <c r="AO18" s="27">
        <v>0</v>
      </c>
      <c r="AP18" s="27"/>
      <c r="AQ18" s="27"/>
      <c r="AR18" s="27">
        <v>0</v>
      </c>
      <c r="AS18" s="27"/>
      <c r="AT18" s="27">
        <v>0</v>
      </c>
    </row>
    <row r="19" spans="1:46" x14ac:dyDescent="0.2">
      <c r="A19" t="s">
        <v>38</v>
      </c>
      <c r="B19" t="s">
        <v>202</v>
      </c>
      <c r="C19" t="str">
        <f>LEFT(tblJob10661_001_Phases[[#This Row],[Phase]],4)</f>
        <v>0100</v>
      </c>
      <c r="D19" t="s">
        <v>61</v>
      </c>
      <c r="E19" t="s">
        <v>62</v>
      </c>
      <c r="F19" s="14">
        <v>0</v>
      </c>
      <c r="G19" s="14">
        <v>0</v>
      </c>
      <c r="H19" s="14">
        <v>0</v>
      </c>
      <c r="I19" s="14">
        <v>0</v>
      </c>
      <c r="J19" s="14"/>
      <c r="L19" s="26" t="s">
        <v>61</v>
      </c>
      <c r="M19" s="26" t="s">
        <v>62</v>
      </c>
      <c r="N19" s="27">
        <v>0</v>
      </c>
      <c r="O19" s="27"/>
      <c r="P19" s="27"/>
      <c r="Q19" s="27">
        <v>0</v>
      </c>
      <c r="R19" s="27"/>
      <c r="S19" s="27">
        <v>0</v>
      </c>
      <c r="U19" s="26" t="s">
        <v>61</v>
      </c>
      <c r="V19" s="26" t="s">
        <v>62</v>
      </c>
      <c r="W19" s="27">
        <v>0</v>
      </c>
      <c r="X19" s="27"/>
      <c r="Y19" s="27"/>
      <c r="Z19" s="27">
        <v>0</v>
      </c>
      <c r="AA19" s="27"/>
      <c r="AB19" s="27">
        <v>0</v>
      </c>
      <c r="AD19" s="26" t="s">
        <v>61</v>
      </c>
      <c r="AE19" s="26" t="s">
        <v>62</v>
      </c>
      <c r="AF19" s="27">
        <v>0</v>
      </c>
      <c r="AG19" s="27"/>
      <c r="AH19" s="27"/>
      <c r="AI19" s="27">
        <v>0</v>
      </c>
      <c r="AJ19" s="27"/>
      <c r="AK19" s="27">
        <v>0</v>
      </c>
      <c r="AM19" s="26" t="s">
        <v>61</v>
      </c>
      <c r="AN19" s="26" t="s">
        <v>62</v>
      </c>
      <c r="AO19" s="27">
        <v>0</v>
      </c>
      <c r="AP19" s="27"/>
      <c r="AQ19" s="27"/>
      <c r="AR19" s="27">
        <v>0</v>
      </c>
      <c r="AS19" s="27"/>
      <c r="AT19" s="27">
        <v>0</v>
      </c>
    </row>
    <row r="20" spans="1:46" x14ac:dyDescent="0.2">
      <c r="A20" t="s">
        <v>38</v>
      </c>
      <c r="B20" t="s">
        <v>202</v>
      </c>
      <c r="C20" t="str">
        <f>LEFT(tblJob10661_001_Phases[[#This Row],[Phase]],4)</f>
        <v>0100</v>
      </c>
      <c r="D20" t="s">
        <v>63</v>
      </c>
      <c r="E20" t="s">
        <v>64</v>
      </c>
      <c r="F20" s="14">
        <v>0</v>
      </c>
      <c r="G20" s="14">
        <v>0</v>
      </c>
      <c r="H20" s="14">
        <v>0</v>
      </c>
      <c r="I20" s="14">
        <v>0</v>
      </c>
      <c r="J20" s="14"/>
      <c r="L20" s="26" t="s">
        <v>63</v>
      </c>
      <c r="M20" s="26" t="s">
        <v>64</v>
      </c>
      <c r="N20" s="27">
        <v>0</v>
      </c>
      <c r="O20" s="27"/>
      <c r="P20" s="27"/>
      <c r="Q20" s="27">
        <v>0</v>
      </c>
      <c r="R20" s="27"/>
      <c r="S20" s="27">
        <v>0</v>
      </c>
      <c r="U20" s="26" t="s">
        <v>63</v>
      </c>
      <c r="V20" s="26" t="s">
        <v>64</v>
      </c>
      <c r="W20" s="27">
        <v>0</v>
      </c>
      <c r="X20" s="27"/>
      <c r="Y20" s="27"/>
      <c r="Z20" s="27">
        <v>0</v>
      </c>
      <c r="AA20" s="27"/>
      <c r="AB20" s="27">
        <v>0</v>
      </c>
      <c r="AD20" s="26" t="s">
        <v>63</v>
      </c>
      <c r="AE20" s="26" t="s">
        <v>64</v>
      </c>
      <c r="AF20" s="27">
        <v>0</v>
      </c>
      <c r="AG20" s="27"/>
      <c r="AH20" s="27"/>
      <c r="AI20" s="27">
        <v>0</v>
      </c>
      <c r="AJ20" s="27"/>
      <c r="AK20" s="27">
        <v>0</v>
      </c>
      <c r="AM20" s="26" t="s">
        <v>63</v>
      </c>
      <c r="AN20" s="26" t="s">
        <v>64</v>
      </c>
      <c r="AO20" s="27">
        <v>0</v>
      </c>
      <c r="AP20" s="27"/>
      <c r="AQ20" s="27"/>
      <c r="AR20" s="27">
        <v>0</v>
      </c>
      <c r="AS20" s="27"/>
      <c r="AT20" s="27">
        <v>0</v>
      </c>
    </row>
    <row r="21" spans="1:46" x14ac:dyDescent="0.2">
      <c r="A21" t="s">
        <v>38</v>
      </c>
      <c r="B21" t="s">
        <v>202</v>
      </c>
      <c r="C21" t="str">
        <f>LEFT(tblJob10661_001_Phases[[#This Row],[Phase]],4)</f>
        <v>0100</v>
      </c>
      <c r="D21" t="s">
        <v>65</v>
      </c>
      <c r="E21" t="s">
        <v>66</v>
      </c>
      <c r="F21" s="14">
        <v>0</v>
      </c>
      <c r="G21" s="14">
        <v>0</v>
      </c>
      <c r="H21" s="14">
        <v>0</v>
      </c>
      <c r="I21" s="14">
        <v>0</v>
      </c>
      <c r="J21" s="14"/>
      <c r="L21" s="26" t="s">
        <v>65</v>
      </c>
      <c r="M21" s="26" t="s">
        <v>66</v>
      </c>
      <c r="N21" s="27">
        <v>0</v>
      </c>
      <c r="O21" s="27"/>
      <c r="P21" s="27"/>
      <c r="Q21" s="27">
        <v>0</v>
      </c>
      <c r="R21" s="27"/>
      <c r="S21" s="27">
        <v>0</v>
      </c>
      <c r="U21" s="26" t="s">
        <v>65</v>
      </c>
      <c r="V21" s="26" t="s">
        <v>66</v>
      </c>
      <c r="W21" s="27">
        <v>0</v>
      </c>
      <c r="X21" s="27"/>
      <c r="Y21" s="27"/>
      <c r="Z21" s="27">
        <v>0</v>
      </c>
      <c r="AA21" s="27"/>
      <c r="AB21" s="27">
        <v>0</v>
      </c>
      <c r="AD21" s="26" t="s">
        <v>65</v>
      </c>
      <c r="AE21" s="26" t="s">
        <v>66</v>
      </c>
      <c r="AF21" s="27">
        <v>0</v>
      </c>
      <c r="AG21" s="27"/>
      <c r="AH21" s="27"/>
      <c r="AI21" s="27">
        <v>0</v>
      </c>
      <c r="AJ21" s="27"/>
      <c r="AK21" s="27">
        <v>0</v>
      </c>
      <c r="AM21" s="26" t="s">
        <v>65</v>
      </c>
      <c r="AN21" s="26" t="s">
        <v>66</v>
      </c>
      <c r="AO21" s="27">
        <v>0</v>
      </c>
      <c r="AP21" s="27"/>
      <c r="AQ21" s="27"/>
      <c r="AR21" s="27">
        <v>0</v>
      </c>
      <c r="AS21" s="27"/>
      <c r="AT21" s="27">
        <v>0</v>
      </c>
    </row>
    <row r="22" spans="1:46" x14ac:dyDescent="0.2">
      <c r="A22" t="s">
        <v>38</v>
      </c>
      <c r="B22" t="s">
        <v>202</v>
      </c>
      <c r="C22" t="str">
        <f>LEFT(tblJob10661_001_Phases[[#This Row],[Phase]],4)</f>
        <v>0100</v>
      </c>
      <c r="D22" t="s">
        <v>67</v>
      </c>
      <c r="E22" t="s">
        <v>68</v>
      </c>
      <c r="F22" s="14">
        <v>0</v>
      </c>
      <c r="G22" s="14">
        <v>0</v>
      </c>
      <c r="H22" s="14">
        <v>0</v>
      </c>
      <c r="I22" s="14">
        <v>0</v>
      </c>
      <c r="J22" s="14"/>
      <c r="L22" s="26" t="s">
        <v>67</v>
      </c>
      <c r="M22" s="26" t="s">
        <v>68</v>
      </c>
      <c r="N22" s="27">
        <v>0</v>
      </c>
      <c r="O22" s="27"/>
      <c r="P22" s="27"/>
      <c r="Q22" s="27">
        <v>2518</v>
      </c>
      <c r="R22" s="27">
        <v>0</v>
      </c>
      <c r="S22" s="27">
        <v>2518</v>
      </c>
      <c r="U22" s="26" t="s">
        <v>67</v>
      </c>
      <c r="V22" s="26" t="s">
        <v>68</v>
      </c>
      <c r="W22" s="27">
        <v>0</v>
      </c>
      <c r="X22" s="27"/>
      <c r="Y22" s="27"/>
      <c r="Z22" s="27">
        <v>2518</v>
      </c>
      <c r="AA22" s="27">
        <v>0</v>
      </c>
      <c r="AB22" s="27">
        <v>2518</v>
      </c>
      <c r="AD22" s="26" t="s">
        <v>67</v>
      </c>
      <c r="AE22" s="26" t="s">
        <v>68</v>
      </c>
      <c r="AF22" s="27">
        <v>0</v>
      </c>
      <c r="AG22" s="27"/>
      <c r="AH22" s="27"/>
      <c r="AI22" s="27">
        <v>0</v>
      </c>
      <c r="AJ22" s="27">
        <v>0</v>
      </c>
      <c r="AK22" s="27">
        <v>0</v>
      </c>
      <c r="AM22" s="26" t="s">
        <v>67</v>
      </c>
      <c r="AN22" s="26" t="s">
        <v>68</v>
      </c>
      <c r="AO22" s="27">
        <v>0</v>
      </c>
      <c r="AP22" s="27"/>
      <c r="AQ22" s="27"/>
      <c r="AR22" s="27">
        <v>0</v>
      </c>
      <c r="AS22" s="27">
        <v>0</v>
      </c>
      <c r="AT22" s="27">
        <v>0</v>
      </c>
    </row>
    <row r="23" spans="1:46" x14ac:dyDescent="0.2">
      <c r="A23" t="s">
        <v>38</v>
      </c>
      <c r="B23" t="s">
        <v>202</v>
      </c>
      <c r="C23" t="str">
        <f>LEFT(tblJob10661_001_Phases[[#This Row],[Phase]],4)</f>
        <v>0131</v>
      </c>
      <c r="D23" t="s">
        <v>69</v>
      </c>
      <c r="E23" t="s">
        <v>70</v>
      </c>
      <c r="F23" s="14">
        <v>5000</v>
      </c>
      <c r="G23" s="14">
        <v>5000</v>
      </c>
      <c r="H23" s="14">
        <v>0</v>
      </c>
      <c r="I23" s="14">
        <v>0</v>
      </c>
      <c r="J23" s="14"/>
      <c r="L23" s="26" t="s">
        <v>69</v>
      </c>
      <c r="M23" s="26" t="s">
        <v>70</v>
      </c>
      <c r="N23" s="27">
        <v>5000</v>
      </c>
      <c r="O23" s="27"/>
      <c r="P23" s="27"/>
      <c r="Q23" s="27"/>
      <c r="R23" s="27"/>
      <c r="S23" s="27">
        <v>5000</v>
      </c>
      <c r="U23" s="26" t="s">
        <v>69</v>
      </c>
      <c r="V23" s="26" t="s">
        <v>70</v>
      </c>
      <c r="W23" s="27">
        <v>5000</v>
      </c>
      <c r="X23" s="27"/>
      <c r="Y23" s="27"/>
      <c r="Z23" s="27"/>
      <c r="AA23" s="27"/>
      <c r="AB23" s="27">
        <v>5000</v>
      </c>
      <c r="AD23" s="26" t="s">
        <v>69</v>
      </c>
      <c r="AE23" s="26" t="s">
        <v>70</v>
      </c>
      <c r="AF23" s="27">
        <v>0</v>
      </c>
      <c r="AG23" s="27"/>
      <c r="AH23" s="27"/>
      <c r="AI23" s="27"/>
      <c r="AJ23" s="27"/>
      <c r="AK23" s="27">
        <v>0</v>
      </c>
      <c r="AM23" s="26" t="s">
        <v>69</v>
      </c>
      <c r="AN23" s="26" t="s">
        <v>70</v>
      </c>
      <c r="AO23" s="27">
        <v>0</v>
      </c>
      <c r="AP23" s="27"/>
      <c r="AQ23" s="27"/>
      <c r="AR23" s="27"/>
      <c r="AS23" s="27"/>
      <c r="AT23" s="27">
        <v>0</v>
      </c>
    </row>
    <row r="24" spans="1:46" x14ac:dyDescent="0.2">
      <c r="A24" t="s">
        <v>38</v>
      </c>
      <c r="B24" t="s">
        <v>202</v>
      </c>
      <c r="C24" t="str">
        <f>LEFT(tblJob10661_001_Phases[[#This Row],[Phase]],4)</f>
        <v>0131</v>
      </c>
      <c r="D24" t="s">
        <v>71</v>
      </c>
      <c r="E24" t="s">
        <v>72</v>
      </c>
      <c r="F24" s="14">
        <v>300</v>
      </c>
      <c r="G24" s="14">
        <v>300</v>
      </c>
      <c r="H24" s="14">
        <v>0</v>
      </c>
      <c r="I24" s="14">
        <v>0</v>
      </c>
      <c r="J24" s="14"/>
      <c r="L24" s="26" t="s">
        <v>71</v>
      </c>
      <c r="M24" s="26" t="s">
        <v>72</v>
      </c>
      <c r="N24" s="27">
        <v>300</v>
      </c>
      <c r="O24" s="27"/>
      <c r="P24" s="27"/>
      <c r="Q24" s="27"/>
      <c r="R24" s="27"/>
      <c r="S24" s="27">
        <v>300</v>
      </c>
      <c r="U24" s="26" t="s">
        <v>71</v>
      </c>
      <c r="V24" s="26" t="s">
        <v>72</v>
      </c>
      <c r="W24" s="27">
        <v>300</v>
      </c>
      <c r="X24" s="27"/>
      <c r="Y24" s="27"/>
      <c r="Z24" s="27"/>
      <c r="AA24" s="27"/>
      <c r="AB24" s="27">
        <v>300</v>
      </c>
      <c r="AD24" s="26" t="s">
        <v>71</v>
      </c>
      <c r="AE24" s="26" t="s">
        <v>72</v>
      </c>
      <c r="AF24" s="27">
        <v>0</v>
      </c>
      <c r="AG24" s="27"/>
      <c r="AH24" s="27"/>
      <c r="AI24" s="27"/>
      <c r="AJ24" s="27"/>
      <c r="AK24" s="27">
        <v>0</v>
      </c>
      <c r="AM24" s="26" t="s">
        <v>71</v>
      </c>
      <c r="AN24" s="26" t="s">
        <v>72</v>
      </c>
      <c r="AO24" s="27">
        <v>0</v>
      </c>
      <c r="AP24" s="27"/>
      <c r="AQ24" s="27"/>
      <c r="AR24" s="27"/>
      <c r="AS24" s="27"/>
      <c r="AT24" s="27">
        <v>0</v>
      </c>
    </row>
    <row r="25" spans="1:46" x14ac:dyDescent="0.2">
      <c r="A25" t="s">
        <v>38</v>
      </c>
      <c r="B25" t="s">
        <v>202</v>
      </c>
      <c r="C25" t="str">
        <f>LEFT(tblJob10661_001_Phases[[#This Row],[Phase]],4)</f>
        <v>0131</v>
      </c>
      <c r="D25" t="s">
        <v>73</v>
      </c>
      <c r="E25" t="s">
        <v>74</v>
      </c>
      <c r="F25" s="14">
        <v>10450</v>
      </c>
      <c r="G25" s="14">
        <v>10450</v>
      </c>
      <c r="H25" s="14">
        <v>0</v>
      </c>
      <c r="I25" s="14">
        <v>0</v>
      </c>
      <c r="J25" s="14"/>
      <c r="L25" s="26" t="s">
        <v>73</v>
      </c>
      <c r="M25" s="26" t="s">
        <v>74</v>
      </c>
      <c r="N25" s="27">
        <v>10450</v>
      </c>
      <c r="O25" s="27">
        <v>5000</v>
      </c>
      <c r="P25" s="27"/>
      <c r="Q25" s="27"/>
      <c r="R25" s="27"/>
      <c r="S25" s="27">
        <v>15450</v>
      </c>
      <c r="U25" s="26" t="s">
        <v>73</v>
      </c>
      <c r="V25" s="26" t="s">
        <v>74</v>
      </c>
      <c r="W25" s="27">
        <v>10450</v>
      </c>
      <c r="X25" s="27">
        <v>5000</v>
      </c>
      <c r="Y25" s="27"/>
      <c r="Z25" s="27"/>
      <c r="AA25" s="27"/>
      <c r="AB25" s="27">
        <v>15450</v>
      </c>
      <c r="AD25" s="26" t="s">
        <v>73</v>
      </c>
      <c r="AE25" s="26" t="s">
        <v>74</v>
      </c>
      <c r="AF25" s="27">
        <v>0</v>
      </c>
      <c r="AG25" s="27">
        <v>0</v>
      </c>
      <c r="AH25" s="27"/>
      <c r="AI25" s="27"/>
      <c r="AJ25" s="27"/>
      <c r="AK25" s="27">
        <v>0</v>
      </c>
      <c r="AM25" s="26" t="s">
        <v>73</v>
      </c>
      <c r="AN25" s="26" t="s">
        <v>74</v>
      </c>
      <c r="AO25" s="27">
        <v>0</v>
      </c>
      <c r="AP25" s="27">
        <v>0</v>
      </c>
      <c r="AQ25" s="27"/>
      <c r="AR25" s="27"/>
      <c r="AS25" s="27"/>
      <c r="AT25" s="27">
        <v>0</v>
      </c>
    </row>
    <row r="26" spans="1:46" x14ac:dyDescent="0.2">
      <c r="A26" t="s">
        <v>38</v>
      </c>
      <c r="B26" t="s">
        <v>202</v>
      </c>
      <c r="C26" t="str">
        <f>LEFT(tblJob10661_001_Phases[[#This Row],[Phase]],4)</f>
        <v>0131</v>
      </c>
      <c r="D26" t="s">
        <v>75</v>
      </c>
      <c r="E26" t="s">
        <v>76</v>
      </c>
      <c r="F26" s="14">
        <v>0</v>
      </c>
      <c r="G26" s="14">
        <v>0</v>
      </c>
      <c r="H26" s="14">
        <v>0</v>
      </c>
      <c r="I26" s="14">
        <v>0</v>
      </c>
      <c r="J26" s="14"/>
      <c r="L26" s="26" t="s">
        <v>75</v>
      </c>
      <c r="M26" s="26" t="s">
        <v>76</v>
      </c>
      <c r="N26" s="27">
        <v>0</v>
      </c>
      <c r="O26" s="27"/>
      <c r="P26" s="27"/>
      <c r="Q26" s="27"/>
      <c r="R26" s="27"/>
      <c r="S26" s="27">
        <v>0</v>
      </c>
      <c r="U26" s="26" t="s">
        <v>75</v>
      </c>
      <c r="V26" s="26" t="s">
        <v>76</v>
      </c>
      <c r="W26" s="27">
        <v>0</v>
      </c>
      <c r="X26" s="27"/>
      <c r="Y26" s="27"/>
      <c r="Z26" s="27"/>
      <c r="AA26" s="27"/>
      <c r="AB26" s="27">
        <v>0</v>
      </c>
      <c r="AD26" s="26" t="s">
        <v>75</v>
      </c>
      <c r="AE26" s="26" t="s">
        <v>76</v>
      </c>
      <c r="AF26" s="27">
        <v>0</v>
      </c>
      <c r="AG26" s="27"/>
      <c r="AH26" s="27"/>
      <c r="AI26" s="27"/>
      <c r="AJ26" s="27"/>
      <c r="AK26" s="27">
        <v>0</v>
      </c>
      <c r="AM26" s="26" t="s">
        <v>75</v>
      </c>
      <c r="AN26" s="26" t="s">
        <v>76</v>
      </c>
      <c r="AO26" s="27">
        <v>0</v>
      </c>
      <c r="AP26" s="27"/>
      <c r="AQ26" s="27"/>
      <c r="AR26" s="27"/>
      <c r="AS26" s="27"/>
      <c r="AT26" s="27">
        <v>0</v>
      </c>
    </row>
    <row r="27" spans="1:46" x14ac:dyDescent="0.2">
      <c r="A27" t="s">
        <v>38</v>
      </c>
      <c r="B27" t="s">
        <v>202</v>
      </c>
      <c r="C27" t="str">
        <f>LEFT(tblJob10661_001_Phases[[#This Row],[Phase]],4)</f>
        <v>0131</v>
      </c>
      <c r="D27" t="s">
        <v>77</v>
      </c>
      <c r="E27" t="s">
        <v>78</v>
      </c>
      <c r="F27" s="14">
        <v>0</v>
      </c>
      <c r="G27" s="14">
        <v>0</v>
      </c>
      <c r="H27" s="14">
        <v>0</v>
      </c>
      <c r="I27" s="14">
        <v>0</v>
      </c>
      <c r="J27" s="14"/>
      <c r="L27" s="26" t="s">
        <v>77</v>
      </c>
      <c r="M27" s="26" t="s">
        <v>78</v>
      </c>
      <c r="N27" s="27">
        <v>0</v>
      </c>
      <c r="O27" s="27"/>
      <c r="P27" s="27"/>
      <c r="Q27" s="27"/>
      <c r="R27" s="27"/>
      <c r="S27" s="27">
        <v>0</v>
      </c>
      <c r="U27" s="26" t="s">
        <v>77</v>
      </c>
      <c r="V27" s="26" t="s">
        <v>78</v>
      </c>
      <c r="W27" s="27">
        <v>0</v>
      </c>
      <c r="X27" s="27"/>
      <c r="Y27" s="27"/>
      <c r="Z27" s="27"/>
      <c r="AA27" s="27"/>
      <c r="AB27" s="27">
        <v>0</v>
      </c>
      <c r="AD27" s="26" t="s">
        <v>77</v>
      </c>
      <c r="AE27" s="26" t="s">
        <v>78</v>
      </c>
      <c r="AF27" s="27">
        <v>0</v>
      </c>
      <c r="AG27" s="27"/>
      <c r="AH27" s="27"/>
      <c r="AI27" s="27"/>
      <c r="AJ27" s="27"/>
      <c r="AK27" s="27">
        <v>0</v>
      </c>
      <c r="AM27" s="26" t="s">
        <v>77</v>
      </c>
      <c r="AN27" s="26" t="s">
        <v>78</v>
      </c>
      <c r="AO27" s="27">
        <v>0</v>
      </c>
      <c r="AP27" s="27"/>
      <c r="AQ27" s="27"/>
      <c r="AR27" s="27"/>
      <c r="AS27" s="27"/>
      <c r="AT27" s="27">
        <v>0</v>
      </c>
    </row>
    <row r="28" spans="1:46" x14ac:dyDescent="0.2">
      <c r="A28" t="s">
        <v>38</v>
      </c>
      <c r="B28" t="s">
        <v>202</v>
      </c>
      <c r="C28" t="str">
        <f>LEFT(tblJob10661_001_Phases[[#This Row],[Phase]],4)</f>
        <v>0131</v>
      </c>
      <c r="D28" t="s">
        <v>79</v>
      </c>
      <c r="E28" t="s">
        <v>80</v>
      </c>
      <c r="F28" s="14">
        <v>0</v>
      </c>
      <c r="G28" s="14">
        <v>0</v>
      </c>
      <c r="H28" s="14">
        <v>0</v>
      </c>
      <c r="I28" s="14">
        <v>0</v>
      </c>
      <c r="J28" s="14"/>
      <c r="L28" s="26" t="s">
        <v>79</v>
      </c>
      <c r="M28" s="26" t="s">
        <v>80</v>
      </c>
      <c r="N28" s="27">
        <v>0</v>
      </c>
      <c r="O28" s="27"/>
      <c r="P28" s="27"/>
      <c r="Q28" s="27"/>
      <c r="R28" s="27"/>
      <c r="S28" s="27">
        <v>0</v>
      </c>
      <c r="U28" s="26" t="s">
        <v>79</v>
      </c>
      <c r="V28" s="26" t="s">
        <v>80</v>
      </c>
      <c r="W28" s="27">
        <v>0</v>
      </c>
      <c r="X28" s="27"/>
      <c r="Y28" s="27"/>
      <c r="Z28" s="27"/>
      <c r="AA28" s="27"/>
      <c r="AB28" s="27">
        <v>0</v>
      </c>
      <c r="AD28" s="26" t="s">
        <v>79</v>
      </c>
      <c r="AE28" s="26" t="s">
        <v>80</v>
      </c>
      <c r="AF28" s="27">
        <v>0</v>
      </c>
      <c r="AG28" s="27"/>
      <c r="AH28" s="27"/>
      <c r="AI28" s="27"/>
      <c r="AJ28" s="27"/>
      <c r="AK28" s="27">
        <v>0</v>
      </c>
      <c r="AM28" s="26" t="s">
        <v>79</v>
      </c>
      <c r="AN28" s="26" t="s">
        <v>80</v>
      </c>
      <c r="AO28" s="27">
        <v>0</v>
      </c>
      <c r="AP28" s="27"/>
      <c r="AQ28" s="27"/>
      <c r="AR28" s="27"/>
      <c r="AS28" s="27"/>
      <c r="AT28" s="27">
        <v>0</v>
      </c>
    </row>
    <row r="29" spans="1:46" x14ac:dyDescent="0.2">
      <c r="A29" t="s">
        <v>38</v>
      </c>
      <c r="B29" t="s">
        <v>202</v>
      </c>
      <c r="C29" t="str">
        <f>LEFT(tblJob10661_001_Phases[[#This Row],[Phase]],4)</f>
        <v>0131</v>
      </c>
      <c r="D29" t="s">
        <v>81</v>
      </c>
      <c r="E29" t="s">
        <v>82</v>
      </c>
      <c r="F29" s="14">
        <v>400</v>
      </c>
      <c r="G29" s="14">
        <v>400</v>
      </c>
      <c r="H29" s="14">
        <v>0</v>
      </c>
      <c r="I29" s="14">
        <v>0</v>
      </c>
      <c r="J29" s="14"/>
      <c r="L29" s="26" t="s">
        <v>81</v>
      </c>
      <c r="M29" s="26" t="s">
        <v>82</v>
      </c>
      <c r="N29" s="27">
        <v>400</v>
      </c>
      <c r="O29" s="27"/>
      <c r="P29" s="27"/>
      <c r="Q29" s="27"/>
      <c r="R29" s="27"/>
      <c r="S29" s="27">
        <v>400</v>
      </c>
      <c r="U29" s="26" t="s">
        <v>81</v>
      </c>
      <c r="V29" s="26" t="s">
        <v>82</v>
      </c>
      <c r="W29" s="27">
        <v>400</v>
      </c>
      <c r="X29" s="27"/>
      <c r="Y29" s="27"/>
      <c r="Z29" s="27"/>
      <c r="AA29" s="27"/>
      <c r="AB29" s="27">
        <v>400</v>
      </c>
      <c r="AD29" s="26" t="s">
        <v>81</v>
      </c>
      <c r="AE29" s="26" t="s">
        <v>82</v>
      </c>
      <c r="AF29" s="27">
        <v>0</v>
      </c>
      <c r="AG29" s="27"/>
      <c r="AH29" s="27"/>
      <c r="AI29" s="27"/>
      <c r="AJ29" s="27"/>
      <c r="AK29" s="27">
        <v>0</v>
      </c>
      <c r="AM29" s="26" t="s">
        <v>81</v>
      </c>
      <c r="AN29" s="26" t="s">
        <v>82</v>
      </c>
      <c r="AO29" s="27">
        <v>0</v>
      </c>
      <c r="AP29" s="27"/>
      <c r="AQ29" s="27"/>
      <c r="AR29" s="27"/>
      <c r="AS29" s="27"/>
      <c r="AT29" s="27">
        <v>0</v>
      </c>
    </row>
    <row r="30" spans="1:46" x14ac:dyDescent="0.2">
      <c r="A30" t="s">
        <v>38</v>
      </c>
      <c r="B30" t="s">
        <v>202</v>
      </c>
      <c r="C30" t="str">
        <f>LEFT(tblJob10661_001_Phases[[#This Row],[Phase]],4)</f>
        <v>0131</v>
      </c>
      <c r="D30" t="s">
        <v>83</v>
      </c>
      <c r="E30" t="s">
        <v>84</v>
      </c>
      <c r="F30" s="14">
        <v>0</v>
      </c>
      <c r="G30" s="14">
        <v>0</v>
      </c>
      <c r="H30" s="14">
        <v>0</v>
      </c>
      <c r="I30" s="14">
        <v>0</v>
      </c>
      <c r="J30" s="14"/>
      <c r="L30" s="26" t="s">
        <v>83</v>
      </c>
      <c r="M30" s="26" t="s">
        <v>84</v>
      </c>
      <c r="N30" s="27">
        <v>0</v>
      </c>
      <c r="O30" s="27"/>
      <c r="P30" s="27"/>
      <c r="Q30" s="27"/>
      <c r="R30" s="27"/>
      <c r="S30" s="27">
        <v>0</v>
      </c>
      <c r="U30" s="26" t="s">
        <v>83</v>
      </c>
      <c r="V30" s="26" t="s">
        <v>84</v>
      </c>
      <c r="W30" s="27">
        <v>0</v>
      </c>
      <c r="X30" s="27"/>
      <c r="Y30" s="27"/>
      <c r="Z30" s="27"/>
      <c r="AA30" s="27"/>
      <c r="AB30" s="27">
        <v>0</v>
      </c>
      <c r="AD30" s="26" t="s">
        <v>83</v>
      </c>
      <c r="AE30" s="26" t="s">
        <v>84</v>
      </c>
      <c r="AF30" s="27">
        <v>0</v>
      </c>
      <c r="AG30" s="27"/>
      <c r="AH30" s="27"/>
      <c r="AI30" s="27"/>
      <c r="AJ30" s="27"/>
      <c r="AK30" s="27">
        <v>0</v>
      </c>
      <c r="AM30" s="26" t="s">
        <v>83</v>
      </c>
      <c r="AN30" s="26" t="s">
        <v>84</v>
      </c>
      <c r="AO30" s="27">
        <v>0</v>
      </c>
      <c r="AP30" s="27"/>
      <c r="AQ30" s="27"/>
      <c r="AR30" s="27"/>
      <c r="AS30" s="27"/>
      <c r="AT30" s="27">
        <v>0</v>
      </c>
    </row>
    <row r="31" spans="1:46" x14ac:dyDescent="0.2">
      <c r="A31" t="s">
        <v>38</v>
      </c>
      <c r="B31" t="s">
        <v>202</v>
      </c>
      <c r="C31" t="str">
        <f>LEFT(tblJob10661_001_Phases[[#This Row],[Phase]],4)</f>
        <v>0131</v>
      </c>
      <c r="D31" t="s">
        <v>85</v>
      </c>
      <c r="E31" t="s">
        <v>86</v>
      </c>
      <c r="F31" s="14">
        <v>0</v>
      </c>
      <c r="G31" s="14">
        <v>0</v>
      </c>
      <c r="H31" s="14">
        <v>0</v>
      </c>
      <c r="I31" s="14">
        <v>0</v>
      </c>
      <c r="J31" s="14"/>
      <c r="L31" s="26" t="s">
        <v>85</v>
      </c>
      <c r="M31" s="26" t="s">
        <v>86</v>
      </c>
      <c r="N31" s="27">
        <v>0</v>
      </c>
      <c r="O31" s="27"/>
      <c r="P31" s="27"/>
      <c r="Q31" s="27"/>
      <c r="R31" s="27"/>
      <c r="S31" s="27">
        <v>0</v>
      </c>
      <c r="U31" s="26" t="s">
        <v>85</v>
      </c>
      <c r="V31" s="26" t="s">
        <v>86</v>
      </c>
      <c r="W31" s="27">
        <v>0</v>
      </c>
      <c r="X31" s="27"/>
      <c r="Y31" s="27"/>
      <c r="Z31" s="27"/>
      <c r="AA31" s="27"/>
      <c r="AB31" s="27">
        <v>0</v>
      </c>
      <c r="AD31" s="26" t="s">
        <v>85</v>
      </c>
      <c r="AE31" s="26" t="s">
        <v>86</v>
      </c>
      <c r="AF31" s="27">
        <v>0</v>
      </c>
      <c r="AG31" s="27"/>
      <c r="AH31" s="27"/>
      <c r="AI31" s="27"/>
      <c r="AJ31" s="27"/>
      <c r="AK31" s="27">
        <v>0</v>
      </c>
      <c r="AM31" s="26" t="s">
        <v>85</v>
      </c>
      <c r="AN31" s="26" t="s">
        <v>86</v>
      </c>
      <c r="AO31" s="27">
        <v>0</v>
      </c>
      <c r="AP31" s="27"/>
      <c r="AQ31" s="27"/>
      <c r="AR31" s="27"/>
      <c r="AS31" s="27"/>
      <c r="AT31" s="27">
        <v>0</v>
      </c>
    </row>
    <row r="32" spans="1:46" x14ac:dyDescent="0.2">
      <c r="A32" t="s">
        <v>38</v>
      </c>
      <c r="B32" t="s">
        <v>202</v>
      </c>
      <c r="C32" t="str">
        <f>LEFT(tblJob10661_001_Phases[[#This Row],[Phase]],4)</f>
        <v>0131</v>
      </c>
      <c r="D32" t="s">
        <v>87</v>
      </c>
      <c r="E32" t="s">
        <v>88</v>
      </c>
      <c r="F32" s="14">
        <v>800</v>
      </c>
      <c r="G32" s="14">
        <v>800</v>
      </c>
      <c r="H32" s="14">
        <v>0</v>
      </c>
      <c r="I32" s="14">
        <v>0</v>
      </c>
      <c r="J32" s="14"/>
      <c r="L32" s="26" t="s">
        <v>87</v>
      </c>
      <c r="M32" s="26" t="s">
        <v>88</v>
      </c>
      <c r="N32" s="27">
        <v>800</v>
      </c>
      <c r="O32" s="27"/>
      <c r="P32" s="27"/>
      <c r="Q32" s="27"/>
      <c r="R32" s="27"/>
      <c r="S32" s="27">
        <v>800</v>
      </c>
      <c r="U32" s="26" t="s">
        <v>87</v>
      </c>
      <c r="V32" s="26" t="s">
        <v>88</v>
      </c>
      <c r="W32" s="27">
        <v>800</v>
      </c>
      <c r="X32" s="27"/>
      <c r="Y32" s="27"/>
      <c r="Z32" s="27"/>
      <c r="AA32" s="27"/>
      <c r="AB32" s="27">
        <v>800</v>
      </c>
      <c r="AD32" s="26" t="s">
        <v>87</v>
      </c>
      <c r="AE32" s="26" t="s">
        <v>88</v>
      </c>
      <c r="AF32" s="27">
        <v>0</v>
      </c>
      <c r="AG32" s="27"/>
      <c r="AH32" s="27"/>
      <c r="AI32" s="27"/>
      <c r="AJ32" s="27"/>
      <c r="AK32" s="27">
        <v>0</v>
      </c>
      <c r="AM32" s="26" t="s">
        <v>87</v>
      </c>
      <c r="AN32" s="26" t="s">
        <v>88</v>
      </c>
      <c r="AO32" s="27">
        <v>0</v>
      </c>
      <c r="AP32" s="27"/>
      <c r="AQ32" s="27"/>
      <c r="AR32" s="27"/>
      <c r="AS32" s="27"/>
      <c r="AT32" s="27">
        <v>0</v>
      </c>
    </row>
    <row r="33" spans="1:46" x14ac:dyDescent="0.2">
      <c r="A33" t="s">
        <v>38</v>
      </c>
      <c r="B33" t="s">
        <v>202</v>
      </c>
      <c r="C33" t="str">
        <f>LEFT(tblJob10661_001_Phases[[#This Row],[Phase]],4)</f>
        <v>0131</v>
      </c>
      <c r="D33" t="s">
        <v>89</v>
      </c>
      <c r="E33" t="s">
        <v>90</v>
      </c>
      <c r="F33" s="14">
        <v>0</v>
      </c>
      <c r="G33" s="14">
        <v>0</v>
      </c>
      <c r="H33" s="14">
        <v>0</v>
      </c>
      <c r="I33" s="14">
        <v>0</v>
      </c>
      <c r="J33" s="14"/>
      <c r="L33" s="26" t="s">
        <v>89</v>
      </c>
      <c r="M33" s="26" t="s">
        <v>90</v>
      </c>
      <c r="N33" s="27">
        <v>0</v>
      </c>
      <c r="O33" s="27"/>
      <c r="P33" s="27"/>
      <c r="Q33" s="27"/>
      <c r="R33" s="27"/>
      <c r="S33" s="27">
        <v>0</v>
      </c>
      <c r="U33" s="26" t="s">
        <v>89</v>
      </c>
      <c r="V33" s="26" t="s">
        <v>90</v>
      </c>
      <c r="W33" s="27">
        <v>0</v>
      </c>
      <c r="X33" s="27"/>
      <c r="Y33" s="27"/>
      <c r="Z33" s="27"/>
      <c r="AA33" s="27"/>
      <c r="AB33" s="27">
        <v>0</v>
      </c>
      <c r="AD33" s="26" t="s">
        <v>89</v>
      </c>
      <c r="AE33" s="26" t="s">
        <v>90</v>
      </c>
      <c r="AF33" s="27">
        <v>0</v>
      </c>
      <c r="AG33" s="27"/>
      <c r="AH33" s="27"/>
      <c r="AI33" s="27"/>
      <c r="AJ33" s="27"/>
      <c r="AK33" s="27">
        <v>0</v>
      </c>
      <c r="AM33" s="26" t="s">
        <v>89</v>
      </c>
      <c r="AN33" s="26" t="s">
        <v>90</v>
      </c>
      <c r="AO33" s="27">
        <v>0</v>
      </c>
      <c r="AP33" s="27"/>
      <c r="AQ33" s="27"/>
      <c r="AR33" s="27"/>
      <c r="AS33" s="27"/>
      <c r="AT33" s="27">
        <v>0</v>
      </c>
    </row>
    <row r="34" spans="1:46" x14ac:dyDescent="0.2">
      <c r="A34" t="s">
        <v>38</v>
      </c>
      <c r="B34" t="s">
        <v>202</v>
      </c>
      <c r="C34" t="str">
        <f>LEFT(tblJob10661_001_Phases[[#This Row],[Phase]],4)</f>
        <v>0131</v>
      </c>
      <c r="D34" t="s">
        <v>91</v>
      </c>
      <c r="E34" t="s">
        <v>92</v>
      </c>
      <c r="F34" s="14">
        <v>0</v>
      </c>
      <c r="G34" s="14">
        <v>0</v>
      </c>
      <c r="H34" s="14">
        <v>0</v>
      </c>
      <c r="I34" s="14">
        <v>0</v>
      </c>
      <c r="J34" s="14"/>
      <c r="L34" s="26" t="s">
        <v>91</v>
      </c>
      <c r="M34" s="26" t="s">
        <v>92</v>
      </c>
      <c r="N34" s="27">
        <v>0</v>
      </c>
      <c r="O34" s="27"/>
      <c r="P34" s="27"/>
      <c r="Q34" s="27"/>
      <c r="R34" s="27"/>
      <c r="S34" s="27">
        <v>0</v>
      </c>
      <c r="U34" s="26" t="s">
        <v>91</v>
      </c>
      <c r="V34" s="26" t="s">
        <v>92</v>
      </c>
      <c r="W34" s="27">
        <v>0</v>
      </c>
      <c r="X34" s="27"/>
      <c r="Y34" s="27"/>
      <c r="Z34" s="27"/>
      <c r="AA34" s="27"/>
      <c r="AB34" s="27">
        <v>0</v>
      </c>
      <c r="AD34" s="26" t="s">
        <v>91</v>
      </c>
      <c r="AE34" s="26" t="s">
        <v>92</v>
      </c>
      <c r="AF34" s="27">
        <v>0</v>
      </c>
      <c r="AG34" s="27"/>
      <c r="AH34" s="27"/>
      <c r="AI34" s="27"/>
      <c r="AJ34" s="27"/>
      <c r="AK34" s="27">
        <v>0</v>
      </c>
      <c r="AM34" s="26" t="s">
        <v>91</v>
      </c>
      <c r="AN34" s="26" t="s">
        <v>92</v>
      </c>
      <c r="AO34" s="27">
        <v>0</v>
      </c>
      <c r="AP34" s="27"/>
      <c r="AQ34" s="27"/>
      <c r="AR34" s="27"/>
      <c r="AS34" s="27"/>
      <c r="AT34" s="27">
        <v>0</v>
      </c>
    </row>
    <row r="35" spans="1:46" x14ac:dyDescent="0.2">
      <c r="A35" t="s">
        <v>38</v>
      </c>
      <c r="B35" t="s">
        <v>202</v>
      </c>
      <c r="C35" t="str">
        <f>LEFT(tblJob10661_001_Phases[[#This Row],[Phase]],4)</f>
        <v>0131</v>
      </c>
      <c r="D35" t="s">
        <v>93</v>
      </c>
      <c r="E35" t="s">
        <v>94</v>
      </c>
      <c r="F35" s="14">
        <v>0</v>
      </c>
      <c r="G35" s="14">
        <v>0</v>
      </c>
      <c r="H35" s="14">
        <v>0</v>
      </c>
      <c r="I35" s="14">
        <v>0</v>
      </c>
      <c r="J35" s="14"/>
      <c r="L35" s="26" t="s">
        <v>93</v>
      </c>
      <c r="M35" s="26" t="s">
        <v>94</v>
      </c>
      <c r="N35" s="27">
        <v>0</v>
      </c>
      <c r="O35" s="27"/>
      <c r="P35" s="27"/>
      <c r="Q35" s="27"/>
      <c r="R35" s="27"/>
      <c r="S35" s="27">
        <v>0</v>
      </c>
      <c r="U35" s="26" t="s">
        <v>93</v>
      </c>
      <c r="V35" s="26" t="s">
        <v>94</v>
      </c>
      <c r="W35" s="27">
        <v>0</v>
      </c>
      <c r="X35" s="27"/>
      <c r="Y35" s="27"/>
      <c r="Z35" s="27"/>
      <c r="AA35" s="27"/>
      <c r="AB35" s="27">
        <v>0</v>
      </c>
      <c r="AD35" s="26" t="s">
        <v>93</v>
      </c>
      <c r="AE35" s="26" t="s">
        <v>94</v>
      </c>
      <c r="AF35" s="27">
        <v>0</v>
      </c>
      <c r="AG35" s="27"/>
      <c r="AH35" s="27"/>
      <c r="AI35" s="27"/>
      <c r="AJ35" s="27"/>
      <c r="AK35" s="27">
        <v>0</v>
      </c>
      <c r="AM35" s="26" t="s">
        <v>93</v>
      </c>
      <c r="AN35" s="26" t="s">
        <v>94</v>
      </c>
      <c r="AO35" s="27">
        <v>0</v>
      </c>
      <c r="AP35" s="27"/>
      <c r="AQ35" s="27"/>
      <c r="AR35" s="27"/>
      <c r="AS35" s="27"/>
      <c r="AT35" s="27">
        <v>0</v>
      </c>
    </row>
    <row r="36" spans="1:46" x14ac:dyDescent="0.2">
      <c r="A36" t="s">
        <v>38</v>
      </c>
      <c r="B36" t="s">
        <v>202</v>
      </c>
      <c r="C36" t="str">
        <f>LEFT(tblJob10661_001_Phases[[#This Row],[Phase]],4)</f>
        <v>0131</v>
      </c>
      <c r="D36" t="s">
        <v>95</v>
      </c>
      <c r="E36" t="s">
        <v>96</v>
      </c>
      <c r="F36" s="14">
        <v>0</v>
      </c>
      <c r="G36" s="14">
        <v>0</v>
      </c>
      <c r="H36" s="14">
        <v>0</v>
      </c>
      <c r="I36" s="14">
        <v>0</v>
      </c>
      <c r="J36" s="14"/>
      <c r="L36" s="26" t="s">
        <v>95</v>
      </c>
      <c r="M36" s="26" t="s">
        <v>96</v>
      </c>
      <c r="N36" s="27">
        <v>0</v>
      </c>
      <c r="O36" s="27"/>
      <c r="P36" s="27"/>
      <c r="Q36" s="27"/>
      <c r="R36" s="27"/>
      <c r="S36" s="27">
        <v>0</v>
      </c>
      <c r="U36" s="26" t="s">
        <v>95</v>
      </c>
      <c r="V36" s="26" t="s">
        <v>96</v>
      </c>
      <c r="W36" s="27">
        <v>0</v>
      </c>
      <c r="X36" s="27"/>
      <c r="Y36" s="27"/>
      <c r="Z36" s="27"/>
      <c r="AA36" s="27"/>
      <c r="AB36" s="27">
        <v>0</v>
      </c>
      <c r="AD36" s="26" t="s">
        <v>95</v>
      </c>
      <c r="AE36" s="26" t="s">
        <v>96</v>
      </c>
      <c r="AF36" s="27">
        <v>0</v>
      </c>
      <c r="AG36" s="27"/>
      <c r="AH36" s="27"/>
      <c r="AI36" s="27"/>
      <c r="AJ36" s="27"/>
      <c r="AK36" s="27">
        <v>0</v>
      </c>
      <c r="AM36" s="26" t="s">
        <v>95</v>
      </c>
      <c r="AN36" s="26" t="s">
        <v>96</v>
      </c>
      <c r="AO36" s="27">
        <v>0</v>
      </c>
      <c r="AP36" s="27"/>
      <c r="AQ36" s="27"/>
      <c r="AR36" s="27"/>
      <c r="AS36" s="27"/>
      <c r="AT36" s="27">
        <v>0</v>
      </c>
    </row>
    <row r="37" spans="1:46" x14ac:dyDescent="0.2">
      <c r="A37" t="s">
        <v>38</v>
      </c>
      <c r="B37" t="s">
        <v>202</v>
      </c>
      <c r="C37" t="str">
        <f>LEFT(tblJob10661_001_Phases[[#This Row],[Phase]],4)</f>
        <v>0131</v>
      </c>
      <c r="D37" t="s">
        <v>97</v>
      </c>
      <c r="E37" t="s">
        <v>98</v>
      </c>
      <c r="F37" s="14">
        <v>0</v>
      </c>
      <c r="G37" s="14">
        <v>0</v>
      </c>
      <c r="H37" s="14">
        <v>0</v>
      </c>
      <c r="I37" s="14">
        <v>0</v>
      </c>
      <c r="J37" s="14"/>
      <c r="L37" s="26" t="s">
        <v>97</v>
      </c>
      <c r="M37" s="26" t="s">
        <v>98</v>
      </c>
      <c r="N37" s="27">
        <v>0</v>
      </c>
      <c r="O37" s="27"/>
      <c r="P37" s="27"/>
      <c r="Q37" s="27"/>
      <c r="R37" s="27"/>
      <c r="S37" s="27">
        <v>0</v>
      </c>
      <c r="U37" s="26" t="s">
        <v>97</v>
      </c>
      <c r="V37" s="26" t="s">
        <v>98</v>
      </c>
      <c r="W37" s="27">
        <v>0</v>
      </c>
      <c r="X37" s="27"/>
      <c r="Y37" s="27"/>
      <c r="Z37" s="27"/>
      <c r="AA37" s="27"/>
      <c r="AB37" s="27">
        <v>0</v>
      </c>
      <c r="AD37" s="26" t="s">
        <v>97</v>
      </c>
      <c r="AE37" s="26" t="s">
        <v>98</v>
      </c>
      <c r="AF37" s="27">
        <v>0</v>
      </c>
      <c r="AG37" s="27"/>
      <c r="AH37" s="27"/>
      <c r="AI37" s="27"/>
      <c r="AJ37" s="27"/>
      <c r="AK37" s="27">
        <v>0</v>
      </c>
      <c r="AM37" s="26" t="s">
        <v>97</v>
      </c>
      <c r="AN37" s="26" t="s">
        <v>98</v>
      </c>
      <c r="AO37" s="27">
        <v>0</v>
      </c>
      <c r="AP37" s="27"/>
      <c r="AQ37" s="27"/>
      <c r="AR37" s="27"/>
      <c r="AS37" s="27"/>
      <c r="AT37" s="27">
        <v>0</v>
      </c>
    </row>
    <row r="38" spans="1:46" x14ac:dyDescent="0.2">
      <c r="A38" t="s">
        <v>38</v>
      </c>
      <c r="B38" t="s">
        <v>202</v>
      </c>
      <c r="C38" t="str">
        <f>LEFT(tblJob10661_001_Phases[[#This Row],[Phase]],4)</f>
        <v>0131</v>
      </c>
      <c r="D38" t="s">
        <v>99</v>
      </c>
      <c r="E38" t="s">
        <v>94</v>
      </c>
      <c r="F38" s="14">
        <v>0</v>
      </c>
      <c r="G38" s="14">
        <v>0</v>
      </c>
      <c r="H38" s="14">
        <v>0</v>
      </c>
      <c r="I38" s="14">
        <v>0</v>
      </c>
      <c r="J38" s="14"/>
      <c r="L38" s="26" t="s">
        <v>99</v>
      </c>
      <c r="M38" s="26" t="s">
        <v>94</v>
      </c>
      <c r="N38" s="27">
        <v>0</v>
      </c>
      <c r="O38" s="27"/>
      <c r="P38" s="27"/>
      <c r="Q38" s="27"/>
      <c r="R38" s="27"/>
      <c r="S38" s="27">
        <v>0</v>
      </c>
      <c r="U38" s="26" t="s">
        <v>99</v>
      </c>
      <c r="V38" s="26" t="s">
        <v>94</v>
      </c>
      <c r="W38" s="27">
        <v>0</v>
      </c>
      <c r="X38" s="27"/>
      <c r="Y38" s="27"/>
      <c r="Z38" s="27"/>
      <c r="AA38" s="27"/>
      <c r="AB38" s="27">
        <v>0</v>
      </c>
      <c r="AD38" s="26" t="s">
        <v>99</v>
      </c>
      <c r="AE38" s="26" t="s">
        <v>94</v>
      </c>
      <c r="AF38" s="27">
        <v>0</v>
      </c>
      <c r="AG38" s="27"/>
      <c r="AH38" s="27"/>
      <c r="AI38" s="27"/>
      <c r="AJ38" s="27"/>
      <c r="AK38" s="27">
        <v>0</v>
      </c>
      <c r="AM38" s="26" t="s">
        <v>99</v>
      </c>
      <c r="AN38" s="26" t="s">
        <v>94</v>
      </c>
      <c r="AO38" s="27">
        <v>0</v>
      </c>
      <c r="AP38" s="27"/>
      <c r="AQ38" s="27"/>
      <c r="AR38" s="27"/>
      <c r="AS38" s="27"/>
      <c r="AT38" s="27">
        <v>0</v>
      </c>
    </row>
    <row r="39" spans="1:46" x14ac:dyDescent="0.2">
      <c r="A39" t="s">
        <v>38</v>
      </c>
      <c r="B39" t="s">
        <v>202</v>
      </c>
      <c r="C39" t="str">
        <f>LEFT(tblJob10661_001_Phases[[#This Row],[Phase]],4)</f>
        <v>0131</v>
      </c>
      <c r="D39" t="s">
        <v>100</v>
      </c>
      <c r="E39" t="s">
        <v>101</v>
      </c>
      <c r="F39" s="14">
        <v>0</v>
      </c>
      <c r="G39" s="14">
        <v>0</v>
      </c>
      <c r="H39" s="14">
        <v>0</v>
      </c>
      <c r="I39" s="14">
        <v>0</v>
      </c>
      <c r="J39" s="14"/>
      <c r="L39" s="26" t="s">
        <v>100</v>
      </c>
      <c r="M39" s="26" t="s">
        <v>101</v>
      </c>
      <c r="N39" s="27">
        <v>0</v>
      </c>
      <c r="O39" s="27"/>
      <c r="P39" s="27"/>
      <c r="Q39" s="27"/>
      <c r="R39" s="27"/>
      <c r="S39" s="27">
        <v>0</v>
      </c>
      <c r="U39" s="26" t="s">
        <v>100</v>
      </c>
      <c r="V39" s="26" t="s">
        <v>101</v>
      </c>
      <c r="W39" s="27">
        <v>0</v>
      </c>
      <c r="X39" s="27"/>
      <c r="Y39" s="27"/>
      <c r="Z39" s="27"/>
      <c r="AA39" s="27"/>
      <c r="AB39" s="27">
        <v>0</v>
      </c>
      <c r="AD39" s="26" t="s">
        <v>100</v>
      </c>
      <c r="AE39" s="26" t="s">
        <v>101</v>
      </c>
      <c r="AF39" s="27">
        <v>0</v>
      </c>
      <c r="AG39" s="27"/>
      <c r="AH39" s="27"/>
      <c r="AI39" s="27"/>
      <c r="AJ39" s="27"/>
      <c r="AK39" s="27">
        <v>0</v>
      </c>
      <c r="AM39" s="26" t="s">
        <v>100</v>
      </c>
      <c r="AN39" s="26" t="s">
        <v>101</v>
      </c>
      <c r="AO39" s="27">
        <v>0</v>
      </c>
      <c r="AP39" s="27"/>
      <c r="AQ39" s="27"/>
      <c r="AR39" s="27"/>
      <c r="AS39" s="27"/>
      <c r="AT39" s="27">
        <v>0</v>
      </c>
    </row>
    <row r="40" spans="1:46" x14ac:dyDescent="0.2">
      <c r="A40" t="s">
        <v>38</v>
      </c>
      <c r="B40" t="s">
        <v>202</v>
      </c>
      <c r="C40" t="str">
        <f>LEFT(tblJob10661_001_Phases[[#This Row],[Phase]],4)</f>
        <v>0131</v>
      </c>
      <c r="D40" t="s">
        <v>102</v>
      </c>
      <c r="E40" t="s">
        <v>103</v>
      </c>
      <c r="F40" s="14">
        <v>0</v>
      </c>
      <c r="G40" s="14">
        <v>0</v>
      </c>
      <c r="H40" s="14">
        <v>0</v>
      </c>
      <c r="I40" s="14">
        <v>0</v>
      </c>
      <c r="J40" s="14"/>
      <c r="L40" s="26" t="s">
        <v>102</v>
      </c>
      <c r="M40" s="26" t="s">
        <v>103</v>
      </c>
      <c r="N40" s="27">
        <v>0</v>
      </c>
      <c r="O40" s="27"/>
      <c r="P40" s="27"/>
      <c r="Q40" s="27"/>
      <c r="R40" s="27"/>
      <c r="S40" s="27">
        <v>0</v>
      </c>
      <c r="U40" s="26" t="s">
        <v>102</v>
      </c>
      <c r="V40" s="26" t="s">
        <v>103</v>
      </c>
      <c r="W40" s="27">
        <v>0</v>
      </c>
      <c r="X40" s="27"/>
      <c r="Y40" s="27"/>
      <c r="Z40" s="27"/>
      <c r="AA40" s="27"/>
      <c r="AB40" s="27">
        <v>0</v>
      </c>
      <c r="AD40" s="26" t="s">
        <v>102</v>
      </c>
      <c r="AE40" s="26" t="s">
        <v>103</v>
      </c>
      <c r="AF40" s="27">
        <v>0</v>
      </c>
      <c r="AG40" s="27"/>
      <c r="AH40" s="27"/>
      <c r="AI40" s="27"/>
      <c r="AJ40" s="27"/>
      <c r="AK40" s="27">
        <v>0</v>
      </c>
      <c r="AM40" s="26" t="s">
        <v>102</v>
      </c>
      <c r="AN40" s="26" t="s">
        <v>103</v>
      </c>
      <c r="AO40" s="27">
        <v>0</v>
      </c>
      <c r="AP40" s="27"/>
      <c r="AQ40" s="27"/>
      <c r="AR40" s="27"/>
      <c r="AS40" s="27"/>
      <c r="AT40" s="27">
        <v>0</v>
      </c>
    </row>
    <row r="41" spans="1:46" x14ac:dyDescent="0.2">
      <c r="A41" t="s">
        <v>38</v>
      </c>
      <c r="B41" t="s">
        <v>202</v>
      </c>
      <c r="C41" t="str">
        <f>LEFT(tblJob10661_001_Phases[[#This Row],[Phase]],4)</f>
        <v>0131</v>
      </c>
      <c r="D41" t="s">
        <v>104</v>
      </c>
      <c r="E41" t="s">
        <v>105</v>
      </c>
      <c r="F41" s="14">
        <v>0</v>
      </c>
      <c r="G41" s="14">
        <v>0</v>
      </c>
      <c r="H41" s="14">
        <v>0</v>
      </c>
      <c r="I41" s="14">
        <v>0</v>
      </c>
      <c r="J41" s="14"/>
      <c r="L41" s="26" t="s">
        <v>104</v>
      </c>
      <c r="M41" s="26" t="s">
        <v>105</v>
      </c>
      <c r="N41" s="27">
        <v>0</v>
      </c>
      <c r="O41" s="27"/>
      <c r="P41" s="27"/>
      <c r="Q41" s="27"/>
      <c r="R41" s="27"/>
      <c r="S41" s="27">
        <v>0</v>
      </c>
      <c r="U41" s="26" t="s">
        <v>104</v>
      </c>
      <c r="V41" s="26" t="s">
        <v>105</v>
      </c>
      <c r="W41" s="27">
        <v>0</v>
      </c>
      <c r="X41" s="27"/>
      <c r="Y41" s="27"/>
      <c r="Z41" s="27"/>
      <c r="AA41" s="27"/>
      <c r="AB41" s="27">
        <v>0</v>
      </c>
      <c r="AD41" s="26" t="s">
        <v>104</v>
      </c>
      <c r="AE41" s="26" t="s">
        <v>105</v>
      </c>
      <c r="AF41" s="27">
        <v>0</v>
      </c>
      <c r="AG41" s="27"/>
      <c r="AH41" s="27"/>
      <c r="AI41" s="27"/>
      <c r="AJ41" s="27"/>
      <c r="AK41" s="27">
        <v>0</v>
      </c>
      <c r="AM41" s="26" t="s">
        <v>104</v>
      </c>
      <c r="AN41" s="26" t="s">
        <v>105</v>
      </c>
      <c r="AO41" s="27">
        <v>0</v>
      </c>
      <c r="AP41" s="27"/>
      <c r="AQ41" s="27"/>
      <c r="AR41" s="27"/>
      <c r="AS41" s="27"/>
      <c r="AT41" s="27">
        <v>0</v>
      </c>
    </row>
    <row r="42" spans="1:46" x14ac:dyDescent="0.2">
      <c r="A42" t="s">
        <v>38</v>
      </c>
      <c r="B42" t="s">
        <v>202</v>
      </c>
      <c r="C42" t="str">
        <f>LEFT(tblJob10661_001_Phases[[#This Row],[Phase]],4)</f>
        <v>0131</v>
      </c>
      <c r="D42" t="s">
        <v>106</v>
      </c>
      <c r="E42" t="s">
        <v>96</v>
      </c>
      <c r="F42" s="14">
        <v>0</v>
      </c>
      <c r="G42" s="14">
        <v>0</v>
      </c>
      <c r="H42" s="14">
        <v>0</v>
      </c>
      <c r="I42" s="14">
        <v>0</v>
      </c>
      <c r="J42" s="14"/>
      <c r="L42" s="26" t="s">
        <v>106</v>
      </c>
      <c r="M42" s="26" t="s">
        <v>96</v>
      </c>
      <c r="N42" s="27">
        <v>0</v>
      </c>
      <c r="O42" s="27"/>
      <c r="P42" s="27"/>
      <c r="Q42" s="27"/>
      <c r="R42" s="27"/>
      <c r="S42" s="27">
        <v>0</v>
      </c>
      <c r="U42" s="26" t="s">
        <v>106</v>
      </c>
      <c r="V42" s="26" t="s">
        <v>96</v>
      </c>
      <c r="W42" s="27">
        <v>0</v>
      </c>
      <c r="X42" s="27"/>
      <c r="Y42" s="27"/>
      <c r="Z42" s="27"/>
      <c r="AA42" s="27"/>
      <c r="AB42" s="27">
        <v>0</v>
      </c>
      <c r="AD42" s="26" t="s">
        <v>106</v>
      </c>
      <c r="AE42" s="26" t="s">
        <v>96</v>
      </c>
      <c r="AF42" s="27">
        <v>0</v>
      </c>
      <c r="AG42" s="27"/>
      <c r="AH42" s="27"/>
      <c r="AI42" s="27"/>
      <c r="AJ42" s="27"/>
      <c r="AK42" s="27">
        <v>0</v>
      </c>
      <c r="AM42" s="26" t="s">
        <v>106</v>
      </c>
      <c r="AN42" s="26" t="s">
        <v>96</v>
      </c>
      <c r="AO42" s="27">
        <v>0</v>
      </c>
      <c r="AP42" s="27"/>
      <c r="AQ42" s="27"/>
      <c r="AR42" s="27"/>
      <c r="AS42" s="27"/>
      <c r="AT42" s="27">
        <v>0</v>
      </c>
    </row>
    <row r="43" spans="1:46" x14ac:dyDescent="0.2">
      <c r="A43" t="s">
        <v>38</v>
      </c>
      <c r="B43" t="s">
        <v>202</v>
      </c>
      <c r="C43" t="str">
        <f>LEFT(tblJob10661_001_Phases[[#This Row],[Phase]],4)</f>
        <v>0131</v>
      </c>
      <c r="D43" t="s">
        <v>107</v>
      </c>
      <c r="E43" t="s">
        <v>101</v>
      </c>
      <c r="F43" s="14">
        <v>0</v>
      </c>
      <c r="G43" s="14">
        <v>0</v>
      </c>
      <c r="H43" s="14">
        <v>0</v>
      </c>
      <c r="I43" s="14">
        <v>0</v>
      </c>
      <c r="J43" s="14"/>
      <c r="L43" s="26" t="s">
        <v>107</v>
      </c>
      <c r="M43" s="26" t="s">
        <v>101</v>
      </c>
      <c r="N43" s="27">
        <v>0</v>
      </c>
      <c r="O43" s="27"/>
      <c r="P43" s="27"/>
      <c r="Q43" s="27"/>
      <c r="R43" s="27">
        <v>0</v>
      </c>
      <c r="S43" s="27">
        <v>0</v>
      </c>
      <c r="U43" s="26" t="s">
        <v>107</v>
      </c>
      <c r="V43" s="26" t="s">
        <v>101</v>
      </c>
      <c r="W43" s="27">
        <v>0</v>
      </c>
      <c r="X43" s="27"/>
      <c r="Y43" s="27"/>
      <c r="Z43" s="27"/>
      <c r="AA43" s="27">
        <v>0</v>
      </c>
      <c r="AB43" s="27">
        <v>0</v>
      </c>
      <c r="AD43" s="26" t="s">
        <v>107</v>
      </c>
      <c r="AE43" s="26" t="s">
        <v>101</v>
      </c>
      <c r="AF43" s="27">
        <v>0</v>
      </c>
      <c r="AG43" s="27"/>
      <c r="AH43" s="27"/>
      <c r="AI43" s="27"/>
      <c r="AJ43" s="27">
        <v>0</v>
      </c>
      <c r="AK43" s="27">
        <v>0</v>
      </c>
      <c r="AM43" s="26" t="s">
        <v>107</v>
      </c>
      <c r="AN43" s="26" t="s">
        <v>101</v>
      </c>
      <c r="AO43" s="27">
        <v>0</v>
      </c>
      <c r="AP43" s="27"/>
      <c r="AQ43" s="27"/>
      <c r="AR43" s="27"/>
      <c r="AS43" s="27">
        <v>0</v>
      </c>
      <c r="AT43" s="27">
        <v>0</v>
      </c>
    </row>
    <row r="44" spans="1:46" x14ac:dyDescent="0.2">
      <c r="A44" t="s">
        <v>38</v>
      </c>
      <c r="B44" t="s">
        <v>202</v>
      </c>
      <c r="C44" t="str">
        <f>LEFT(tblJob10661_001_Phases[[#This Row],[Phase]],4)</f>
        <v>0191</v>
      </c>
      <c r="D44" t="s">
        <v>108</v>
      </c>
      <c r="E44" t="s">
        <v>109</v>
      </c>
      <c r="F44" s="14">
        <v>0</v>
      </c>
      <c r="G44" s="14">
        <v>0</v>
      </c>
      <c r="H44" s="14">
        <v>0</v>
      </c>
      <c r="I44" s="14">
        <v>0</v>
      </c>
      <c r="J44" s="14"/>
      <c r="L44" s="26" t="s">
        <v>108</v>
      </c>
      <c r="M44" s="26" t="s">
        <v>109</v>
      </c>
      <c r="N44" s="27">
        <v>0</v>
      </c>
      <c r="O44" s="27"/>
      <c r="P44" s="27"/>
      <c r="Q44" s="27"/>
      <c r="R44" s="27"/>
      <c r="S44" s="27">
        <v>0</v>
      </c>
      <c r="U44" s="26" t="s">
        <v>108</v>
      </c>
      <c r="V44" s="26" t="s">
        <v>109</v>
      </c>
      <c r="W44" s="27">
        <v>0</v>
      </c>
      <c r="X44" s="27"/>
      <c r="Y44" s="27"/>
      <c r="Z44" s="27"/>
      <c r="AA44" s="27"/>
      <c r="AB44" s="27">
        <v>0</v>
      </c>
      <c r="AD44" s="26" t="s">
        <v>108</v>
      </c>
      <c r="AE44" s="26" t="s">
        <v>109</v>
      </c>
      <c r="AF44" s="27">
        <v>0</v>
      </c>
      <c r="AG44" s="27"/>
      <c r="AH44" s="27"/>
      <c r="AI44" s="27"/>
      <c r="AJ44" s="27"/>
      <c r="AK44" s="27">
        <v>0</v>
      </c>
      <c r="AM44" s="26" t="s">
        <v>108</v>
      </c>
      <c r="AN44" s="26" t="s">
        <v>109</v>
      </c>
      <c r="AO44" s="27">
        <v>0</v>
      </c>
      <c r="AP44" s="27"/>
      <c r="AQ44" s="27"/>
      <c r="AR44" s="27"/>
      <c r="AS44" s="27"/>
      <c r="AT44" s="27">
        <v>0</v>
      </c>
    </row>
    <row r="45" spans="1:46" x14ac:dyDescent="0.2">
      <c r="A45" t="s">
        <v>38</v>
      </c>
      <c r="B45" t="s">
        <v>202</v>
      </c>
      <c r="C45" t="str">
        <f>LEFT(tblJob10661_001_Phases[[#This Row],[Phase]],4)</f>
        <v>0191</v>
      </c>
      <c r="D45" t="s">
        <v>110</v>
      </c>
      <c r="E45" t="s">
        <v>111</v>
      </c>
      <c r="F45" s="14">
        <v>0</v>
      </c>
      <c r="G45" s="14">
        <v>0</v>
      </c>
      <c r="H45" s="14">
        <v>0</v>
      </c>
      <c r="I45" s="14">
        <v>0</v>
      </c>
      <c r="J45" s="14"/>
      <c r="L45" s="26" t="s">
        <v>110</v>
      </c>
      <c r="M45" s="26" t="s">
        <v>111</v>
      </c>
      <c r="N45" s="27">
        <v>0</v>
      </c>
      <c r="O45" s="27"/>
      <c r="P45" s="27"/>
      <c r="Q45" s="27"/>
      <c r="R45" s="27"/>
      <c r="S45" s="27">
        <v>0</v>
      </c>
      <c r="U45" s="26" t="s">
        <v>110</v>
      </c>
      <c r="V45" s="26" t="s">
        <v>111</v>
      </c>
      <c r="W45" s="27">
        <v>0</v>
      </c>
      <c r="X45" s="27"/>
      <c r="Y45" s="27"/>
      <c r="Z45" s="27"/>
      <c r="AA45" s="27"/>
      <c r="AB45" s="27">
        <v>0</v>
      </c>
      <c r="AD45" s="26" t="s">
        <v>110</v>
      </c>
      <c r="AE45" s="26" t="s">
        <v>111</v>
      </c>
      <c r="AF45" s="27">
        <v>0</v>
      </c>
      <c r="AG45" s="27"/>
      <c r="AH45" s="27"/>
      <c r="AI45" s="27"/>
      <c r="AJ45" s="27"/>
      <c r="AK45" s="27">
        <v>0</v>
      </c>
      <c r="AM45" s="26" t="s">
        <v>110</v>
      </c>
      <c r="AN45" s="26" t="s">
        <v>111</v>
      </c>
      <c r="AO45" s="27">
        <v>0</v>
      </c>
      <c r="AP45" s="27"/>
      <c r="AQ45" s="27"/>
      <c r="AR45" s="27"/>
      <c r="AS45" s="27"/>
      <c r="AT45" s="27">
        <v>0</v>
      </c>
    </row>
    <row r="46" spans="1:46" x14ac:dyDescent="0.2">
      <c r="A46" t="s">
        <v>38</v>
      </c>
      <c r="B46" t="s">
        <v>202</v>
      </c>
      <c r="C46" t="str">
        <f>LEFT(tblJob10661_001_Phases[[#This Row],[Phase]],4)</f>
        <v>0191</v>
      </c>
      <c r="D46" t="s">
        <v>112</v>
      </c>
      <c r="E46" t="s">
        <v>113</v>
      </c>
      <c r="F46" s="14">
        <v>0</v>
      </c>
      <c r="G46" s="14">
        <v>0</v>
      </c>
      <c r="H46" s="14">
        <v>0</v>
      </c>
      <c r="I46" s="14">
        <v>0</v>
      </c>
      <c r="J46" s="14"/>
      <c r="L46" s="26" t="s">
        <v>112</v>
      </c>
      <c r="M46" s="26" t="s">
        <v>113</v>
      </c>
      <c r="N46" s="27">
        <v>0</v>
      </c>
      <c r="O46" s="27"/>
      <c r="P46" s="27"/>
      <c r="Q46" s="27"/>
      <c r="R46" s="27"/>
      <c r="S46" s="27">
        <v>0</v>
      </c>
      <c r="U46" s="26" t="s">
        <v>112</v>
      </c>
      <c r="V46" s="26" t="s">
        <v>113</v>
      </c>
      <c r="W46" s="27">
        <v>0</v>
      </c>
      <c r="X46" s="27"/>
      <c r="Y46" s="27"/>
      <c r="Z46" s="27"/>
      <c r="AA46" s="27"/>
      <c r="AB46" s="27">
        <v>0</v>
      </c>
      <c r="AD46" s="26" t="s">
        <v>112</v>
      </c>
      <c r="AE46" s="26" t="s">
        <v>113</v>
      </c>
      <c r="AF46" s="27">
        <v>0</v>
      </c>
      <c r="AG46" s="27"/>
      <c r="AH46" s="27"/>
      <c r="AI46" s="27"/>
      <c r="AJ46" s="27"/>
      <c r="AK46" s="27">
        <v>0</v>
      </c>
      <c r="AM46" s="26" t="s">
        <v>112</v>
      </c>
      <c r="AN46" s="26" t="s">
        <v>113</v>
      </c>
      <c r="AO46" s="27">
        <v>0</v>
      </c>
      <c r="AP46" s="27"/>
      <c r="AQ46" s="27"/>
      <c r="AR46" s="27"/>
      <c r="AS46" s="27"/>
      <c r="AT46" s="27">
        <v>0</v>
      </c>
    </row>
    <row r="47" spans="1:46" x14ac:dyDescent="0.2">
      <c r="A47" t="s">
        <v>38</v>
      </c>
      <c r="B47" t="s">
        <v>202</v>
      </c>
      <c r="C47" t="str">
        <f>LEFT(tblJob10661_001_Phases[[#This Row],[Phase]],4)</f>
        <v>0191</v>
      </c>
      <c r="D47" t="s">
        <v>114</v>
      </c>
      <c r="E47" t="s">
        <v>115</v>
      </c>
      <c r="F47" s="14">
        <v>0</v>
      </c>
      <c r="G47" s="14">
        <v>0</v>
      </c>
      <c r="H47" s="14">
        <v>0</v>
      </c>
      <c r="I47" s="14">
        <v>0</v>
      </c>
      <c r="J47" s="14"/>
      <c r="L47" s="26" t="s">
        <v>114</v>
      </c>
      <c r="M47" s="26" t="s">
        <v>115</v>
      </c>
      <c r="N47" s="27">
        <v>0</v>
      </c>
      <c r="O47" s="27"/>
      <c r="P47" s="27"/>
      <c r="Q47" s="27"/>
      <c r="R47" s="27"/>
      <c r="S47" s="27">
        <v>0</v>
      </c>
      <c r="U47" s="26" t="s">
        <v>114</v>
      </c>
      <c r="V47" s="26" t="s">
        <v>115</v>
      </c>
      <c r="W47" s="27">
        <v>0</v>
      </c>
      <c r="X47" s="27"/>
      <c r="Y47" s="27"/>
      <c r="Z47" s="27"/>
      <c r="AA47" s="27"/>
      <c r="AB47" s="27">
        <v>0</v>
      </c>
      <c r="AD47" s="26" t="s">
        <v>114</v>
      </c>
      <c r="AE47" s="26" t="s">
        <v>115</v>
      </c>
      <c r="AF47" s="27">
        <v>0</v>
      </c>
      <c r="AG47" s="27"/>
      <c r="AH47" s="27"/>
      <c r="AI47" s="27"/>
      <c r="AJ47" s="27"/>
      <c r="AK47" s="27">
        <v>0</v>
      </c>
      <c r="AM47" s="26" t="s">
        <v>114</v>
      </c>
      <c r="AN47" s="26" t="s">
        <v>115</v>
      </c>
      <c r="AO47" s="27">
        <v>0</v>
      </c>
      <c r="AP47" s="27"/>
      <c r="AQ47" s="27"/>
      <c r="AR47" s="27"/>
      <c r="AS47" s="27"/>
      <c r="AT47" s="27">
        <v>0</v>
      </c>
    </row>
    <row r="48" spans="1:46" x14ac:dyDescent="0.2">
      <c r="A48" t="s">
        <v>38</v>
      </c>
      <c r="B48" t="s">
        <v>202</v>
      </c>
      <c r="C48" t="str">
        <f>LEFT(tblJob10661_001_Phases[[#This Row],[Phase]],4)</f>
        <v>0600</v>
      </c>
      <c r="D48" t="s">
        <v>116</v>
      </c>
      <c r="E48" t="s">
        <v>117</v>
      </c>
      <c r="F48" s="14">
        <v>0</v>
      </c>
      <c r="G48" s="14">
        <v>0</v>
      </c>
      <c r="H48" s="14">
        <v>0</v>
      </c>
      <c r="I48" s="14">
        <v>0</v>
      </c>
      <c r="J48" s="14"/>
      <c r="L48" s="26" t="s">
        <v>116</v>
      </c>
      <c r="M48" s="26" t="s">
        <v>117</v>
      </c>
      <c r="N48" s="27">
        <v>0</v>
      </c>
      <c r="O48" s="27"/>
      <c r="P48" s="27"/>
      <c r="Q48" s="27"/>
      <c r="R48" s="27"/>
      <c r="S48" s="27">
        <v>0</v>
      </c>
      <c r="U48" s="26" t="s">
        <v>116</v>
      </c>
      <c r="V48" s="26" t="s">
        <v>117</v>
      </c>
      <c r="W48" s="27">
        <v>0</v>
      </c>
      <c r="X48" s="27"/>
      <c r="Y48" s="27"/>
      <c r="Z48" s="27"/>
      <c r="AA48" s="27"/>
      <c r="AB48" s="27">
        <v>0</v>
      </c>
      <c r="AD48" s="26" t="s">
        <v>116</v>
      </c>
      <c r="AE48" s="26" t="s">
        <v>117</v>
      </c>
      <c r="AF48" s="27">
        <v>0</v>
      </c>
      <c r="AG48" s="27"/>
      <c r="AH48" s="27"/>
      <c r="AI48" s="27"/>
      <c r="AJ48" s="27"/>
      <c r="AK48" s="27">
        <v>0</v>
      </c>
      <c r="AM48" s="26" t="s">
        <v>116</v>
      </c>
      <c r="AN48" s="26" t="s">
        <v>117</v>
      </c>
      <c r="AO48" s="27">
        <v>0</v>
      </c>
      <c r="AP48" s="27"/>
      <c r="AQ48" s="27"/>
      <c r="AR48" s="27"/>
      <c r="AS48" s="27"/>
      <c r="AT48" s="27">
        <v>0</v>
      </c>
    </row>
    <row r="49" spans="1:46" x14ac:dyDescent="0.2">
      <c r="A49" t="s">
        <v>38</v>
      </c>
      <c r="B49" t="s">
        <v>202</v>
      </c>
      <c r="C49" t="str">
        <f>LEFT(tblJob10661_001_Phases[[#This Row],[Phase]],4)</f>
        <v>2100</v>
      </c>
      <c r="D49" t="s">
        <v>118</v>
      </c>
      <c r="E49" t="s">
        <v>101</v>
      </c>
      <c r="F49" s="14">
        <v>0</v>
      </c>
      <c r="G49" s="14">
        <v>0</v>
      </c>
      <c r="H49" s="14">
        <v>0</v>
      </c>
      <c r="I49" s="14">
        <v>0</v>
      </c>
      <c r="J49" s="14"/>
      <c r="L49" s="26" t="s">
        <v>118</v>
      </c>
      <c r="M49" s="26" t="s">
        <v>101</v>
      </c>
      <c r="N49" s="27">
        <v>0</v>
      </c>
      <c r="O49" s="27">
        <v>0</v>
      </c>
      <c r="P49" s="27"/>
      <c r="Q49" s="27"/>
      <c r="R49" s="27">
        <v>0</v>
      </c>
      <c r="S49" s="27">
        <v>0</v>
      </c>
      <c r="U49" s="26" t="s">
        <v>118</v>
      </c>
      <c r="V49" s="26" t="s">
        <v>101</v>
      </c>
      <c r="W49" s="27">
        <v>0</v>
      </c>
      <c r="X49" s="27">
        <v>0</v>
      </c>
      <c r="Y49" s="27"/>
      <c r="Z49" s="27"/>
      <c r="AA49" s="27">
        <v>0</v>
      </c>
      <c r="AB49" s="27">
        <v>0</v>
      </c>
      <c r="AD49" s="26" t="s">
        <v>118</v>
      </c>
      <c r="AE49" s="26" t="s">
        <v>101</v>
      </c>
      <c r="AF49" s="27">
        <v>0</v>
      </c>
      <c r="AG49" s="27">
        <v>0</v>
      </c>
      <c r="AH49" s="27"/>
      <c r="AI49" s="27"/>
      <c r="AJ49" s="27">
        <v>0</v>
      </c>
      <c r="AK49" s="27">
        <v>0</v>
      </c>
      <c r="AM49" s="26" t="s">
        <v>118</v>
      </c>
      <c r="AN49" s="26" t="s">
        <v>101</v>
      </c>
      <c r="AO49" s="27">
        <v>0</v>
      </c>
      <c r="AP49" s="27">
        <v>0</v>
      </c>
      <c r="AQ49" s="27"/>
      <c r="AR49" s="27"/>
      <c r="AS49" s="27">
        <v>0</v>
      </c>
      <c r="AT49" s="27">
        <v>0</v>
      </c>
    </row>
    <row r="50" spans="1:46" x14ac:dyDescent="0.2">
      <c r="A50" t="s">
        <v>38</v>
      </c>
      <c r="B50" t="s">
        <v>202</v>
      </c>
      <c r="C50" t="str">
        <f>LEFT(tblJob10661_001_Phases[[#This Row],[Phase]],4)</f>
        <v>2100</v>
      </c>
      <c r="D50" t="s">
        <v>119</v>
      </c>
      <c r="E50" t="s">
        <v>120</v>
      </c>
      <c r="F50" s="14">
        <v>0</v>
      </c>
      <c r="G50" s="14">
        <v>0</v>
      </c>
      <c r="H50" s="14">
        <v>0</v>
      </c>
      <c r="I50" s="14">
        <v>0</v>
      </c>
      <c r="J50" s="14"/>
      <c r="L50" s="26" t="s">
        <v>119</v>
      </c>
      <c r="M50" s="26" t="s">
        <v>120</v>
      </c>
      <c r="N50" s="27">
        <v>0</v>
      </c>
      <c r="O50" s="27"/>
      <c r="P50" s="27"/>
      <c r="Q50" s="27"/>
      <c r="R50" s="27"/>
      <c r="S50" s="27">
        <v>0</v>
      </c>
      <c r="U50" s="26" t="s">
        <v>119</v>
      </c>
      <c r="V50" s="26" t="s">
        <v>120</v>
      </c>
      <c r="W50" s="27">
        <v>0</v>
      </c>
      <c r="X50" s="27"/>
      <c r="Y50" s="27"/>
      <c r="Z50" s="27"/>
      <c r="AA50" s="27"/>
      <c r="AB50" s="27">
        <v>0</v>
      </c>
      <c r="AD50" s="26" t="s">
        <v>119</v>
      </c>
      <c r="AE50" s="26" t="s">
        <v>120</v>
      </c>
      <c r="AF50" s="27">
        <v>0</v>
      </c>
      <c r="AG50" s="27"/>
      <c r="AH50" s="27"/>
      <c r="AI50" s="27"/>
      <c r="AJ50" s="27"/>
      <c r="AK50" s="27">
        <v>0</v>
      </c>
      <c r="AM50" s="26" t="s">
        <v>119</v>
      </c>
      <c r="AN50" s="26" t="s">
        <v>120</v>
      </c>
      <c r="AO50" s="27">
        <v>0</v>
      </c>
      <c r="AP50" s="27"/>
      <c r="AQ50" s="27"/>
      <c r="AR50" s="27"/>
      <c r="AS50" s="27"/>
      <c r="AT50" s="27">
        <v>0</v>
      </c>
    </row>
    <row r="51" spans="1:46" x14ac:dyDescent="0.2">
      <c r="A51" t="s">
        <v>38</v>
      </c>
      <c r="B51" t="s">
        <v>202</v>
      </c>
      <c r="C51" t="str">
        <f>LEFT(tblJob10661_001_Phases[[#This Row],[Phase]],4)</f>
        <v>2200</v>
      </c>
      <c r="D51" t="s">
        <v>121</v>
      </c>
      <c r="E51" t="s">
        <v>122</v>
      </c>
      <c r="F51" s="14">
        <v>13296</v>
      </c>
      <c r="G51" s="14">
        <v>13296</v>
      </c>
      <c r="H51" s="14">
        <v>0</v>
      </c>
      <c r="I51" s="14">
        <v>0</v>
      </c>
      <c r="J51" s="14"/>
      <c r="L51" s="26" t="s">
        <v>121</v>
      </c>
      <c r="M51" s="26" t="s">
        <v>122</v>
      </c>
      <c r="N51" s="27">
        <v>13296</v>
      </c>
      <c r="O51" s="27">
        <v>12050</v>
      </c>
      <c r="P51" s="27"/>
      <c r="Q51" s="27"/>
      <c r="R51" s="27">
        <v>0</v>
      </c>
      <c r="S51" s="27">
        <v>25346</v>
      </c>
      <c r="U51" s="26" t="s">
        <v>121</v>
      </c>
      <c r="V51" s="26" t="s">
        <v>122</v>
      </c>
      <c r="W51" s="27">
        <v>13296</v>
      </c>
      <c r="X51" s="27">
        <v>12050</v>
      </c>
      <c r="Y51" s="27"/>
      <c r="Z51" s="27"/>
      <c r="AA51" s="27">
        <v>0</v>
      </c>
      <c r="AB51" s="27">
        <v>25346</v>
      </c>
      <c r="AD51" s="26" t="s">
        <v>121</v>
      </c>
      <c r="AE51" s="26" t="s">
        <v>122</v>
      </c>
      <c r="AF51" s="27">
        <v>0</v>
      </c>
      <c r="AG51" s="27">
        <v>0</v>
      </c>
      <c r="AH51" s="27"/>
      <c r="AI51" s="27"/>
      <c r="AJ51" s="27">
        <v>0</v>
      </c>
      <c r="AK51" s="27">
        <v>0</v>
      </c>
      <c r="AM51" s="26" t="s">
        <v>121</v>
      </c>
      <c r="AN51" s="26" t="s">
        <v>122</v>
      </c>
      <c r="AO51" s="27">
        <v>0</v>
      </c>
      <c r="AP51" s="27">
        <v>0</v>
      </c>
      <c r="AQ51" s="27"/>
      <c r="AR51" s="27"/>
      <c r="AS51" s="27">
        <v>0</v>
      </c>
      <c r="AT51" s="27">
        <v>0</v>
      </c>
    </row>
    <row r="52" spans="1:46" x14ac:dyDescent="0.2">
      <c r="A52" t="s">
        <v>38</v>
      </c>
      <c r="B52" t="s">
        <v>202</v>
      </c>
      <c r="C52" t="str">
        <f>LEFT(tblJob10661_001_Phases[[#This Row],[Phase]],4)</f>
        <v>2200</v>
      </c>
      <c r="D52" t="s">
        <v>123</v>
      </c>
      <c r="E52" t="s">
        <v>124</v>
      </c>
      <c r="F52" s="14">
        <v>0</v>
      </c>
      <c r="G52" s="14">
        <v>0</v>
      </c>
      <c r="H52" s="14">
        <v>0</v>
      </c>
      <c r="I52" s="14">
        <v>0</v>
      </c>
      <c r="J52" s="14"/>
      <c r="L52" s="26" t="s">
        <v>123</v>
      </c>
      <c r="M52" s="26" t="s">
        <v>124</v>
      </c>
      <c r="N52" s="27">
        <v>0</v>
      </c>
      <c r="O52" s="27"/>
      <c r="P52" s="27"/>
      <c r="Q52" s="27"/>
      <c r="R52" s="27"/>
      <c r="S52" s="27">
        <v>0</v>
      </c>
      <c r="U52" s="26" t="s">
        <v>123</v>
      </c>
      <c r="V52" s="26" t="s">
        <v>124</v>
      </c>
      <c r="W52" s="27">
        <v>0</v>
      </c>
      <c r="X52" s="27"/>
      <c r="Y52" s="27"/>
      <c r="Z52" s="27"/>
      <c r="AA52" s="27"/>
      <c r="AB52" s="27">
        <v>0</v>
      </c>
      <c r="AD52" s="26" t="s">
        <v>123</v>
      </c>
      <c r="AE52" s="26" t="s">
        <v>124</v>
      </c>
      <c r="AF52" s="27">
        <v>0</v>
      </c>
      <c r="AG52" s="27"/>
      <c r="AH52" s="27"/>
      <c r="AI52" s="27"/>
      <c r="AJ52" s="27"/>
      <c r="AK52" s="27">
        <v>0</v>
      </c>
      <c r="AM52" s="26" t="s">
        <v>123</v>
      </c>
      <c r="AN52" s="26" t="s">
        <v>124</v>
      </c>
      <c r="AO52" s="27">
        <v>0</v>
      </c>
      <c r="AP52" s="27"/>
      <c r="AQ52" s="27"/>
      <c r="AR52" s="27"/>
      <c r="AS52" s="27"/>
      <c r="AT52" s="27">
        <v>0</v>
      </c>
    </row>
    <row r="53" spans="1:46" x14ac:dyDescent="0.2">
      <c r="A53" t="s">
        <v>38</v>
      </c>
      <c r="B53" t="s">
        <v>202</v>
      </c>
      <c r="C53" t="str">
        <f>LEFT(tblJob10661_001_Phases[[#This Row],[Phase]],4)</f>
        <v>2300</v>
      </c>
      <c r="D53" t="s">
        <v>125</v>
      </c>
      <c r="E53" t="s">
        <v>126</v>
      </c>
      <c r="F53" s="14">
        <v>0</v>
      </c>
      <c r="G53" s="14">
        <v>0</v>
      </c>
      <c r="H53" s="14">
        <v>0</v>
      </c>
      <c r="I53" s="14">
        <v>0</v>
      </c>
      <c r="J53" s="14"/>
      <c r="L53" s="26" t="s">
        <v>125</v>
      </c>
      <c r="M53" s="26" t="s">
        <v>126</v>
      </c>
      <c r="N53" s="27">
        <v>0</v>
      </c>
      <c r="O53" s="27">
        <v>0</v>
      </c>
      <c r="P53" s="27"/>
      <c r="Q53" s="27"/>
      <c r="R53" s="27">
        <v>0</v>
      </c>
      <c r="S53" s="27">
        <v>0</v>
      </c>
      <c r="U53" s="26" t="s">
        <v>125</v>
      </c>
      <c r="V53" s="26" t="s">
        <v>126</v>
      </c>
      <c r="W53" s="27">
        <v>0</v>
      </c>
      <c r="X53" s="27">
        <v>0</v>
      </c>
      <c r="Y53" s="27"/>
      <c r="Z53" s="27"/>
      <c r="AA53" s="27">
        <v>0</v>
      </c>
      <c r="AB53" s="27">
        <v>0</v>
      </c>
      <c r="AD53" s="26" t="s">
        <v>125</v>
      </c>
      <c r="AE53" s="26" t="s">
        <v>126</v>
      </c>
      <c r="AF53" s="27">
        <v>0</v>
      </c>
      <c r="AG53" s="27">
        <v>0</v>
      </c>
      <c r="AH53" s="27"/>
      <c r="AI53" s="27"/>
      <c r="AJ53" s="27">
        <v>0</v>
      </c>
      <c r="AK53" s="27">
        <v>0</v>
      </c>
      <c r="AM53" s="26" t="s">
        <v>125</v>
      </c>
      <c r="AN53" s="26" t="s">
        <v>126</v>
      </c>
      <c r="AO53" s="27">
        <v>0</v>
      </c>
      <c r="AP53" s="27">
        <v>0</v>
      </c>
      <c r="AQ53" s="27"/>
      <c r="AR53" s="27"/>
      <c r="AS53" s="27">
        <v>0</v>
      </c>
      <c r="AT53" s="27">
        <v>0</v>
      </c>
    </row>
    <row r="54" spans="1:46" x14ac:dyDescent="0.2">
      <c r="A54" t="s">
        <v>38</v>
      </c>
      <c r="B54" t="s">
        <v>202</v>
      </c>
      <c r="C54" t="str">
        <f>LEFT(tblJob10661_001_Phases[[#This Row],[Phase]],4)</f>
        <v>2320</v>
      </c>
      <c r="D54" t="s">
        <v>127</v>
      </c>
      <c r="E54" t="s">
        <v>101</v>
      </c>
      <c r="F54" s="14">
        <v>0</v>
      </c>
      <c r="G54" s="14">
        <v>0</v>
      </c>
      <c r="H54" s="14">
        <v>0</v>
      </c>
      <c r="I54" s="14">
        <v>0</v>
      </c>
      <c r="J54" s="14"/>
      <c r="L54" s="26" t="s">
        <v>127</v>
      </c>
      <c r="M54" s="26" t="s">
        <v>101</v>
      </c>
      <c r="N54" s="27">
        <v>0</v>
      </c>
      <c r="O54" s="27">
        <v>0</v>
      </c>
      <c r="P54" s="27"/>
      <c r="Q54" s="27"/>
      <c r="R54" s="27">
        <v>0</v>
      </c>
      <c r="S54" s="27">
        <v>0</v>
      </c>
      <c r="U54" s="26" t="s">
        <v>127</v>
      </c>
      <c r="V54" s="26" t="s">
        <v>101</v>
      </c>
      <c r="W54" s="27">
        <v>0</v>
      </c>
      <c r="X54" s="27">
        <v>0</v>
      </c>
      <c r="Y54" s="27"/>
      <c r="Z54" s="27"/>
      <c r="AA54" s="27">
        <v>0</v>
      </c>
      <c r="AB54" s="27">
        <v>0</v>
      </c>
      <c r="AD54" s="26" t="s">
        <v>127</v>
      </c>
      <c r="AE54" s="26" t="s">
        <v>101</v>
      </c>
      <c r="AF54" s="27">
        <v>0</v>
      </c>
      <c r="AG54" s="27">
        <v>0</v>
      </c>
      <c r="AH54" s="27"/>
      <c r="AI54" s="27"/>
      <c r="AJ54" s="27">
        <v>0</v>
      </c>
      <c r="AK54" s="27">
        <v>0</v>
      </c>
      <c r="AM54" s="26" t="s">
        <v>127</v>
      </c>
      <c r="AN54" s="26" t="s">
        <v>101</v>
      </c>
      <c r="AO54" s="27">
        <v>0</v>
      </c>
      <c r="AP54" s="27">
        <v>0</v>
      </c>
      <c r="AQ54" s="27"/>
      <c r="AR54" s="27"/>
      <c r="AS54" s="27">
        <v>0</v>
      </c>
      <c r="AT54" s="27">
        <v>0</v>
      </c>
    </row>
    <row r="55" spans="1:46" x14ac:dyDescent="0.2">
      <c r="A55" t="s">
        <v>38</v>
      </c>
      <c r="B55" t="s">
        <v>202</v>
      </c>
      <c r="C55" t="str">
        <f>LEFT(tblJob10661_001_Phases[[#This Row],[Phase]],4)</f>
        <v>2320</v>
      </c>
      <c r="D55" t="s">
        <v>128</v>
      </c>
      <c r="E55" t="s">
        <v>124</v>
      </c>
      <c r="F55" s="14">
        <v>0</v>
      </c>
      <c r="G55" s="14">
        <v>0</v>
      </c>
      <c r="H55" s="14">
        <v>0</v>
      </c>
      <c r="I55" s="14">
        <v>0</v>
      </c>
      <c r="J55" s="14"/>
      <c r="L55" s="26" t="s">
        <v>128</v>
      </c>
      <c r="M55" s="26" t="s">
        <v>124</v>
      </c>
      <c r="N55" s="27">
        <v>0</v>
      </c>
      <c r="O55" s="27"/>
      <c r="P55" s="27"/>
      <c r="Q55" s="27"/>
      <c r="R55" s="27"/>
      <c r="S55" s="27">
        <v>0</v>
      </c>
      <c r="U55" s="26" t="s">
        <v>128</v>
      </c>
      <c r="V55" s="26" t="s">
        <v>124</v>
      </c>
      <c r="W55" s="27">
        <v>0</v>
      </c>
      <c r="X55" s="27"/>
      <c r="Y55" s="27"/>
      <c r="Z55" s="27"/>
      <c r="AA55" s="27"/>
      <c r="AB55" s="27">
        <v>0</v>
      </c>
      <c r="AD55" s="26" t="s">
        <v>128</v>
      </c>
      <c r="AE55" s="26" t="s">
        <v>124</v>
      </c>
      <c r="AF55" s="27">
        <v>0</v>
      </c>
      <c r="AG55" s="27"/>
      <c r="AH55" s="27"/>
      <c r="AI55" s="27"/>
      <c r="AJ55" s="27"/>
      <c r="AK55" s="27">
        <v>0</v>
      </c>
      <c r="AM55" s="26" t="s">
        <v>128</v>
      </c>
      <c r="AN55" s="26" t="s">
        <v>124</v>
      </c>
      <c r="AO55" s="27">
        <v>0</v>
      </c>
      <c r="AP55" s="27"/>
      <c r="AQ55" s="27"/>
      <c r="AR55" s="27"/>
      <c r="AS55" s="27"/>
      <c r="AT55" s="27">
        <v>0</v>
      </c>
    </row>
    <row r="56" spans="1:46" x14ac:dyDescent="0.2">
      <c r="A56" t="s">
        <v>38</v>
      </c>
      <c r="B56" t="s">
        <v>202</v>
      </c>
      <c r="C56" t="str">
        <f>LEFT(tblJob10661_001_Phases[[#This Row],[Phase]],4)</f>
        <v>2330</v>
      </c>
      <c r="D56" t="s">
        <v>129</v>
      </c>
      <c r="E56" t="s">
        <v>130</v>
      </c>
      <c r="F56" s="14">
        <v>3304</v>
      </c>
      <c r="G56" s="14">
        <v>3304</v>
      </c>
      <c r="H56" s="14">
        <v>0</v>
      </c>
      <c r="I56" s="14">
        <v>0</v>
      </c>
      <c r="J56" s="14"/>
      <c r="L56" s="26" t="s">
        <v>129</v>
      </c>
      <c r="M56" s="26" t="s">
        <v>130</v>
      </c>
      <c r="N56" s="27">
        <v>3304</v>
      </c>
      <c r="O56" s="27">
        <v>300</v>
      </c>
      <c r="P56" s="27"/>
      <c r="Q56" s="27"/>
      <c r="R56" s="27">
        <v>0</v>
      </c>
      <c r="S56" s="27">
        <v>3604</v>
      </c>
      <c r="U56" s="26" t="s">
        <v>129</v>
      </c>
      <c r="V56" s="26" t="s">
        <v>130</v>
      </c>
      <c r="W56" s="27">
        <v>3304</v>
      </c>
      <c r="X56" s="27">
        <v>300</v>
      </c>
      <c r="Y56" s="27"/>
      <c r="Z56" s="27"/>
      <c r="AA56" s="27">
        <v>0</v>
      </c>
      <c r="AB56" s="27">
        <v>3604</v>
      </c>
      <c r="AD56" s="26" t="s">
        <v>129</v>
      </c>
      <c r="AE56" s="26" t="s">
        <v>130</v>
      </c>
      <c r="AF56" s="27">
        <v>0</v>
      </c>
      <c r="AG56" s="27">
        <v>0</v>
      </c>
      <c r="AH56" s="27"/>
      <c r="AI56" s="27"/>
      <c r="AJ56" s="27">
        <v>0</v>
      </c>
      <c r="AK56" s="27">
        <v>0</v>
      </c>
      <c r="AM56" s="26" t="s">
        <v>129</v>
      </c>
      <c r="AN56" s="26" t="s">
        <v>130</v>
      </c>
      <c r="AO56" s="27">
        <v>0</v>
      </c>
      <c r="AP56" s="27">
        <v>0</v>
      </c>
      <c r="AQ56" s="27"/>
      <c r="AR56" s="27"/>
      <c r="AS56" s="27">
        <v>0</v>
      </c>
      <c r="AT56" s="27">
        <v>0</v>
      </c>
    </row>
    <row r="57" spans="1:46" x14ac:dyDescent="0.2">
      <c r="A57" t="s">
        <v>38</v>
      </c>
      <c r="B57" t="s">
        <v>202</v>
      </c>
      <c r="C57" t="str">
        <f>LEFT(tblJob10661_001_Phases[[#This Row],[Phase]],4)</f>
        <v>2600</v>
      </c>
      <c r="D57" t="s">
        <v>131</v>
      </c>
      <c r="E57" t="s">
        <v>132</v>
      </c>
      <c r="F57" s="14">
        <v>0</v>
      </c>
      <c r="G57" s="14">
        <v>0</v>
      </c>
      <c r="H57" s="14">
        <v>0</v>
      </c>
      <c r="I57" s="14">
        <v>0</v>
      </c>
      <c r="J57" s="14"/>
      <c r="L57" s="26" t="s">
        <v>131</v>
      </c>
      <c r="M57" s="26" t="s">
        <v>132</v>
      </c>
      <c r="N57" s="27">
        <v>0</v>
      </c>
      <c r="O57" s="27">
        <v>968</v>
      </c>
      <c r="P57" s="27"/>
      <c r="Q57" s="27">
        <v>0</v>
      </c>
      <c r="R57" s="27">
        <v>0</v>
      </c>
      <c r="S57" s="27">
        <v>968</v>
      </c>
      <c r="U57" s="26" t="s">
        <v>131</v>
      </c>
      <c r="V57" s="26" t="s">
        <v>132</v>
      </c>
      <c r="W57" s="27">
        <v>0</v>
      </c>
      <c r="X57" s="27">
        <v>968</v>
      </c>
      <c r="Y57" s="27"/>
      <c r="Z57" s="27">
        <v>0</v>
      </c>
      <c r="AA57" s="27">
        <v>0</v>
      </c>
      <c r="AB57" s="27">
        <v>968</v>
      </c>
      <c r="AD57" s="26" t="s">
        <v>131</v>
      </c>
      <c r="AE57" s="26" t="s">
        <v>132</v>
      </c>
      <c r="AF57" s="27">
        <v>0</v>
      </c>
      <c r="AG57" s="27">
        <v>0</v>
      </c>
      <c r="AH57" s="27"/>
      <c r="AI57" s="27">
        <v>0</v>
      </c>
      <c r="AJ57" s="27">
        <v>0</v>
      </c>
      <c r="AK57" s="27">
        <v>0</v>
      </c>
      <c r="AM57" s="26" t="s">
        <v>131</v>
      </c>
      <c r="AN57" s="26" t="s">
        <v>132</v>
      </c>
      <c r="AO57" s="27">
        <v>0</v>
      </c>
      <c r="AP57" s="27">
        <v>0</v>
      </c>
      <c r="AQ57" s="27"/>
      <c r="AR57" s="27">
        <v>0</v>
      </c>
      <c r="AS57" s="27">
        <v>0</v>
      </c>
      <c r="AT57" s="27">
        <v>0</v>
      </c>
    </row>
    <row r="58" spans="1:46" x14ac:dyDescent="0.2">
      <c r="A58" t="s">
        <v>38</v>
      </c>
      <c r="B58" t="s">
        <v>202</v>
      </c>
      <c r="C58" t="str">
        <f>LEFT(tblJob10661_001_Phases[[#This Row],[Phase]],4)</f>
        <v>2600</v>
      </c>
      <c r="D58" t="s">
        <v>133</v>
      </c>
      <c r="E58" t="s">
        <v>134</v>
      </c>
      <c r="F58" s="14">
        <v>0</v>
      </c>
      <c r="G58" s="14">
        <v>0</v>
      </c>
      <c r="H58" s="14">
        <v>0</v>
      </c>
      <c r="I58" s="14">
        <v>0</v>
      </c>
      <c r="J58" s="14"/>
      <c r="L58" s="26" t="s">
        <v>133</v>
      </c>
      <c r="M58" s="26" t="s">
        <v>134</v>
      </c>
      <c r="N58" s="27">
        <v>0</v>
      </c>
      <c r="O58" s="27"/>
      <c r="P58" s="27"/>
      <c r="Q58" s="27"/>
      <c r="R58" s="27"/>
      <c r="S58" s="27">
        <v>0</v>
      </c>
      <c r="U58" s="26" t="s">
        <v>133</v>
      </c>
      <c r="V58" s="26" t="s">
        <v>134</v>
      </c>
      <c r="W58" s="27">
        <v>0</v>
      </c>
      <c r="X58" s="27"/>
      <c r="Y58" s="27"/>
      <c r="Z58" s="27"/>
      <c r="AA58" s="27"/>
      <c r="AB58" s="27">
        <v>0</v>
      </c>
      <c r="AD58" s="26" t="s">
        <v>133</v>
      </c>
      <c r="AE58" s="26" t="s">
        <v>134</v>
      </c>
      <c r="AF58" s="27">
        <v>0</v>
      </c>
      <c r="AG58" s="27"/>
      <c r="AH58" s="27"/>
      <c r="AI58" s="27"/>
      <c r="AJ58" s="27"/>
      <c r="AK58" s="27">
        <v>0</v>
      </c>
      <c r="AM58" s="26" t="s">
        <v>133</v>
      </c>
      <c r="AN58" s="26" t="s">
        <v>134</v>
      </c>
      <c r="AO58" s="27">
        <v>0</v>
      </c>
      <c r="AP58" s="27"/>
      <c r="AQ58" s="27"/>
      <c r="AR58" s="27"/>
      <c r="AS58" s="27"/>
      <c r="AT58" s="27">
        <v>0</v>
      </c>
    </row>
    <row r="59" spans="1:46" x14ac:dyDescent="0.2">
      <c r="A59" t="s">
        <v>38</v>
      </c>
      <c r="B59" t="s">
        <v>202</v>
      </c>
      <c r="C59" t="str">
        <f>LEFT(tblJob10661_001_Phases[[#This Row],[Phase]],4)</f>
        <v>2700</v>
      </c>
      <c r="D59" t="s">
        <v>135</v>
      </c>
      <c r="E59" t="s">
        <v>136</v>
      </c>
      <c r="F59" s="14">
        <v>0</v>
      </c>
      <c r="G59" s="14">
        <v>0</v>
      </c>
      <c r="H59" s="14">
        <v>0</v>
      </c>
      <c r="I59" s="14">
        <v>0</v>
      </c>
      <c r="J59" s="14"/>
      <c r="L59" s="26" t="s">
        <v>135</v>
      </c>
      <c r="M59" s="26" t="s">
        <v>136</v>
      </c>
      <c r="N59" s="27">
        <v>0</v>
      </c>
      <c r="O59" s="27">
        <v>0</v>
      </c>
      <c r="P59" s="27"/>
      <c r="Q59" s="27">
        <v>0</v>
      </c>
      <c r="R59" s="27">
        <v>0</v>
      </c>
      <c r="S59" s="27">
        <v>0</v>
      </c>
      <c r="U59" s="26" t="s">
        <v>135</v>
      </c>
      <c r="V59" s="26" t="s">
        <v>136</v>
      </c>
      <c r="W59" s="27">
        <v>0</v>
      </c>
      <c r="X59" s="27">
        <v>0</v>
      </c>
      <c r="Y59" s="27"/>
      <c r="Z59" s="27">
        <v>0</v>
      </c>
      <c r="AA59" s="27">
        <v>0</v>
      </c>
      <c r="AB59" s="27">
        <v>0</v>
      </c>
      <c r="AD59" s="26" t="s">
        <v>135</v>
      </c>
      <c r="AE59" s="26" t="s">
        <v>136</v>
      </c>
      <c r="AF59" s="27">
        <v>0</v>
      </c>
      <c r="AG59" s="27">
        <v>0</v>
      </c>
      <c r="AH59" s="27"/>
      <c r="AI59" s="27">
        <v>0</v>
      </c>
      <c r="AJ59" s="27">
        <v>0</v>
      </c>
      <c r="AK59" s="27">
        <v>0</v>
      </c>
      <c r="AM59" s="26" t="s">
        <v>135</v>
      </c>
      <c r="AN59" s="26" t="s">
        <v>136</v>
      </c>
      <c r="AO59" s="27">
        <v>0</v>
      </c>
      <c r="AP59" s="27">
        <v>0</v>
      </c>
      <c r="AQ59" s="27"/>
      <c r="AR59" s="27">
        <v>0</v>
      </c>
      <c r="AS59" s="27">
        <v>0</v>
      </c>
      <c r="AT59" s="27">
        <v>0</v>
      </c>
    </row>
    <row r="60" spans="1:46" x14ac:dyDescent="0.2">
      <c r="A60" t="s">
        <v>38</v>
      </c>
      <c r="B60" t="s">
        <v>202</v>
      </c>
      <c r="C60" t="str">
        <f>LEFT(tblJob10661_001_Phases[[#This Row],[Phase]],4)</f>
        <v>7000</v>
      </c>
      <c r="D60" t="s">
        <v>137</v>
      </c>
      <c r="E60" t="s">
        <v>78</v>
      </c>
      <c r="F60" s="14">
        <v>0</v>
      </c>
      <c r="G60" s="14">
        <v>0</v>
      </c>
      <c r="H60" s="14">
        <v>0</v>
      </c>
      <c r="I60" s="14">
        <v>0</v>
      </c>
      <c r="J60" s="14"/>
      <c r="L60" s="26" t="s">
        <v>137</v>
      </c>
      <c r="M60" s="26" t="s">
        <v>78</v>
      </c>
      <c r="N60" s="27">
        <v>0</v>
      </c>
      <c r="O60" s="27"/>
      <c r="P60" s="27"/>
      <c r="Q60" s="27"/>
      <c r="R60" s="27"/>
      <c r="S60" s="27">
        <v>0</v>
      </c>
      <c r="U60" s="26" t="s">
        <v>137</v>
      </c>
      <c r="V60" s="26" t="s">
        <v>78</v>
      </c>
      <c r="W60" s="27">
        <v>0</v>
      </c>
      <c r="X60" s="27"/>
      <c r="Y60" s="27"/>
      <c r="Z60" s="27"/>
      <c r="AA60" s="27"/>
      <c r="AB60" s="27">
        <v>0</v>
      </c>
      <c r="AD60" s="26" t="s">
        <v>137</v>
      </c>
      <c r="AE60" s="26" t="s">
        <v>78</v>
      </c>
      <c r="AF60" s="27">
        <v>0</v>
      </c>
      <c r="AG60" s="27"/>
      <c r="AH60" s="27"/>
      <c r="AI60" s="27"/>
      <c r="AJ60" s="27"/>
      <c r="AK60" s="27">
        <v>0</v>
      </c>
      <c r="AM60" s="26" t="s">
        <v>137</v>
      </c>
      <c r="AN60" s="26" t="s">
        <v>78</v>
      </c>
      <c r="AO60" s="27">
        <v>0</v>
      </c>
      <c r="AP60" s="27"/>
      <c r="AQ60" s="27"/>
      <c r="AR60" s="27"/>
      <c r="AS60" s="27"/>
      <c r="AT60" s="27">
        <v>0</v>
      </c>
    </row>
    <row r="61" spans="1:46" x14ac:dyDescent="0.2">
      <c r="A61" t="s">
        <v>38</v>
      </c>
      <c r="B61" t="s">
        <v>202</v>
      </c>
      <c r="C61" t="str">
        <f>LEFT(tblJob10661_001_Phases[[#This Row],[Phase]],4)</f>
        <v>7000</v>
      </c>
      <c r="D61" t="s">
        <v>138</v>
      </c>
      <c r="E61" t="s">
        <v>139</v>
      </c>
      <c r="F61" s="14">
        <v>0</v>
      </c>
      <c r="G61" s="14">
        <v>0</v>
      </c>
      <c r="H61" s="14">
        <v>0</v>
      </c>
      <c r="I61" s="14">
        <v>0</v>
      </c>
      <c r="J61" s="14"/>
      <c r="L61" s="26" t="s">
        <v>138</v>
      </c>
      <c r="M61" s="26" t="s">
        <v>139</v>
      </c>
      <c r="N61" s="27">
        <v>0</v>
      </c>
      <c r="O61" s="27"/>
      <c r="P61" s="27"/>
      <c r="Q61" s="27"/>
      <c r="R61" s="27"/>
      <c r="S61" s="27">
        <v>0</v>
      </c>
      <c r="U61" s="26" t="s">
        <v>138</v>
      </c>
      <c r="V61" s="26" t="s">
        <v>139</v>
      </c>
      <c r="W61" s="27">
        <v>0</v>
      </c>
      <c r="X61" s="27"/>
      <c r="Y61" s="27"/>
      <c r="Z61" s="27"/>
      <c r="AA61" s="27"/>
      <c r="AB61" s="27">
        <v>0</v>
      </c>
      <c r="AD61" s="26" t="s">
        <v>138</v>
      </c>
      <c r="AE61" s="26" t="s">
        <v>139</v>
      </c>
      <c r="AF61" s="27">
        <v>0</v>
      </c>
      <c r="AG61" s="27"/>
      <c r="AH61" s="27"/>
      <c r="AI61" s="27"/>
      <c r="AJ61" s="27"/>
      <c r="AK61" s="27">
        <v>0</v>
      </c>
      <c r="AM61" s="26" t="s">
        <v>138</v>
      </c>
      <c r="AN61" s="26" t="s">
        <v>139</v>
      </c>
      <c r="AO61" s="27">
        <v>0</v>
      </c>
      <c r="AP61" s="27"/>
      <c r="AQ61" s="27"/>
      <c r="AR61" s="27"/>
      <c r="AS61" s="27"/>
      <c r="AT61" s="27">
        <v>0</v>
      </c>
    </row>
    <row r="62" spans="1:46" x14ac:dyDescent="0.2">
      <c r="A62" t="s">
        <v>38</v>
      </c>
      <c r="B62" t="s">
        <v>202</v>
      </c>
      <c r="C62" t="str">
        <f>LEFT(tblJob10661_001_Phases[[#This Row],[Phase]],4)</f>
        <v>9000</v>
      </c>
      <c r="D62" t="s">
        <v>140</v>
      </c>
      <c r="E62" t="s">
        <v>141</v>
      </c>
      <c r="F62" s="14">
        <v>0</v>
      </c>
      <c r="G62" s="14">
        <v>0</v>
      </c>
      <c r="H62" s="14">
        <v>0</v>
      </c>
      <c r="I62" s="14">
        <v>0</v>
      </c>
      <c r="J62" s="14"/>
      <c r="L62" s="26" t="s">
        <v>140</v>
      </c>
      <c r="M62" s="26" t="s">
        <v>141</v>
      </c>
      <c r="N62" s="27">
        <v>0</v>
      </c>
      <c r="O62" s="27">
        <v>0</v>
      </c>
      <c r="P62" s="27"/>
      <c r="Q62" s="27"/>
      <c r="R62" s="27"/>
      <c r="S62" s="27">
        <v>0</v>
      </c>
      <c r="U62" s="26" t="s">
        <v>140</v>
      </c>
      <c r="V62" s="26" t="s">
        <v>141</v>
      </c>
      <c r="W62" s="27">
        <v>0</v>
      </c>
      <c r="X62" s="27">
        <v>0</v>
      </c>
      <c r="Y62" s="27"/>
      <c r="Z62" s="27"/>
      <c r="AA62" s="27"/>
      <c r="AB62" s="27">
        <v>0</v>
      </c>
      <c r="AD62" s="26" t="s">
        <v>140</v>
      </c>
      <c r="AE62" s="26" t="s">
        <v>141</v>
      </c>
      <c r="AF62" s="27">
        <v>0</v>
      </c>
      <c r="AG62" s="27">
        <v>0</v>
      </c>
      <c r="AH62" s="27"/>
      <c r="AI62" s="27"/>
      <c r="AJ62" s="27"/>
      <c r="AK62" s="27">
        <v>0</v>
      </c>
      <c r="AM62" s="26" t="s">
        <v>140</v>
      </c>
      <c r="AN62" s="26" t="s">
        <v>141</v>
      </c>
      <c r="AO62" s="27">
        <v>0</v>
      </c>
      <c r="AP62" s="27">
        <v>0</v>
      </c>
      <c r="AQ62" s="27"/>
      <c r="AR62" s="27"/>
      <c r="AS62" s="27"/>
      <c r="AT62" s="27">
        <v>0</v>
      </c>
    </row>
    <row r="63" spans="1:46" x14ac:dyDescent="0.2">
      <c r="A63" t="s">
        <v>38</v>
      </c>
      <c r="B63" t="s">
        <v>202</v>
      </c>
      <c r="C63" t="str">
        <f>LEFT(tblJob10661_001_Phases[[#This Row],[Phase]],4)</f>
        <v>9000</v>
      </c>
      <c r="D63" t="s">
        <v>142</v>
      </c>
      <c r="E63" t="s">
        <v>143</v>
      </c>
      <c r="F63" s="14">
        <v>0</v>
      </c>
      <c r="G63" s="14">
        <v>0</v>
      </c>
      <c r="H63" s="14">
        <v>0</v>
      </c>
      <c r="I63" s="14">
        <v>0</v>
      </c>
      <c r="J63" s="14"/>
      <c r="L63" s="26" t="s">
        <v>142</v>
      </c>
      <c r="M63" s="26" t="s">
        <v>143</v>
      </c>
      <c r="N63" s="27">
        <v>0</v>
      </c>
      <c r="O63" s="27"/>
      <c r="P63" s="27"/>
      <c r="Q63" s="27"/>
      <c r="R63" s="27"/>
      <c r="S63" s="27">
        <v>0</v>
      </c>
      <c r="U63" s="26" t="s">
        <v>142</v>
      </c>
      <c r="V63" s="26" t="s">
        <v>143</v>
      </c>
      <c r="W63" s="27">
        <v>0</v>
      </c>
      <c r="X63" s="27"/>
      <c r="Y63" s="27"/>
      <c r="Z63" s="27"/>
      <c r="AA63" s="27"/>
      <c r="AB63" s="27">
        <v>0</v>
      </c>
      <c r="AD63" s="26" t="s">
        <v>142</v>
      </c>
      <c r="AE63" s="26" t="s">
        <v>143</v>
      </c>
      <c r="AF63" s="27">
        <v>0</v>
      </c>
      <c r="AG63" s="27"/>
      <c r="AH63" s="27"/>
      <c r="AI63" s="27"/>
      <c r="AJ63" s="27"/>
      <c r="AK63" s="27">
        <v>0</v>
      </c>
      <c r="AM63" s="26" t="s">
        <v>142</v>
      </c>
      <c r="AN63" s="26" t="s">
        <v>143</v>
      </c>
      <c r="AO63" s="27">
        <v>0</v>
      </c>
      <c r="AP63" s="27"/>
      <c r="AQ63" s="27"/>
      <c r="AR63" s="27"/>
      <c r="AS63" s="27"/>
      <c r="AT63" s="27">
        <v>0</v>
      </c>
    </row>
    <row r="64" spans="1:46" x14ac:dyDescent="0.2">
      <c r="A64" t="s">
        <v>38</v>
      </c>
      <c r="B64" t="s">
        <v>202</v>
      </c>
      <c r="C64" t="str">
        <f>LEFT(tblJob10661_001_Phases[[#This Row],[Phase]],4)</f>
        <v>9000</v>
      </c>
      <c r="D64" t="s">
        <v>144</v>
      </c>
      <c r="E64" t="s">
        <v>145</v>
      </c>
      <c r="F64" s="14">
        <v>0</v>
      </c>
      <c r="G64" s="14">
        <v>0</v>
      </c>
      <c r="H64" s="14">
        <v>0</v>
      </c>
      <c r="I64" s="14">
        <v>0</v>
      </c>
      <c r="J64" s="14"/>
      <c r="L64" s="26" t="s">
        <v>144</v>
      </c>
      <c r="M64" s="26" t="s">
        <v>145</v>
      </c>
      <c r="N64" s="27">
        <v>0</v>
      </c>
      <c r="O64" s="27"/>
      <c r="P64" s="27"/>
      <c r="Q64" s="27"/>
      <c r="R64" s="27"/>
      <c r="S64" s="27">
        <v>0</v>
      </c>
      <c r="U64" s="26" t="s">
        <v>144</v>
      </c>
      <c r="V64" s="26" t="s">
        <v>145</v>
      </c>
      <c r="W64" s="27">
        <v>0</v>
      </c>
      <c r="X64" s="27"/>
      <c r="Y64" s="27"/>
      <c r="Z64" s="27"/>
      <c r="AA64" s="27"/>
      <c r="AB64" s="27">
        <v>0</v>
      </c>
      <c r="AD64" s="26" t="s">
        <v>144</v>
      </c>
      <c r="AE64" s="26" t="s">
        <v>145</v>
      </c>
      <c r="AF64" s="27">
        <v>0</v>
      </c>
      <c r="AG64" s="27"/>
      <c r="AH64" s="27"/>
      <c r="AI64" s="27"/>
      <c r="AJ64" s="27"/>
      <c r="AK64" s="27">
        <v>0</v>
      </c>
      <c r="AM64" s="26" t="s">
        <v>144</v>
      </c>
      <c r="AN64" s="26" t="s">
        <v>145</v>
      </c>
      <c r="AO64" s="27">
        <v>0</v>
      </c>
      <c r="AP64" s="27"/>
      <c r="AQ64" s="27"/>
      <c r="AR64" s="27"/>
      <c r="AS64" s="27"/>
      <c r="AT64" s="27">
        <v>0</v>
      </c>
    </row>
    <row r="65" spans="1:46" x14ac:dyDescent="0.2">
      <c r="A65" t="s">
        <v>38</v>
      </c>
      <c r="B65" t="s">
        <v>202</v>
      </c>
      <c r="C65" t="str">
        <f>LEFT(tblJob10661_001_Phases[[#This Row],[Phase]],4)</f>
        <v>9000</v>
      </c>
      <c r="D65" t="s">
        <v>146</v>
      </c>
      <c r="E65" t="s">
        <v>147</v>
      </c>
      <c r="F65" s="14">
        <v>0</v>
      </c>
      <c r="G65" s="14">
        <v>0</v>
      </c>
      <c r="H65" s="14">
        <v>0</v>
      </c>
      <c r="I65" s="14">
        <v>0</v>
      </c>
      <c r="J65" s="14"/>
      <c r="L65" s="26" t="s">
        <v>146</v>
      </c>
      <c r="M65" s="26" t="s">
        <v>147</v>
      </c>
      <c r="N65" s="27">
        <v>0</v>
      </c>
      <c r="O65" s="27"/>
      <c r="P65" s="27"/>
      <c r="Q65" s="27"/>
      <c r="R65" s="27"/>
      <c r="S65" s="27">
        <v>0</v>
      </c>
      <c r="U65" s="26" t="s">
        <v>146</v>
      </c>
      <c r="V65" s="26" t="s">
        <v>147</v>
      </c>
      <c r="W65" s="27">
        <v>0</v>
      </c>
      <c r="X65" s="27"/>
      <c r="Y65" s="27"/>
      <c r="Z65" s="27"/>
      <c r="AA65" s="27"/>
      <c r="AB65" s="27">
        <v>0</v>
      </c>
      <c r="AD65" s="26" t="s">
        <v>146</v>
      </c>
      <c r="AE65" s="26" t="s">
        <v>147</v>
      </c>
      <c r="AF65" s="27">
        <v>0</v>
      </c>
      <c r="AG65" s="27"/>
      <c r="AH65" s="27"/>
      <c r="AI65" s="27"/>
      <c r="AJ65" s="27"/>
      <c r="AK65" s="27">
        <v>0</v>
      </c>
      <c r="AM65" s="26" t="s">
        <v>146</v>
      </c>
      <c r="AN65" s="26" t="s">
        <v>147</v>
      </c>
      <c r="AO65" s="27">
        <v>0</v>
      </c>
      <c r="AP65" s="27"/>
      <c r="AQ65" s="27"/>
      <c r="AR65" s="27"/>
      <c r="AS65" s="27"/>
      <c r="AT65" s="27">
        <v>0</v>
      </c>
    </row>
    <row r="66" spans="1:46" x14ac:dyDescent="0.2">
      <c r="A66" t="s">
        <v>38</v>
      </c>
      <c r="B66" t="s">
        <v>202</v>
      </c>
      <c r="C66" t="str">
        <f>LEFT(tblJob10661_001_Phases[[#This Row],[Phase]],4)</f>
        <v>9000</v>
      </c>
      <c r="D66" t="s">
        <v>148</v>
      </c>
      <c r="E66" t="s">
        <v>149</v>
      </c>
      <c r="F66" s="14">
        <v>0</v>
      </c>
      <c r="G66" s="14">
        <v>0</v>
      </c>
      <c r="H66" s="14">
        <v>0</v>
      </c>
      <c r="I66" s="14">
        <v>0</v>
      </c>
      <c r="J66" s="14"/>
      <c r="L66" s="26" t="s">
        <v>148</v>
      </c>
      <c r="M66" s="26" t="s">
        <v>149</v>
      </c>
      <c r="N66" s="27">
        <v>0</v>
      </c>
      <c r="O66" s="27"/>
      <c r="P66" s="27"/>
      <c r="Q66" s="27"/>
      <c r="R66" s="27"/>
      <c r="S66" s="27">
        <v>0</v>
      </c>
      <c r="U66" s="26" t="s">
        <v>148</v>
      </c>
      <c r="V66" s="26" t="s">
        <v>149</v>
      </c>
      <c r="W66" s="27">
        <v>0</v>
      </c>
      <c r="X66" s="27"/>
      <c r="Y66" s="27"/>
      <c r="Z66" s="27"/>
      <c r="AA66" s="27"/>
      <c r="AB66" s="27">
        <v>0</v>
      </c>
      <c r="AD66" s="26" t="s">
        <v>148</v>
      </c>
      <c r="AE66" s="26" t="s">
        <v>149</v>
      </c>
      <c r="AF66" s="27">
        <v>0</v>
      </c>
      <c r="AG66" s="27"/>
      <c r="AH66" s="27"/>
      <c r="AI66" s="27"/>
      <c r="AJ66" s="27"/>
      <c r="AK66" s="27">
        <v>0</v>
      </c>
      <c r="AM66" s="26" t="s">
        <v>148</v>
      </c>
      <c r="AN66" s="26" t="s">
        <v>149</v>
      </c>
      <c r="AO66" s="27">
        <v>0</v>
      </c>
      <c r="AP66" s="27"/>
      <c r="AQ66" s="27"/>
      <c r="AR66" s="27"/>
      <c r="AS66" s="27"/>
      <c r="AT66" s="27">
        <v>0</v>
      </c>
    </row>
    <row r="67" spans="1:46" x14ac:dyDescent="0.2">
      <c r="A67" t="s">
        <v>38</v>
      </c>
      <c r="B67" t="s">
        <v>202</v>
      </c>
      <c r="C67" t="str">
        <f>LEFT(tblJob10661_001_Phases[[#This Row],[Phase]],4)</f>
        <v>9000</v>
      </c>
      <c r="D67" t="s">
        <v>150</v>
      </c>
      <c r="E67" t="s">
        <v>151</v>
      </c>
      <c r="F67" s="14">
        <v>0</v>
      </c>
      <c r="G67" s="14">
        <v>0</v>
      </c>
      <c r="H67" s="14">
        <v>0</v>
      </c>
      <c r="I67" s="14">
        <v>0</v>
      </c>
      <c r="J67" s="14"/>
      <c r="L67" s="26" t="s">
        <v>150</v>
      </c>
      <c r="M67" s="26" t="s">
        <v>151</v>
      </c>
      <c r="N67" s="27">
        <v>0</v>
      </c>
      <c r="O67" s="27"/>
      <c r="P67" s="27"/>
      <c r="Q67" s="27"/>
      <c r="R67" s="27"/>
      <c r="S67" s="27">
        <v>0</v>
      </c>
      <c r="U67" s="26" t="s">
        <v>150</v>
      </c>
      <c r="V67" s="26" t="s">
        <v>151</v>
      </c>
      <c r="W67" s="27">
        <v>0</v>
      </c>
      <c r="X67" s="27"/>
      <c r="Y67" s="27"/>
      <c r="Z67" s="27"/>
      <c r="AA67" s="27"/>
      <c r="AB67" s="27">
        <v>0</v>
      </c>
      <c r="AD67" s="26" t="s">
        <v>150</v>
      </c>
      <c r="AE67" s="26" t="s">
        <v>151</v>
      </c>
      <c r="AF67" s="27">
        <v>0</v>
      </c>
      <c r="AG67" s="27"/>
      <c r="AH67" s="27"/>
      <c r="AI67" s="27"/>
      <c r="AJ67" s="27"/>
      <c r="AK67" s="27">
        <v>0</v>
      </c>
      <c r="AM67" s="26" t="s">
        <v>150</v>
      </c>
      <c r="AN67" s="26" t="s">
        <v>151</v>
      </c>
      <c r="AO67" s="27">
        <v>0</v>
      </c>
      <c r="AP67" s="27"/>
      <c r="AQ67" s="27"/>
      <c r="AR67" s="27"/>
      <c r="AS67" s="27"/>
      <c r="AT67" s="27">
        <v>0</v>
      </c>
    </row>
    <row r="68" spans="1:46" x14ac:dyDescent="0.2">
      <c r="A68" t="s">
        <v>38</v>
      </c>
      <c r="B68" t="s">
        <v>202</v>
      </c>
      <c r="C68" t="str">
        <f>LEFT(tblJob10661_001_Phases[[#This Row],[Phase]],4)</f>
        <v>9000</v>
      </c>
      <c r="D68" t="s">
        <v>152</v>
      </c>
      <c r="E68" t="s">
        <v>153</v>
      </c>
      <c r="F68" s="14">
        <v>0</v>
      </c>
      <c r="G68" s="14">
        <v>0</v>
      </c>
      <c r="H68" s="14">
        <v>0</v>
      </c>
      <c r="I68" s="14">
        <v>0</v>
      </c>
      <c r="J68" s="14"/>
      <c r="L68" s="26" t="s">
        <v>152</v>
      </c>
      <c r="M68" s="26" t="s">
        <v>153</v>
      </c>
      <c r="N68" s="27">
        <v>0</v>
      </c>
      <c r="O68" s="27"/>
      <c r="P68" s="27"/>
      <c r="Q68" s="27"/>
      <c r="R68" s="27"/>
      <c r="S68" s="27">
        <v>0</v>
      </c>
      <c r="U68" s="26" t="s">
        <v>152</v>
      </c>
      <c r="V68" s="26" t="s">
        <v>153</v>
      </c>
      <c r="W68" s="27">
        <v>0</v>
      </c>
      <c r="X68" s="27"/>
      <c r="Y68" s="27"/>
      <c r="Z68" s="27"/>
      <c r="AA68" s="27"/>
      <c r="AB68" s="27">
        <v>0</v>
      </c>
      <c r="AD68" s="26" t="s">
        <v>152</v>
      </c>
      <c r="AE68" s="26" t="s">
        <v>153</v>
      </c>
      <c r="AF68" s="27">
        <v>0</v>
      </c>
      <c r="AG68" s="27"/>
      <c r="AH68" s="27"/>
      <c r="AI68" s="27"/>
      <c r="AJ68" s="27"/>
      <c r="AK68" s="27">
        <v>0</v>
      </c>
      <c r="AM68" s="26" t="s">
        <v>152</v>
      </c>
      <c r="AN68" s="26" t="s">
        <v>153</v>
      </c>
      <c r="AO68" s="27">
        <v>0</v>
      </c>
      <c r="AP68" s="27"/>
      <c r="AQ68" s="27"/>
      <c r="AR68" s="27"/>
      <c r="AS68" s="27"/>
      <c r="AT68" s="27">
        <v>0</v>
      </c>
    </row>
    <row r="69" spans="1:46" x14ac:dyDescent="0.2">
      <c r="A69" t="s">
        <v>38</v>
      </c>
      <c r="B69" t="s">
        <v>202</v>
      </c>
      <c r="C69" t="str">
        <f>LEFT(tblJob10661_001_Phases[[#This Row],[Phase]],4)</f>
        <v>9200</v>
      </c>
      <c r="D69" t="s">
        <v>154</v>
      </c>
      <c r="E69" t="s">
        <v>101</v>
      </c>
      <c r="F69" s="14">
        <v>0</v>
      </c>
      <c r="G69" s="14">
        <v>0</v>
      </c>
      <c r="H69" s="14">
        <v>0</v>
      </c>
      <c r="I69" s="14">
        <v>0</v>
      </c>
      <c r="J69" s="14"/>
      <c r="L69" s="26" t="s">
        <v>154</v>
      </c>
      <c r="M69" s="26" t="s">
        <v>101</v>
      </c>
      <c r="N69" s="27">
        <v>0</v>
      </c>
      <c r="O69" s="27">
        <v>0</v>
      </c>
      <c r="P69" s="27"/>
      <c r="Q69" s="27"/>
      <c r="R69" s="27">
        <v>0</v>
      </c>
      <c r="S69" s="27">
        <v>0</v>
      </c>
      <c r="U69" s="26" t="s">
        <v>154</v>
      </c>
      <c r="V69" s="26" t="s">
        <v>101</v>
      </c>
      <c r="W69" s="27">
        <v>0</v>
      </c>
      <c r="X69" s="27">
        <v>0</v>
      </c>
      <c r="Y69" s="27"/>
      <c r="Z69" s="27"/>
      <c r="AA69" s="27">
        <v>0</v>
      </c>
      <c r="AB69" s="27">
        <v>0</v>
      </c>
      <c r="AD69" s="26" t="s">
        <v>154</v>
      </c>
      <c r="AE69" s="26" t="s">
        <v>101</v>
      </c>
      <c r="AF69" s="27">
        <v>0</v>
      </c>
      <c r="AG69" s="27">
        <v>0</v>
      </c>
      <c r="AH69" s="27"/>
      <c r="AI69" s="27"/>
      <c r="AJ69" s="27">
        <v>0</v>
      </c>
      <c r="AK69" s="27">
        <v>0</v>
      </c>
      <c r="AM69" s="26" t="s">
        <v>154</v>
      </c>
      <c r="AN69" s="26" t="s">
        <v>101</v>
      </c>
      <c r="AO69" s="27">
        <v>0</v>
      </c>
      <c r="AP69" s="27">
        <v>0</v>
      </c>
      <c r="AQ69" s="27"/>
      <c r="AR69" s="27"/>
      <c r="AS69" s="27">
        <v>0</v>
      </c>
      <c r="AT69" s="27">
        <v>0</v>
      </c>
    </row>
    <row r="70" spans="1:46" x14ac:dyDescent="0.2">
      <c r="A70" t="s">
        <v>38</v>
      </c>
      <c r="B70" t="s">
        <v>202</v>
      </c>
      <c r="C70" t="str">
        <f>LEFT(tblJob10661_001_Phases[[#This Row],[Phase]],4)</f>
        <v>9300</v>
      </c>
      <c r="D70" t="s">
        <v>155</v>
      </c>
      <c r="E70" t="s">
        <v>101</v>
      </c>
      <c r="F70" s="14">
        <v>0</v>
      </c>
      <c r="G70" s="14">
        <v>0</v>
      </c>
      <c r="H70" s="14">
        <v>0</v>
      </c>
      <c r="I70" s="14">
        <v>0</v>
      </c>
      <c r="J70" s="14"/>
      <c r="L70" s="26" t="s">
        <v>155</v>
      </c>
      <c r="M70" s="26" t="s">
        <v>101</v>
      </c>
      <c r="N70" s="27">
        <v>0</v>
      </c>
      <c r="O70" s="27">
        <v>0</v>
      </c>
      <c r="P70" s="27"/>
      <c r="Q70" s="27"/>
      <c r="R70" s="27">
        <v>0</v>
      </c>
      <c r="S70" s="27">
        <v>0</v>
      </c>
      <c r="U70" s="26" t="s">
        <v>155</v>
      </c>
      <c r="V70" s="26" t="s">
        <v>101</v>
      </c>
      <c r="W70" s="27">
        <v>0</v>
      </c>
      <c r="X70" s="27">
        <v>0</v>
      </c>
      <c r="Y70" s="27"/>
      <c r="Z70" s="27"/>
      <c r="AA70" s="27">
        <v>0</v>
      </c>
      <c r="AB70" s="27">
        <v>0</v>
      </c>
      <c r="AD70" s="26" t="s">
        <v>155</v>
      </c>
      <c r="AE70" s="26" t="s">
        <v>101</v>
      </c>
      <c r="AF70" s="27">
        <v>0</v>
      </c>
      <c r="AG70" s="27">
        <v>0</v>
      </c>
      <c r="AH70" s="27"/>
      <c r="AI70" s="27"/>
      <c r="AJ70" s="27">
        <v>0</v>
      </c>
      <c r="AK70" s="27">
        <v>0</v>
      </c>
      <c r="AM70" s="26" t="s">
        <v>155</v>
      </c>
      <c r="AN70" s="26" t="s">
        <v>101</v>
      </c>
      <c r="AO70" s="27">
        <v>0</v>
      </c>
      <c r="AP70" s="27">
        <v>0</v>
      </c>
      <c r="AQ70" s="27"/>
      <c r="AR70" s="27"/>
      <c r="AS70" s="27">
        <v>0</v>
      </c>
      <c r="AT70" s="27">
        <v>0</v>
      </c>
    </row>
    <row r="71" spans="1:46" x14ac:dyDescent="0.2">
      <c r="A71" t="s">
        <v>38</v>
      </c>
      <c r="B71" t="s">
        <v>202</v>
      </c>
      <c r="C71" t="str">
        <f>LEFT(tblJob10661_001_Phases[[#This Row],[Phase]],4)</f>
        <v>9500</v>
      </c>
      <c r="D71" t="s">
        <v>156</v>
      </c>
      <c r="E71" t="s">
        <v>157</v>
      </c>
      <c r="F71" s="14">
        <v>2192</v>
      </c>
      <c r="G71" s="14">
        <v>2192</v>
      </c>
      <c r="H71" s="14">
        <v>0</v>
      </c>
      <c r="I71" s="14">
        <v>0</v>
      </c>
      <c r="J71" s="14"/>
      <c r="L71" s="26" t="s">
        <v>156</v>
      </c>
      <c r="M71" s="26" t="s">
        <v>157</v>
      </c>
      <c r="N71" s="27">
        <v>2192</v>
      </c>
      <c r="O71" s="27">
        <v>0</v>
      </c>
      <c r="P71" s="27"/>
      <c r="Q71" s="27"/>
      <c r="R71" s="27">
        <v>0</v>
      </c>
      <c r="S71" s="27">
        <v>2192</v>
      </c>
      <c r="U71" s="26" t="s">
        <v>156</v>
      </c>
      <c r="V71" s="26" t="s">
        <v>157</v>
      </c>
      <c r="W71" s="27">
        <v>2192</v>
      </c>
      <c r="X71" s="27">
        <v>0</v>
      </c>
      <c r="Y71" s="27"/>
      <c r="Z71" s="27"/>
      <c r="AA71" s="27">
        <v>0</v>
      </c>
      <c r="AB71" s="27">
        <v>2192</v>
      </c>
      <c r="AD71" s="26" t="s">
        <v>156</v>
      </c>
      <c r="AE71" s="26" t="s">
        <v>157</v>
      </c>
      <c r="AF71" s="27">
        <v>0</v>
      </c>
      <c r="AG71" s="27">
        <v>0</v>
      </c>
      <c r="AH71" s="27"/>
      <c r="AI71" s="27"/>
      <c r="AJ71" s="27">
        <v>0</v>
      </c>
      <c r="AK71" s="27">
        <v>0</v>
      </c>
      <c r="AM71" s="26" t="s">
        <v>156</v>
      </c>
      <c r="AN71" s="26" t="s">
        <v>157</v>
      </c>
      <c r="AO71" s="27">
        <v>0</v>
      </c>
      <c r="AP71" s="27">
        <v>0</v>
      </c>
      <c r="AQ71" s="27"/>
      <c r="AR71" s="27"/>
      <c r="AS71" s="27">
        <v>0</v>
      </c>
      <c r="AT71" s="27">
        <v>0</v>
      </c>
    </row>
    <row r="72" spans="1:46" x14ac:dyDescent="0.2">
      <c r="A72" t="s">
        <v>38</v>
      </c>
      <c r="B72" t="s">
        <v>202</v>
      </c>
      <c r="C72" t="str">
        <f>LEFT(tblJob10661_001_Phases[[#This Row],[Phase]],4)</f>
        <v>9500</v>
      </c>
      <c r="D72" t="s">
        <v>158</v>
      </c>
      <c r="E72" t="s">
        <v>159</v>
      </c>
      <c r="F72" s="14">
        <v>0</v>
      </c>
      <c r="G72" s="14">
        <v>0</v>
      </c>
      <c r="H72" s="14">
        <v>0</v>
      </c>
      <c r="I72" s="14">
        <v>0</v>
      </c>
      <c r="J72" s="14"/>
      <c r="L72" s="26" t="s">
        <v>158</v>
      </c>
      <c r="M72" s="26" t="s">
        <v>159</v>
      </c>
      <c r="N72" s="27">
        <v>0</v>
      </c>
      <c r="O72" s="27"/>
      <c r="P72" s="27"/>
      <c r="Q72" s="27"/>
      <c r="R72" s="27"/>
      <c r="S72" s="27">
        <v>0</v>
      </c>
      <c r="U72" s="26" t="s">
        <v>158</v>
      </c>
      <c r="V72" s="26" t="s">
        <v>159</v>
      </c>
      <c r="W72" s="27">
        <v>0</v>
      </c>
      <c r="X72" s="27"/>
      <c r="Y72" s="27"/>
      <c r="Z72" s="27"/>
      <c r="AA72" s="27"/>
      <c r="AB72" s="27">
        <v>0</v>
      </c>
      <c r="AD72" s="26" t="s">
        <v>158</v>
      </c>
      <c r="AE72" s="26" t="s">
        <v>159</v>
      </c>
      <c r="AF72" s="27">
        <v>0</v>
      </c>
      <c r="AG72" s="27"/>
      <c r="AH72" s="27"/>
      <c r="AI72" s="27"/>
      <c r="AJ72" s="27"/>
      <c r="AK72" s="27">
        <v>0</v>
      </c>
      <c r="AM72" s="26" t="s">
        <v>158</v>
      </c>
      <c r="AN72" s="26" t="s">
        <v>159</v>
      </c>
      <c r="AO72" s="27">
        <v>0</v>
      </c>
      <c r="AP72" s="27"/>
      <c r="AQ72" s="27"/>
      <c r="AR72" s="27"/>
      <c r="AS72" s="27"/>
      <c r="AT72" s="27">
        <v>0</v>
      </c>
    </row>
    <row r="73" spans="1:46" x14ac:dyDescent="0.2">
      <c r="A73" t="s">
        <v>38</v>
      </c>
      <c r="B73" t="s">
        <v>202</v>
      </c>
      <c r="C73" t="str">
        <f>LEFT(tblJob10661_001_Phases[[#This Row],[Phase]],4)</f>
        <v>9500</v>
      </c>
      <c r="D73" t="s">
        <v>160</v>
      </c>
      <c r="E73" t="s">
        <v>124</v>
      </c>
      <c r="F73" s="14">
        <v>78</v>
      </c>
      <c r="G73" s="14">
        <v>78</v>
      </c>
      <c r="H73" s="14">
        <v>0</v>
      </c>
      <c r="I73" s="14">
        <v>0</v>
      </c>
      <c r="J73" s="14"/>
      <c r="L73" s="26" t="s">
        <v>160</v>
      </c>
      <c r="M73" s="26" t="s">
        <v>124</v>
      </c>
      <c r="N73" s="27">
        <v>78</v>
      </c>
      <c r="O73" s="27"/>
      <c r="P73" s="27"/>
      <c r="Q73" s="27"/>
      <c r="R73" s="27"/>
      <c r="S73" s="27">
        <v>78</v>
      </c>
      <c r="U73" s="26" t="s">
        <v>160</v>
      </c>
      <c r="V73" s="26" t="s">
        <v>124</v>
      </c>
      <c r="W73" s="27">
        <v>78</v>
      </c>
      <c r="X73" s="27"/>
      <c r="Y73" s="27"/>
      <c r="Z73" s="27"/>
      <c r="AA73" s="27"/>
      <c r="AB73" s="27">
        <v>78</v>
      </c>
      <c r="AD73" s="26" t="s">
        <v>160</v>
      </c>
      <c r="AE73" s="26" t="s">
        <v>124</v>
      </c>
      <c r="AF73" s="27">
        <v>0</v>
      </c>
      <c r="AG73" s="27"/>
      <c r="AH73" s="27"/>
      <c r="AI73" s="27"/>
      <c r="AJ73" s="27"/>
      <c r="AK73" s="27">
        <v>0</v>
      </c>
      <c r="AM73" s="26" t="s">
        <v>160</v>
      </c>
      <c r="AN73" s="26" t="s">
        <v>124</v>
      </c>
      <c r="AO73" s="27">
        <v>0</v>
      </c>
      <c r="AP73" s="27"/>
      <c r="AQ73" s="27"/>
      <c r="AR73" s="27"/>
      <c r="AS73" s="27"/>
      <c r="AT73" s="27">
        <v>0</v>
      </c>
    </row>
    <row r="74" spans="1:46" x14ac:dyDescent="0.2">
      <c r="A74" t="s">
        <v>38</v>
      </c>
      <c r="B74" t="s">
        <v>202</v>
      </c>
      <c r="C74" t="str">
        <f>LEFT(tblJob10661_001_Phases[[#This Row],[Phase]],4)</f>
        <v>9500</v>
      </c>
      <c r="D74" t="s">
        <v>161</v>
      </c>
      <c r="E74" t="s">
        <v>162</v>
      </c>
      <c r="F74" s="14">
        <v>684</v>
      </c>
      <c r="G74" s="14">
        <v>684</v>
      </c>
      <c r="H74" s="14">
        <v>0</v>
      </c>
      <c r="I74" s="14">
        <v>0</v>
      </c>
      <c r="J74" s="14"/>
      <c r="L74" s="26" t="s">
        <v>161</v>
      </c>
      <c r="M74" s="26" t="s">
        <v>162</v>
      </c>
      <c r="N74" s="27">
        <v>684</v>
      </c>
      <c r="O74" s="27"/>
      <c r="P74" s="27"/>
      <c r="Q74" s="27"/>
      <c r="R74" s="27"/>
      <c r="S74" s="27">
        <v>684</v>
      </c>
      <c r="U74" s="26" t="s">
        <v>161</v>
      </c>
      <c r="V74" s="26" t="s">
        <v>162</v>
      </c>
      <c r="W74" s="27">
        <v>684</v>
      </c>
      <c r="X74" s="27"/>
      <c r="Y74" s="27"/>
      <c r="Z74" s="27"/>
      <c r="AA74" s="27"/>
      <c r="AB74" s="27">
        <v>684</v>
      </c>
      <c r="AD74" s="26" t="s">
        <v>161</v>
      </c>
      <c r="AE74" s="26" t="s">
        <v>162</v>
      </c>
      <c r="AF74" s="27">
        <v>0</v>
      </c>
      <c r="AG74" s="27"/>
      <c r="AH74" s="27"/>
      <c r="AI74" s="27"/>
      <c r="AJ74" s="27"/>
      <c r="AK74" s="27">
        <v>0</v>
      </c>
      <c r="AM74" s="26" t="s">
        <v>161</v>
      </c>
      <c r="AN74" s="26" t="s">
        <v>162</v>
      </c>
      <c r="AO74" s="27">
        <v>0</v>
      </c>
      <c r="AP74" s="27"/>
      <c r="AQ74" s="27"/>
      <c r="AR74" s="27"/>
      <c r="AS74" s="27"/>
      <c r="AT74" s="27">
        <v>0</v>
      </c>
    </row>
    <row r="75" spans="1:46" x14ac:dyDescent="0.2">
      <c r="A75" t="s">
        <v>38</v>
      </c>
      <c r="B75" t="s">
        <v>202</v>
      </c>
      <c r="C75" t="str">
        <f>LEFT(tblJob10661_001_Phases[[#This Row],[Phase]],4)</f>
        <v>9500</v>
      </c>
      <c r="D75" t="s">
        <v>163</v>
      </c>
      <c r="E75" t="s">
        <v>164</v>
      </c>
      <c r="F75" s="14">
        <v>0</v>
      </c>
      <c r="G75" s="14">
        <v>0</v>
      </c>
      <c r="H75" s="14">
        <v>0</v>
      </c>
      <c r="I75" s="14">
        <v>0</v>
      </c>
      <c r="J75" s="14"/>
      <c r="L75" s="26" t="s">
        <v>163</v>
      </c>
      <c r="M75" s="26" t="s">
        <v>164</v>
      </c>
      <c r="N75" s="27">
        <v>0</v>
      </c>
      <c r="O75" s="27"/>
      <c r="P75" s="27"/>
      <c r="Q75" s="27"/>
      <c r="R75" s="27"/>
      <c r="S75" s="27">
        <v>0</v>
      </c>
      <c r="U75" s="26" t="s">
        <v>163</v>
      </c>
      <c r="V75" s="26" t="s">
        <v>164</v>
      </c>
      <c r="W75" s="27">
        <v>0</v>
      </c>
      <c r="X75" s="27"/>
      <c r="Y75" s="27"/>
      <c r="Z75" s="27"/>
      <c r="AA75" s="27"/>
      <c r="AB75" s="27">
        <v>0</v>
      </c>
      <c r="AD75" s="26" t="s">
        <v>163</v>
      </c>
      <c r="AE75" s="26" t="s">
        <v>164</v>
      </c>
      <c r="AF75" s="27">
        <v>0</v>
      </c>
      <c r="AG75" s="27"/>
      <c r="AH75" s="27"/>
      <c r="AI75" s="27"/>
      <c r="AJ75" s="27"/>
      <c r="AK75" s="27">
        <v>0</v>
      </c>
      <c r="AM75" s="26" t="s">
        <v>163</v>
      </c>
      <c r="AN75" s="26" t="s">
        <v>164</v>
      </c>
      <c r="AO75" s="27">
        <v>0</v>
      </c>
      <c r="AP75" s="27"/>
      <c r="AQ75" s="27"/>
      <c r="AR75" s="27"/>
      <c r="AS75" s="27"/>
      <c r="AT75" s="27">
        <v>0</v>
      </c>
    </row>
    <row r="76" spans="1:46" x14ac:dyDescent="0.2">
      <c r="A76" t="s">
        <v>38</v>
      </c>
      <c r="B76" t="s">
        <v>202</v>
      </c>
      <c r="C76" t="str">
        <f>LEFT(tblJob10661_001_Phases[[#This Row],[Phase]],4)</f>
        <v>9500</v>
      </c>
      <c r="D76" t="s">
        <v>165</v>
      </c>
      <c r="E76" t="s">
        <v>101</v>
      </c>
      <c r="F76" s="14">
        <v>0</v>
      </c>
      <c r="G76" s="14">
        <v>0</v>
      </c>
      <c r="H76" s="14">
        <v>0</v>
      </c>
      <c r="I76" s="14">
        <v>0</v>
      </c>
      <c r="J76" s="14"/>
      <c r="L76" s="26" t="s">
        <v>165</v>
      </c>
      <c r="M76" s="26" t="s">
        <v>101</v>
      </c>
      <c r="N76" s="27">
        <v>0</v>
      </c>
      <c r="O76" s="27">
        <v>0</v>
      </c>
      <c r="P76" s="27"/>
      <c r="Q76" s="27"/>
      <c r="R76" s="27"/>
      <c r="S76" s="27">
        <v>0</v>
      </c>
      <c r="U76" s="26" t="s">
        <v>165</v>
      </c>
      <c r="V76" s="26" t="s">
        <v>101</v>
      </c>
      <c r="W76" s="27">
        <v>0</v>
      </c>
      <c r="X76" s="27">
        <v>0</v>
      </c>
      <c r="Y76" s="27"/>
      <c r="Z76" s="27"/>
      <c r="AA76" s="27"/>
      <c r="AB76" s="27">
        <v>0</v>
      </c>
      <c r="AD76" s="26" t="s">
        <v>165</v>
      </c>
      <c r="AE76" s="26" t="s">
        <v>101</v>
      </c>
      <c r="AF76" s="27">
        <v>0</v>
      </c>
      <c r="AG76" s="27">
        <v>0</v>
      </c>
      <c r="AH76" s="27"/>
      <c r="AI76" s="27"/>
      <c r="AJ76" s="27"/>
      <c r="AK76" s="27">
        <v>0</v>
      </c>
      <c r="AM76" s="26" t="s">
        <v>165</v>
      </c>
      <c r="AN76" s="26" t="s">
        <v>101</v>
      </c>
      <c r="AO76" s="27">
        <v>0</v>
      </c>
      <c r="AP76" s="27">
        <v>0</v>
      </c>
      <c r="AQ76" s="27"/>
      <c r="AR76" s="27"/>
      <c r="AS76" s="27"/>
      <c r="AT76" s="27">
        <v>0</v>
      </c>
    </row>
    <row r="77" spans="1:46" x14ac:dyDescent="0.2">
      <c r="A77" t="s">
        <v>38</v>
      </c>
      <c r="B77" t="s">
        <v>202</v>
      </c>
      <c r="C77" t="str">
        <f>LEFT(tblJob10661_001_Phases[[#This Row],[Phase]],4)</f>
        <v>9500</v>
      </c>
      <c r="D77" t="s">
        <v>166</v>
      </c>
      <c r="E77" t="s">
        <v>101</v>
      </c>
      <c r="F77" s="14">
        <v>0</v>
      </c>
      <c r="G77" s="14">
        <v>0</v>
      </c>
      <c r="H77" s="14">
        <v>0</v>
      </c>
      <c r="I77" s="14">
        <v>0</v>
      </c>
      <c r="J77" s="14"/>
      <c r="L77" s="26" t="s">
        <v>166</v>
      </c>
      <c r="M77" s="26" t="s">
        <v>101</v>
      </c>
      <c r="N77" s="27">
        <v>0</v>
      </c>
      <c r="O77" s="27">
        <v>0</v>
      </c>
      <c r="P77" s="27"/>
      <c r="Q77" s="27"/>
      <c r="R77" s="27"/>
      <c r="S77" s="27">
        <v>0</v>
      </c>
      <c r="U77" s="26" t="s">
        <v>166</v>
      </c>
      <c r="V77" s="26" t="s">
        <v>101</v>
      </c>
      <c r="W77" s="27">
        <v>0</v>
      </c>
      <c r="X77" s="27">
        <v>0</v>
      </c>
      <c r="Y77" s="27"/>
      <c r="Z77" s="27"/>
      <c r="AA77" s="27"/>
      <c r="AB77" s="27">
        <v>0</v>
      </c>
      <c r="AD77" s="26" t="s">
        <v>166</v>
      </c>
      <c r="AE77" s="26" t="s">
        <v>101</v>
      </c>
      <c r="AF77" s="27">
        <v>0</v>
      </c>
      <c r="AG77" s="27">
        <v>0</v>
      </c>
      <c r="AH77" s="27"/>
      <c r="AI77" s="27"/>
      <c r="AJ77" s="27"/>
      <c r="AK77" s="27">
        <v>0</v>
      </c>
      <c r="AM77" s="26" t="s">
        <v>166</v>
      </c>
      <c r="AN77" s="26" t="s">
        <v>101</v>
      </c>
      <c r="AO77" s="27">
        <v>0</v>
      </c>
      <c r="AP77" s="27">
        <v>0</v>
      </c>
      <c r="AQ77" s="27"/>
      <c r="AR77" s="27"/>
      <c r="AS77" s="27"/>
      <c r="AT77" s="27">
        <v>0</v>
      </c>
    </row>
    <row r="78" spans="1:46" x14ac:dyDescent="0.2">
      <c r="A78" t="s">
        <v>38</v>
      </c>
      <c r="B78" t="s">
        <v>202</v>
      </c>
      <c r="C78" t="str">
        <f>LEFT(tblJob10661_001_Phases[[#This Row],[Phase]],4)</f>
        <v>9500</v>
      </c>
      <c r="D78" t="s">
        <v>167</v>
      </c>
      <c r="E78" t="s">
        <v>101</v>
      </c>
      <c r="F78" s="14">
        <v>0</v>
      </c>
      <c r="G78" s="14">
        <v>0</v>
      </c>
      <c r="H78" s="14">
        <v>0</v>
      </c>
      <c r="I78" s="14">
        <v>0</v>
      </c>
      <c r="J78" s="14"/>
      <c r="L78" s="26" t="s">
        <v>167</v>
      </c>
      <c r="M78" s="26" t="s">
        <v>101</v>
      </c>
      <c r="N78" s="27">
        <v>0</v>
      </c>
      <c r="O78" s="27">
        <v>0</v>
      </c>
      <c r="P78" s="27"/>
      <c r="Q78" s="27"/>
      <c r="R78" s="27"/>
      <c r="S78" s="27">
        <v>0</v>
      </c>
      <c r="U78" s="26" t="s">
        <v>167</v>
      </c>
      <c r="V78" s="26" t="s">
        <v>101</v>
      </c>
      <c r="W78" s="27">
        <v>0</v>
      </c>
      <c r="X78" s="27">
        <v>0</v>
      </c>
      <c r="Y78" s="27"/>
      <c r="Z78" s="27"/>
      <c r="AA78" s="27"/>
      <c r="AB78" s="27">
        <v>0</v>
      </c>
      <c r="AD78" s="26" t="s">
        <v>167</v>
      </c>
      <c r="AE78" s="26" t="s">
        <v>101</v>
      </c>
      <c r="AF78" s="27">
        <v>0</v>
      </c>
      <c r="AG78" s="27">
        <v>0</v>
      </c>
      <c r="AH78" s="27"/>
      <c r="AI78" s="27"/>
      <c r="AJ78" s="27"/>
      <c r="AK78" s="27">
        <v>0</v>
      </c>
      <c r="AM78" s="26" t="s">
        <v>167</v>
      </c>
      <c r="AN78" s="26" t="s">
        <v>101</v>
      </c>
      <c r="AO78" s="27">
        <v>0</v>
      </c>
      <c r="AP78" s="27">
        <v>0</v>
      </c>
      <c r="AQ78" s="27"/>
      <c r="AR78" s="27"/>
      <c r="AS78" s="27"/>
      <c r="AT78" s="27">
        <v>0</v>
      </c>
    </row>
    <row r="79" spans="1:46" x14ac:dyDescent="0.2">
      <c r="A79" t="s">
        <v>38</v>
      </c>
      <c r="B79" t="s">
        <v>202</v>
      </c>
      <c r="C79" t="str">
        <f>LEFT(tblJob10661_001_Phases[[#This Row],[Phase]],4)</f>
        <v>9500</v>
      </c>
      <c r="D79" t="s">
        <v>168</v>
      </c>
      <c r="E79" t="s">
        <v>101</v>
      </c>
      <c r="F79" s="14">
        <v>0</v>
      </c>
      <c r="G79" s="14">
        <v>0</v>
      </c>
      <c r="H79" s="14">
        <v>0</v>
      </c>
      <c r="I79" s="14">
        <v>0</v>
      </c>
      <c r="J79" s="14"/>
      <c r="L79" s="26" t="s">
        <v>168</v>
      </c>
      <c r="M79" s="26" t="s">
        <v>101</v>
      </c>
      <c r="N79" s="27">
        <v>0</v>
      </c>
      <c r="O79" s="27">
        <v>0</v>
      </c>
      <c r="P79" s="27"/>
      <c r="Q79" s="27"/>
      <c r="R79" s="27"/>
      <c r="S79" s="27">
        <v>0</v>
      </c>
      <c r="U79" s="26" t="s">
        <v>168</v>
      </c>
      <c r="V79" s="26" t="s">
        <v>101</v>
      </c>
      <c r="W79" s="27">
        <v>0</v>
      </c>
      <c r="X79" s="27">
        <v>0</v>
      </c>
      <c r="Y79" s="27"/>
      <c r="Z79" s="27"/>
      <c r="AA79" s="27"/>
      <c r="AB79" s="27">
        <v>0</v>
      </c>
      <c r="AD79" s="26" t="s">
        <v>168</v>
      </c>
      <c r="AE79" s="26" t="s">
        <v>101</v>
      </c>
      <c r="AF79" s="27">
        <v>0</v>
      </c>
      <c r="AG79" s="27">
        <v>0</v>
      </c>
      <c r="AH79" s="27"/>
      <c r="AI79" s="27"/>
      <c r="AJ79" s="27"/>
      <c r="AK79" s="27">
        <v>0</v>
      </c>
      <c r="AM79" s="26" t="s">
        <v>168</v>
      </c>
      <c r="AN79" s="26" t="s">
        <v>101</v>
      </c>
      <c r="AO79" s="27">
        <v>0</v>
      </c>
      <c r="AP79" s="27">
        <v>0</v>
      </c>
      <c r="AQ79" s="27"/>
      <c r="AR79" s="27"/>
      <c r="AS79" s="27"/>
      <c r="AT79" s="27">
        <v>0</v>
      </c>
    </row>
    <row r="80" spans="1:46" x14ac:dyDescent="0.2">
      <c r="A80" t="s">
        <v>38</v>
      </c>
      <c r="B80" t="s">
        <v>202</v>
      </c>
      <c r="C80" t="str">
        <f>LEFT(tblJob10661_001_Phases[[#This Row],[Phase]],4)</f>
        <v>9500</v>
      </c>
      <c r="D80" t="s">
        <v>169</v>
      </c>
      <c r="E80" t="s">
        <v>101</v>
      </c>
      <c r="F80" s="14">
        <v>0</v>
      </c>
      <c r="G80" s="14">
        <v>0</v>
      </c>
      <c r="H80" s="14">
        <v>0</v>
      </c>
      <c r="I80" s="14">
        <v>0</v>
      </c>
      <c r="J80" s="14"/>
      <c r="L80" s="26" t="s">
        <v>169</v>
      </c>
      <c r="M80" s="26" t="s">
        <v>101</v>
      </c>
      <c r="N80" s="27">
        <v>0</v>
      </c>
      <c r="O80" s="27">
        <v>0</v>
      </c>
      <c r="P80" s="27"/>
      <c r="Q80" s="27"/>
      <c r="R80" s="27"/>
      <c r="S80" s="27">
        <v>0</v>
      </c>
      <c r="U80" s="26" t="s">
        <v>169</v>
      </c>
      <c r="V80" s="26" t="s">
        <v>101</v>
      </c>
      <c r="W80" s="27">
        <v>0</v>
      </c>
      <c r="X80" s="27">
        <v>0</v>
      </c>
      <c r="Y80" s="27"/>
      <c r="Z80" s="27"/>
      <c r="AA80" s="27"/>
      <c r="AB80" s="27">
        <v>0</v>
      </c>
      <c r="AD80" s="26" t="s">
        <v>169</v>
      </c>
      <c r="AE80" s="26" t="s">
        <v>101</v>
      </c>
      <c r="AF80" s="27">
        <v>0</v>
      </c>
      <c r="AG80" s="27">
        <v>0</v>
      </c>
      <c r="AH80" s="27"/>
      <c r="AI80" s="27"/>
      <c r="AJ80" s="27"/>
      <c r="AK80" s="27">
        <v>0</v>
      </c>
      <c r="AM80" s="26" t="s">
        <v>169</v>
      </c>
      <c r="AN80" s="26" t="s">
        <v>101</v>
      </c>
      <c r="AO80" s="27">
        <v>0</v>
      </c>
      <c r="AP80" s="27">
        <v>0</v>
      </c>
      <c r="AQ80" s="27"/>
      <c r="AR80" s="27"/>
      <c r="AS80" s="27"/>
      <c r="AT80" s="27">
        <v>0</v>
      </c>
    </row>
    <row r="81" spans="1:46" x14ac:dyDescent="0.2">
      <c r="A81" t="s">
        <v>38</v>
      </c>
      <c r="B81" t="s">
        <v>202</v>
      </c>
      <c r="C81" t="str">
        <f>LEFT(tblJob10661_001_Phases[[#This Row],[Phase]],4)</f>
        <v>9500</v>
      </c>
      <c r="D81" t="s">
        <v>170</v>
      </c>
      <c r="E81" t="s">
        <v>101</v>
      </c>
      <c r="F81" s="14">
        <v>0</v>
      </c>
      <c r="G81" s="14">
        <v>0</v>
      </c>
      <c r="H81" s="14">
        <v>0</v>
      </c>
      <c r="I81" s="14">
        <v>0</v>
      </c>
      <c r="J81" s="14"/>
      <c r="L81" s="26" t="s">
        <v>170</v>
      </c>
      <c r="M81" s="26" t="s">
        <v>101</v>
      </c>
      <c r="N81" s="27">
        <v>0</v>
      </c>
      <c r="O81" s="27">
        <v>0</v>
      </c>
      <c r="P81" s="27"/>
      <c r="Q81" s="27"/>
      <c r="R81" s="27"/>
      <c r="S81" s="27">
        <v>0</v>
      </c>
      <c r="U81" s="26" t="s">
        <v>170</v>
      </c>
      <c r="V81" s="26" t="s">
        <v>101</v>
      </c>
      <c r="W81" s="27">
        <v>0</v>
      </c>
      <c r="X81" s="27">
        <v>0</v>
      </c>
      <c r="Y81" s="27"/>
      <c r="Z81" s="27"/>
      <c r="AA81" s="27"/>
      <c r="AB81" s="27">
        <v>0</v>
      </c>
      <c r="AD81" s="26" t="s">
        <v>170</v>
      </c>
      <c r="AE81" s="26" t="s">
        <v>101</v>
      </c>
      <c r="AF81" s="27">
        <v>0</v>
      </c>
      <c r="AG81" s="27">
        <v>0</v>
      </c>
      <c r="AH81" s="27"/>
      <c r="AI81" s="27"/>
      <c r="AJ81" s="27"/>
      <c r="AK81" s="27">
        <v>0</v>
      </c>
      <c r="AM81" s="26" t="s">
        <v>170</v>
      </c>
      <c r="AN81" s="26" t="s">
        <v>101</v>
      </c>
      <c r="AO81" s="27">
        <v>0</v>
      </c>
      <c r="AP81" s="27">
        <v>0</v>
      </c>
      <c r="AQ81" s="27"/>
      <c r="AR81" s="27"/>
      <c r="AS81" s="27"/>
      <c r="AT81" s="27">
        <v>0</v>
      </c>
    </row>
    <row r="82" spans="1:46" x14ac:dyDescent="0.2">
      <c r="A82" t="s">
        <v>38</v>
      </c>
      <c r="B82" t="s">
        <v>202</v>
      </c>
      <c r="C82" t="str">
        <f>LEFT(tblJob10661_001_Phases[[#This Row],[Phase]],4)</f>
        <v>9500</v>
      </c>
      <c r="D82" t="s">
        <v>171</v>
      </c>
      <c r="E82" t="s">
        <v>101</v>
      </c>
      <c r="F82" s="14">
        <v>0</v>
      </c>
      <c r="G82" s="14">
        <v>0</v>
      </c>
      <c r="H82" s="14">
        <v>0</v>
      </c>
      <c r="I82" s="14">
        <v>0</v>
      </c>
      <c r="J82" s="14"/>
      <c r="L82" s="26" t="s">
        <v>171</v>
      </c>
      <c r="M82" s="26" t="s">
        <v>101</v>
      </c>
      <c r="N82" s="27">
        <v>0</v>
      </c>
      <c r="O82" s="27">
        <v>0</v>
      </c>
      <c r="P82" s="27"/>
      <c r="Q82" s="27"/>
      <c r="R82" s="27"/>
      <c r="S82" s="27">
        <v>0</v>
      </c>
      <c r="U82" s="26" t="s">
        <v>171</v>
      </c>
      <c r="V82" s="26" t="s">
        <v>101</v>
      </c>
      <c r="W82" s="27">
        <v>0</v>
      </c>
      <c r="X82" s="27">
        <v>0</v>
      </c>
      <c r="Y82" s="27"/>
      <c r="Z82" s="27"/>
      <c r="AA82" s="27"/>
      <c r="AB82" s="27">
        <v>0</v>
      </c>
      <c r="AD82" s="26" t="s">
        <v>171</v>
      </c>
      <c r="AE82" s="26" t="s">
        <v>101</v>
      </c>
      <c r="AF82" s="27">
        <v>0</v>
      </c>
      <c r="AG82" s="27">
        <v>0</v>
      </c>
      <c r="AH82" s="27"/>
      <c r="AI82" s="27"/>
      <c r="AJ82" s="27"/>
      <c r="AK82" s="27">
        <v>0</v>
      </c>
      <c r="AM82" s="26" t="s">
        <v>171</v>
      </c>
      <c r="AN82" s="26" t="s">
        <v>101</v>
      </c>
      <c r="AO82" s="27">
        <v>0</v>
      </c>
      <c r="AP82" s="27">
        <v>0</v>
      </c>
      <c r="AQ82" s="27"/>
      <c r="AR82" s="27"/>
      <c r="AS82" s="27"/>
      <c r="AT82" s="27">
        <v>0</v>
      </c>
    </row>
    <row r="83" spans="1:46" x14ac:dyDescent="0.2">
      <c r="A83" t="s">
        <v>38</v>
      </c>
      <c r="B83" t="s">
        <v>202</v>
      </c>
      <c r="C83" t="str">
        <f>LEFT(tblJob10661_001_Phases[[#This Row],[Phase]],4)</f>
        <v>9500</v>
      </c>
      <c r="D83" t="s">
        <v>172</v>
      </c>
      <c r="E83" t="s">
        <v>101</v>
      </c>
      <c r="F83" s="14">
        <v>0</v>
      </c>
      <c r="G83" s="14">
        <v>0</v>
      </c>
      <c r="H83" s="14">
        <v>0</v>
      </c>
      <c r="I83" s="14">
        <v>0</v>
      </c>
      <c r="J83" s="14"/>
      <c r="L83" s="26" t="s">
        <v>172</v>
      </c>
      <c r="M83" s="26" t="s">
        <v>101</v>
      </c>
      <c r="N83" s="27">
        <v>0</v>
      </c>
      <c r="O83" s="27">
        <v>0</v>
      </c>
      <c r="P83" s="27"/>
      <c r="Q83" s="27"/>
      <c r="R83" s="27"/>
      <c r="S83" s="27">
        <v>0</v>
      </c>
      <c r="U83" s="26" t="s">
        <v>172</v>
      </c>
      <c r="V83" s="26" t="s">
        <v>101</v>
      </c>
      <c r="W83" s="27">
        <v>0</v>
      </c>
      <c r="X83" s="27">
        <v>0</v>
      </c>
      <c r="Y83" s="27"/>
      <c r="Z83" s="27"/>
      <c r="AA83" s="27"/>
      <c r="AB83" s="27">
        <v>0</v>
      </c>
      <c r="AD83" s="26" t="s">
        <v>172</v>
      </c>
      <c r="AE83" s="26" t="s">
        <v>101</v>
      </c>
      <c r="AF83" s="27">
        <v>0</v>
      </c>
      <c r="AG83" s="27">
        <v>0</v>
      </c>
      <c r="AH83" s="27"/>
      <c r="AI83" s="27"/>
      <c r="AJ83" s="27"/>
      <c r="AK83" s="27">
        <v>0</v>
      </c>
      <c r="AM83" s="26" t="s">
        <v>172</v>
      </c>
      <c r="AN83" s="26" t="s">
        <v>101</v>
      </c>
      <c r="AO83" s="27">
        <v>0</v>
      </c>
      <c r="AP83" s="27">
        <v>0</v>
      </c>
      <c r="AQ83" s="27"/>
      <c r="AR83" s="27"/>
      <c r="AS83" s="27"/>
      <c r="AT83" s="27">
        <v>0</v>
      </c>
    </row>
    <row r="84" spans="1:46" x14ac:dyDescent="0.2">
      <c r="A84" t="s">
        <v>38</v>
      </c>
      <c r="B84" t="s">
        <v>202</v>
      </c>
      <c r="C84" t="str">
        <f>LEFT(tblJob10661_001_Phases[[#This Row],[Phase]],4)</f>
        <v>9500</v>
      </c>
      <c r="D84" t="s">
        <v>173</v>
      </c>
      <c r="E84" t="s">
        <v>101</v>
      </c>
      <c r="F84" s="14">
        <v>0</v>
      </c>
      <c r="G84" s="14">
        <v>0</v>
      </c>
      <c r="H84" s="14">
        <v>0</v>
      </c>
      <c r="I84" s="14">
        <v>0</v>
      </c>
      <c r="J84" s="14"/>
      <c r="L84" s="26" t="s">
        <v>173</v>
      </c>
      <c r="M84" s="26" t="s">
        <v>101</v>
      </c>
      <c r="N84" s="27">
        <v>0</v>
      </c>
      <c r="O84" s="27">
        <v>0</v>
      </c>
      <c r="P84" s="27"/>
      <c r="Q84" s="27"/>
      <c r="R84" s="27"/>
      <c r="S84" s="27">
        <v>0</v>
      </c>
      <c r="U84" s="26" t="s">
        <v>173</v>
      </c>
      <c r="V84" s="26" t="s">
        <v>101</v>
      </c>
      <c r="W84" s="27">
        <v>0</v>
      </c>
      <c r="X84" s="27">
        <v>0</v>
      </c>
      <c r="Y84" s="27"/>
      <c r="Z84" s="27"/>
      <c r="AA84" s="27"/>
      <c r="AB84" s="27">
        <v>0</v>
      </c>
      <c r="AD84" s="26" t="s">
        <v>173</v>
      </c>
      <c r="AE84" s="26" t="s">
        <v>101</v>
      </c>
      <c r="AF84" s="27">
        <v>0</v>
      </c>
      <c r="AG84" s="27">
        <v>0</v>
      </c>
      <c r="AH84" s="27"/>
      <c r="AI84" s="27"/>
      <c r="AJ84" s="27"/>
      <c r="AK84" s="27">
        <v>0</v>
      </c>
      <c r="AM84" s="26" t="s">
        <v>173</v>
      </c>
      <c r="AN84" s="26" t="s">
        <v>101</v>
      </c>
      <c r="AO84" s="27">
        <v>0</v>
      </c>
      <c r="AP84" s="27">
        <v>0</v>
      </c>
      <c r="AQ84" s="27"/>
      <c r="AR84" s="27"/>
      <c r="AS84" s="27"/>
      <c r="AT84" s="27">
        <v>0</v>
      </c>
    </row>
    <row r="85" spans="1:46" x14ac:dyDescent="0.2">
      <c r="A85" t="s">
        <v>38</v>
      </c>
      <c r="B85" t="s">
        <v>202</v>
      </c>
      <c r="C85" t="str">
        <f>LEFT(tblJob10661_001_Phases[[#This Row],[Phase]],4)</f>
        <v>9500</v>
      </c>
      <c r="D85" t="s">
        <v>174</v>
      </c>
      <c r="E85" t="s">
        <v>101</v>
      </c>
      <c r="F85" s="14">
        <v>0</v>
      </c>
      <c r="G85" s="14">
        <v>0</v>
      </c>
      <c r="H85" s="14">
        <v>0</v>
      </c>
      <c r="I85" s="14">
        <v>0</v>
      </c>
      <c r="J85" s="14"/>
      <c r="L85" s="26" t="s">
        <v>174</v>
      </c>
      <c r="M85" s="26" t="s">
        <v>101</v>
      </c>
      <c r="N85" s="27">
        <v>0</v>
      </c>
      <c r="O85" s="27">
        <v>0</v>
      </c>
      <c r="P85" s="27"/>
      <c r="Q85" s="27"/>
      <c r="R85" s="27"/>
      <c r="S85" s="27">
        <v>0</v>
      </c>
      <c r="U85" s="26" t="s">
        <v>174</v>
      </c>
      <c r="V85" s="26" t="s">
        <v>101</v>
      </c>
      <c r="W85" s="27">
        <v>0</v>
      </c>
      <c r="X85" s="27">
        <v>0</v>
      </c>
      <c r="Y85" s="27"/>
      <c r="Z85" s="27"/>
      <c r="AA85" s="27"/>
      <c r="AB85" s="27">
        <v>0</v>
      </c>
      <c r="AD85" s="26" t="s">
        <v>174</v>
      </c>
      <c r="AE85" s="26" t="s">
        <v>101</v>
      </c>
      <c r="AF85" s="27">
        <v>0</v>
      </c>
      <c r="AG85" s="27">
        <v>0</v>
      </c>
      <c r="AH85" s="27"/>
      <c r="AI85" s="27"/>
      <c r="AJ85" s="27"/>
      <c r="AK85" s="27">
        <v>0</v>
      </c>
      <c r="AM85" s="26" t="s">
        <v>174</v>
      </c>
      <c r="AN85" s="26" t="s">
        <v>101</v>
      </c>
      <c r="AO85" s="27">
        <v>0</v>
      </c>
      <c r="AP85" s="27">
        <v>0</v>
      </c>
      <c r="AQ85" s="27"/>
      <c r="AR85" s="27"/>
      <c r="AS85" s="27"/>
      <c r="AT85" s="27">
        <v>0</v>
      </c>
    </row>
    <row r="86" spans="1:46" x14ac:dyDescent="0.2">
      <c r="A86" t="s">
        <v>38</v>
      </c>
      <c r="B86" t="s">
        <v>202</v>
      </c>
      <c r="C86" t="str">
        <f>LEFT(tblJob10661_001_Phases[[#This Row],[Phase]],4)</f>
        <v>9500</v>
      </c>
      <c r="D86" t="s">
        <v>175</v>
      </c>
      <c r="E86" t="s">
        <v>101</v>
      </c>
      <c r="F86" s="14">
        <v>0</v>
      </c>
      <c r="G86" s="14">
        <v>0</v>
      </c>
      <c r="H86" s="14">
        <v>0</v>
      </c>
      <c r="I86" s="14">
        <v>0</v>
      </c>
      <c r="J86" s="14"/>
      <c r="L86" s="26" t="s">
        <v>175</v>
      </c>
      <c r="M86" s="26" t="s">
        <v>101</v>
      </c>
      <c r="N86" s="27">
        <v>0</v>
      </c>
      <c r="O86" s="27">
        <v>0</v>
      </c>
      <c r="P86" s="27"/>
      <c r="Q86" s="27"/>
      <c r="R86" s="27"/>
      <c r="S86" s="27">
        <v>0</v>
      </c>
      <c r="U86" s="26" t="s">
        <v>175</v>
      </c>
      <c r="V86" s="26" t="s">
        <v>101</v>
      </c>
      <c r="W86" s="27">
        <v>0</v>
      </c>
      <c r="X86" s="27">
        <v>0</v>
      </c>
      <c r="Y86" s="27"/>
      <c r="Z86" s="27"/>
      <c r="AA86" s="27"/>
      <c r="AB86" s="27">
        <v>0</v>
      </c>
      <c r="AD86" s="26" t="s">
        <v>175</v>
      </c>
      <c r="AE86" s="26" t="s">
        <v>101</v>
      </c>
      <c r="AF86" s="27">
        <v>0</v>
      </c>
      <c r="AG86" s="27">
        <v>0</v>
      </c>
      <c r="AH86" s="27"/>
      <c r="AI86" s="27"/>
      <c r="AJ86" s="27"/>
      <c r="AK86" s="27">
        <v>0</v>
      </c>
      <c r="AM86" s="26" t="s">
        <v>175</v>
      </c>
      <c r="AN86" s="26" t="s">
        <v>101</v>
      </c>
      <c r="AO86" s="27">
        <v>0</v>
      </c>
      <c r="AP86" s="27">
        <v>0</v>
      </c>
      <c r="AQ86" s="27"/>
      <c r="AR86" s="27"/>
      <c r="AS86" s="27"/>
      <c r="AT86" s="27">
        <v>0</v>
      </c>
    </row>
    <row r="87" spans="1:46" x14ac:dyDescent="0.2">
      <c r="A87" t="s">
        <v>38</v>
      </c>
      <c r="B87" t="s">
        <v>202</v>
      </c>
      <c r="C87" t="str">
        <f>LEFT(tblJob10661_001_Phases[[#This Row],[Phase]],4)</f>
        <v>9500</v>
      </c>
      <c r="D87" t="s">
        <v>176</v>
      </c>
      <c r="E87" t="s">
        <v>101</v>
      </c>
      <c r="F87" s="14">
        <v>0</v>
      </c>
      <c r="G87" s="14">
        <v>0</v>
      </c>
      <c r="H87" s="14">
        <v>0</v>
      </c>
      <c r="I87" s="14">
        <v>0</v>
      </c>
      <c r="J87" s="14"/>
      <c r="L87" s="26" t="s">
        <v>176</v>
      </c>
      <c r="M87" s="26" t="s">
        <v>101</v>
      </c>
      <c r="N87" s="27">
        <v>0</v>
      </c>
      <c r="O87" s="27">
        <v>0</v>
      </c>
      <c r="P87" s="27"/>
      <c r="Q87" s="27"/>
      <c r="R87" s="27"/>
      <c r="S87" s="27">
        <v>0</v>
      </c>
      <c r="U87" s="26" t="s">
        <v>176</v>
      </c>
      <c r="V87" s="26" t="s">
        <v>101</v>
      </c>
      <c r="W87" s="27">
        <v>0</v>
      </c>
      <c r="X87" s="27">
        <v>0</v>
      </c>
      <c r="Y87" s="27"/>
      <c r="Z87" s="27"/>
      <c r="AA87" s="27"/>
      <c r="AB87" s="27">
        <v>0</v>
      </c>
      <c r="AD87" s="26" t="s">
        <v>176</v>
      </c>
      <c r="AE87" s="26" t="s">
        <v>101</v>
      </c>
      <c r="AF87" s="27">
        <v>0</v>
      </c>
      <c r="AG87" s="27">
        <v>0</v>
      </c>
      <c r="AH87" s="27"/>
      <c r="AI87" s="27"/>
      <c r="AJ87" s="27"/>
      <c r="AK87" s="27">
        <v>0</v>
      </c>
      <c r="AM87" s="26" t="s">
        <v>176</v>
      </c>
      <c r="AN87" s="26" t="s">
        <v>101</v>
      </c>
      <c r="AO87" s="27">
        <v>0</v>
      </c>
      <c r="AP87" s="27">
        <v>0</v>
      </c>
      <c r="AQ87" s="27"/>
      <c r="AR87" s="27"/>
      <c r="AS87" s="27"/>
      <c r="AT87" s="27">
        <v>0</v>
      </c>
    </row>
    <row r="88" spans="1:46" x14ac:dyDescent="0.2">
      <c r="A88" t="s">
        <v>38</v>
      </c>
      <c r="B88" t="s">
        <v>202</v>
      </c>
      <c r="C88" t="str">
        <f>LEFT(tblJob10661_001_Phases[[#This Row],[Phase]],4)</f>
        <v>9500</v>
      </c>
      <c r="D88" t="s">
        <v>177</v>
      </c>
      <c r="E88" t="s">
        <v>101</v>
      </c>
      <c r="F88" s="14">
        <v>0</v>
      </c>
      <c r="G88" s="14">
        <v>0</v>
      </c>
      <c r="H88" s="14">
        <v>0</v>
      </c>
      <c r="I88" s="14">
        <v>0</v>
      </c>
      <c r="J88" s="14"/>
      <c r="L88" s="26" t="s">
        <v>177</v>
      </c>
      <c r="M88" s="26" t="s">
        <v>101</v>
      </c>
      <c r="N88" s="27">
        <v>0</v>
      </c>
      <c r="O88" s="27">
        <v>0</v>
      </c>
      <c r="P88" s="27"/>
      <c r="Q88" s="27"/>
      <c r="R88" s="27"/>
      <c r="S88" s="27">
        <v>0</v>
      </c>
      <c r="U88" s="26" t="s">
        <v>177</v>
      </c>
      <c r="V88" s="26" t="s">
        <v>101</v>
      </c>
      <c r="W88" s="27">
        <v>0</v>
      </c>
      <c r="X88" s="27">
        <v>0</v>
      </c>
      <c r="Y88" s="27"/>
      <c r="Z88" s="27"/>
      <c r="AA88" s="27"/>
      <c r="AB88" s="27">
        <v>0</v>
      </c>
      <c r="AD88" s="26" t="s">
        <v>177</v>
      </c>
      <c r="AE88" s="26" t="s">
        <v>101</v>
      </c>
      <c r="AF88" s="27">
        <v>0</v>
      </c>
      <c r="AG88" s="27">
        <v>0</v>
      </c>
      <c r="AH88" s="27"/>
      <c r="AI88" s="27"/>
      <c r="AJ88" s="27"/>
      <c r="AK88" s="27">
        <v>0</v>
      </c>
      <c r="AM88" s="26" t="s">
        <v>177</v>
      </c>
      <c r="AN88" s="26" t="s">
        <v>101</v>
      </c>
      <c r="AO88" s="27">
        <v>0</v>
      </c>
      <c r="AP88" s="27">
        <v>0</v>
      </c>
      <c r="AQ88" s="27"/>
      <c r="AR88" s="27"/>
      <c r="AS88" s="27"/>
      <c r="AT88" s="27">
        <v>0</v>
      </c>
    </row>
    <row r="89" spans="1:46" x14ac:dyDescent="0.2">
      <c r="A89" t="s">
        <v>38</v>
      </c>
      <c r="B89" t="s">
        <v>202</v>
      </c>
      <c r="C89" t="str">
        <f>LEFT(tblJob10661_001_Phases[[#This Row],[Phase]],4)</f>
        <v>9600</v>
      </c>
      <c r="D89" t="s">
        <v>178</v>
      </c>
      <c r="E89" t="s">
        <v>179</v>
      </c>
      <c r="F89" s="14">
        <v>0</v>
      </c>
      <c r="G89" s="14">
        <v>0</v>
      </c>
      <c r="H89" s="14">
        <v>0</v>
      </c>
      <c r="I89" s="14">
        <v>0</v>
      </c>
      <c r="J89" s="14"/>
      <c r="L89" s="26" t="s">
        <v>178</v>
      </c>
      <c r="M89" s="26" t="s">
        <v>179</v>
      </c>
      <c r="N89" s="27">
        <v>0</v>
      </c>
      <c r="O89" s="27">
        <v>0</v>
      </c>
      <c r="P89" s="27"/>
      <c r="Q89" s="27"/>
      <c r="R89" s="27">
        <v>0</v>
      </c>
      <c r="S89" s="27">
        <v>0</v>
      </c>
      <c r="U89" s="26" t="s">
        <v>178</v>
      </c>
      <c r="V89" s="26" t="s">
        <v>179</v>
      </c>
      <c r="W89" s="27">
        <v>0</v>
      </c>
      <c r="X89" s="27">
        <v>0</v>
      </c>
      <c r="Y89" s="27"/>
      <c r="Z89" s="27"/>
      <c r="AA89" s="27">
        <v>0</v>
      </c>
      <c r="AB89" s="27">
        <v>0</v>
      </c>
      <c r="AD89" s="26" t="s">
        <v>178</v>
      </c>
      <c r="AE89" s="26" t="s">
        <v>179</v>
      </c>
      <c r="AF89" s="27">
        <v>0</v>
      </c>
      <c r="AG89" s="27">
        <v>0</v>
      </c>
      <c r="AH89" s="27"/>
      <c r="AI89" s="27"/>
      <c r="AJ89" s="27">
        <v>0</v>
      </c>
      <c r="AK89" s="27">
        <v>0</v>
      </c>
      <c r="AM89" s="26" t="s">
        <v>178</v>
      </c>
      <c r="AN89" s="26" t="s">
        <v>179</v>
      </c>
      <c r="AO89" s="27">
        <v>0</v>
      </c>
      <c r="AP89" s="27">
        <v>0</v>
      </c>
      <c r="AQ89" s="27"/>
      <c r="AR89" s="27"/>
      <c r="AS89" s="27">
        <v>0</v>
      </c>
      <c r="AT89" s="27">
        <v>0</v>
      </c>
    </row>
    <row r="90" spans="1:46" x14ac:dyDescent="0.2">
      <c r="A90" t="s">
        <v>38</v>
      </c>
      <c r="B90" t="s">
        <v>202</v>
      </c>
      <c r="C90" t="str">
        <f>LEFT(tblJob10661_001_Phases[[#This Row],[Phase]],4)</f>
        <v>9700</v>
      </c>
      <c r="D90" t="s">
        <v>180</v>
      </c>
      <c r="E90" t="s">
        <v>181</v>
      </c>
      <c r="F90" s="14">
        <v>0</v>
      </c>
      <c r="G90" s="14">
        <v>0</v>
      </c>
      <c r="H90" s="14">
        <v>0</v>
      </c>
      <c r="I90" s="14">
        <v>0</v>
      </c>
      <c r="J90" s="14"/>
      <c r="L90" s="26" t="s">
        <v>180</v>
      </c>
      <c r="M90" s="26" t="s">
        <v>181</v>
      </c>
      <c r="N90" s="27">
        <v>0</v>
      </c>
      <c r="O90" s="27">
        <v>0</v>
      </c>
      <c r="P90" s="27"/>
      <c r="Q90" s="27"/>
      <c r="R90" s="27">
        <v>0</v>
      </c>
      <c r="S90" s="27">
        <v>0</v>
      </c>
      <c r="U90" s="26" t="s">
        <v>180</v>
      </c>
      <c r="V90" s="26" t="s">
        <v>181</v>
      </c>
      <c r="W90" s="27">
        <v>0</v>
      </c>
      <c r="X90" s="27">
        <v>0</v>
      </c>
      <c r="Y90" s="27"/>
      <c r="Z90" s="27"/>
      <c r="AA90" s="27">
        <v>0</v>
      </c>
      <c r="AB90" s="27">
        <v>0</v>
      </c>
      <c r="AD90" s="26" t="s">
        <v>180</v>
      </c>
      <c r="AE90" s="26" t="s">
        <v>181</v>
      </c>
      <c r="AF90" s="27">
        <v>0</v>
      </c>
      <c r="AG90" s="27">
        <v>0</v>
      </c>
      <c r="AH90" s="27"/>
      <c r="AI90" s="27"/>
      <c r="AJ90" s="27">
        <v>0</v>
      </c>
      <c r="AK90" s="27">
        <v>0</v>
      </c>
      <c r="AM90" s="26" t="s">
        <v>180</v>
      </c>
      <c r="AN90" s="26" t="s">
        <v>181</v>
      </c>
      <c r="AO90" s="27">
        <v>0</v>
      </c>
      <c r="AP90" s="27">
        <v>0</v>
      </c>
      <c r="AQ90" s="27"/>
      <c r="AR90" s="27"/>
      <c r="AS90" s="27">
        <v>0</v>
      </c>
      <c r="AT90" s="27">
        <v>0</v>
      </c>
    </row>
    <row r="91" spans="1:46" x14ac:dyDescent="0.2">
      <c r="A91" t="s">
        <v>38</v>
      </c>
      <c r="B91" t="s">
        <v>202</v>
      </c>
      <c r="C91" t="str">
        <f>LEFT(tblJob10661_001_Phases[[#This Row],[Phase]],4)</f>
        <v>9999</v>
      </c>
      <c r="D91" t="s">
        <v>182</v>
      </c>
      <c r="E91" t="s">
        <v>183</v>
      </c>
      <c r="F91" s="14">
        <v>2604</v>
      </c>
      <c r="G91" s="14">
        <v>2604</v>
      </c>
      <c r="H91" s="14">
        <v>0</v>
      </c>
      <c r="I91" s="14">
        <v>0</v>
      </c>
      <c r="J91" s="14"/>
      <c r="L91" s="26" t="s">
        <v>182</v>
      </c>
      <c r="M91" s="26" t="s">
        <v>183</v>
      </c>
      <c r="N91" s="27">
        <v>2604</v>
      </c>
      <c r="O91" s="27"/>
      <c r="P91" s="27"/>
      <c r="Q91" s="27"/>
      <c r="R91" s="27"/>
      <c r="S91" s="27">
        <v>2604</v>
      </c>
      <c r="U91" s="26" t="s">
        <v>182</v>
      </c>
      <c r="V91" s="26" t="s">
        <v>183</v>
      </c>
      <c r="W91" s="27">
        <v>2604</v>
      </c>
      <c r="X91" s="27"/>
      <c r="Y91" s="27"/>
      <c r="Z91" s="27"/>
      <c r="AA91" s="27"/>
      <c r="AB91" s="27">
        <v>2604</v>
      </c>
      <c r="AD91" s="26" t="s">
        <v>182</v>
      </c>
      <c r="AE91" s="26" t="s">
        <v>183</v>
      </c>
      <c r="AF91" s="27">
        <v>0</v>
      </c>
      <c r="AG91" s="27"/>
      <c r="AH91" s="27"/>
      <c r="AI91" s="27"/>
      <c r="AJ91" s="27"/>
      <c r="AK91" s="27">
        <v>0</v>
      </c>
      <c r="AM91" s="26" t="s">
        <v>182</v>
      </c>
      <c r="AN91" s="26" t="s">
        <v>183</v>
      </c>
      <c r="AO91" s="27">
        <v>0</v>
      </c>
      <c r="AP91" s="27"/>
      <c r="AQ91" s="27"/>
      <c r="AR91" s="27"/>
      <c r="AS91" s="27"/>
      <c r="AT91" s="27">
        <v>0</v>
      </c>
    </row>
    <row r="92" spans="1:46" x14ac:dyDescent="0.2">
      <c r="A92" t="s">
        <v>38</v>
      </c>
      <c r="B92" t="s">
        <v>202</v>
      </c>
      <c r="C92" t="str">
        <f>LEFT(tblJob10661_001_Phases[[#This Row],[Phase]],4)</f>
        <v>9999</v>
      </c>
      <c r="D92" t="s">
        <v>184</v>
      </c>
      <c r="E92" t="s">
        <v>185</v>
      </c>
      <c r="F92" s="14">
        <v>3886</v>
      </c>
      <c r="G92" s="14">
        <v>3886</v>
      </c>
      <c r="H92" s="14">
        <v>0</v>
      </c>
      <c r="I92" s="14">
        <v>0</v>
      </c>
      <c r="J92" s="14"/>
      <c r="L92" s="26" t="s">
        <v>184</v>
      </c>
      <c r="M92" s="26" t="s">
        <v>185</v>
      </c>
      <c r="N92" s="27">
        <v>3886</v>
      </c>
      <c r="O92" s="27"/>
      <c r="P92" s="27"/>
      <c r="Q92" s="27"/>
      <c r="R92" s="27"/>
      <c r="S92" s="27">
        <v>3886</v>
      </c>
      <c r="U92" s="26" t="s">
        <v>184</v>
      </c>
      <c r="V92" s="26" t="s">
        <v>185</v>
      </c>
      <c r="W92" s="27">
        <v>3886</v>
      </c>
      <c r="X92" s="27"/>
      <c r="Y92" s="27"/>
      <c r="Z92" s="27"/>
      <c r="AA92" s="27"/>
      <c r="AB92" s="27">
        <v>3886</v>
      </c>
      <c r="AD92" s="26" t="s">
        <v>184</v>
      </c>
      <c r="AE92" s="26" t="s">
        <v>185</v>
      </c>
      <c r="AF92" s="27">
        <v>0</v>
      </c>
      <c r="AG92" s="27"/>
      <c r="AH92" s="27"/>
      <c r="AI92" s="27"/>
      <c r="AJ92" s="27"/>
      <c r="AK92" s="27">
        <v>0</v>
      </c>
      <c r="AM92" s="26" t="s">
        <v>184</v>
      </c>
      <c r="AN92" s="26" t="s">
        <v>185</v>
      </c>
      <c r="AO92" s="27">
        <v>0</v>
      </c>
      <c r="AP92" s="27"/>
      <c r="AQ92" s="27"/>
      <c r="AR92" s="27"/>
      <c r="AS92" s="27"/>
      <c r="AT92" s="27">
        <v>0</v>
      </c>
    </row>
    <row r="93" spans="1:46" x14ac:dyDescent="0.2">
      <c r="A93" t="s">
        <v>38</v>
      </c>
      <c r="B93" t="s">
        <v>202</v>
      </c>
      <c r="C93" t="str">
        <f>LEFT(tblJob10661_001_Phases[[#This Row],[Phase]],4)</f>
        <v>9999</v>
      </c>
      <c r="D93" t="s">
        <v>186</v>
      </c>
      <c r="E93" t="s">
        <v>187</v>
      </c>
      <c r="F93" s="14">
        <v>1034</v>
      </c>
      <c r="G93" s="14">
        <v>1034</v>
      </c>
      <c r="H93" s="14">
        <v>0</v>
      </c>
      <c r="I93" s="14">
        <v>0</v>
      </c>
      <c r="J93" s="14"/>
      <c r="L93" s="26" t="s">
        <v>186</v>
      </c>
      <c r="M93" s="26" t="s">
        <v>187</v>
      </c>
      <c r="N93" s="27">
        <v>1034</v>
      </c>
      <c r="O93" s="27"/>
      <c r="P93" s="27"/>
      <c r="Q93" s="27"/>
      <c r="R93" s="27"/>
      <c r="S93" s="27">
        <v>1034</v>
      </c>
      <c r="U93" s="26" t="s">
        <v>186</v>
      </c>
      <c r="V93" s="26" t="s">
        <v>187</v>
      </c>
      <c r="W93" s="27">
        <v>1034</v>
      </c>
      <c r="X93" s="27"/>
      <c r="Y93" s="27"/>
      <c r="Z93" s="27"/>
      <c r="AA93" s="27"/>
      <c r="AB93" s="27">
        <v>1034</v>
      </c>
      <c r="AD93" s="26" t="s">
        <v>186</v>
      </c>
      <c r="AE93" s="26" t="s">
        <v>187</v>
      </c>
      <c r="AF93" s="27">
        <v>0</v>
      </c>
      <c r="AG93" s="27"/>
      <c r="AH93" s="27"/>
      <c r="AI93" s="27"/>
      <c r="AJ93" s="27"/>
      <c r="AK93" s="27">
        <v>0</v>
      </c>
      <c r="AM93" s="26" t="s">
        <v>186</v>
      </c>
      <c r="AN93" s="26" t="s">
        <v>187</v>
      </c>
      <c r="AO93" s="27">
        <v>0</v>
      </c>
      <c r="AP93" s="27"/>
      <c r="AQ93" s="27"/>
      <c r="AR93" s="27"/>
      <c r="AS93" s="27"/>
      <c r="AT93" s="27">
        <v>0</v>
      </c>
    </row>
    <row r="94" spans="1:46" x14ac:dyDescent="0.2">
      <c r="A94" t="s">
        <v>38</v>
      </c>
      <c r="B94" t="s">
        <v>202</v>
      </c>
      <c r="C94" t="str">
        <f>LEFT(tblJob10661_001_Phases[[#This Row],[Phase]],4)</f>
        <v>9999</v>
      </c>
      <c r="D94" t="s">
        <v>188</v>
      </c>
      <c r="E94" t="s">
        <v>189</v>
      </c>
      <c r="F94" s="14">
        <v>0</v>
      </c>
      <c r="G94" s="14">
        <v>0</v>
      </c>
      <c r="H94" s="14">
        <v>0</v>
      </c>
      <c r="I94" s="14">
        <v>0</v>
      </c>
      <c r="J94" s="14"/>
      <c r="L94" s="26" t="s">
        <v>188</v>
      </c>
      <c r="M94" s="26" t="s">
        <v>189</v>
      </c>
      <c r="N94" s="27">
        <v>0</v>
      </c>
      <c r="O94" s="27"/>
      <c r="P94" s="27"/>
      <c r="Q94" s="27"/>
      <c r="R94" s="27"/>
      <c r="S94" s="27">
        <v>0</v>
      </c>
      <c r="U94" s="26" t="s">
        <v>188</v>
      </c>
      <c r="V94" s="26" t="s">
        <v>189</v>
      </c>
      <c r="W94" s="27">
        <v>0</v>
      </c>
      <c r="X94" s="27"/>
      <c r="Y94" s="27"/>
      <c r="Z94" s="27"/>
      <c r="AA94" s="27"/>
      <c r="AB94" s="27">
        <v>0</v>
      </c>
      <c r="AD94" s="26" t="s">
        <v>188</v>
      </c>
      <c r="AE94" s="26" t="s">
        <v>189</v>
      </c>
      <c r="AF94" s="27">
        <v>0</v>
      </c>
      <c r="AG94" s="27"/>
      <c r="AH94" s="27"/>
      <c r="AI94" s="27"/>
      <c r="AJ94" s="27"/>
      <c r="AK94" s="27">
        <v>0</v>
      </c>
      <c r="AM94" s="26" t="s">
        <v>188</v>
      </c>
      <c r="AN94" s="26" t="s">
        <v>189</v>
      </c>
      <c r="AO94" s="27">
        <v>0</v>
      </c>
      <c r="AP94" s="27"/>
      <c r="AQ94" s="27"/>
      <c r="AR94" s="27"/>
      <c r="AS94" s="27"/>
      <c r="AT94" s="27">
        <v>0</v>
      </c>
    </row>
    <row r="95" spans="1:46" x14ac:dyDescent="0.2">
      <c r="A95" t="s">
        <v>38</v>
      </c>
      <c r="B95" t="s">
        <v>202</v>
      </c>
      <c r="C95" t="str">
        <f>LEFT(tblJob10661_001_Phases[[#This Row],[Phase]],4)</f>
        <v>9999</v>
      </c>
      <c r="D95" t="s">
        <v>190</v>
      </c>
      <c r="E95" t="s">
        <v>101</v>
      </c>
      <c r="F95" s="14">
        <v>0</v>
      </c>
      <c r="G95" s="14">
        <v>0</v>
      </c>
      <c r="H95" s="14">
        <v>0</v>
      </c>
      <c r="I95" s="14">
        <v>0</v>
      </c>
      <c r="J95" s="14"/>
      <c r="L95" s="26" t="s">
        <v>190</v>
      </c>
      <c r="M95" s="26" t="s">
        <v>101</v>
      </c>
      <c r="N95" s="27">
        <v>0</v>
      </c>
      <c r="O95" s="27">
        <v>0</v>
      </c>
      <c r="P95" s="27"/>
      <c r="Q95" s="27">
        <v>0</v>
      </c>
      <c r="R95" s="27">
        <v>0</v>
      </c>
      <c r="S95" s="27">
        <v>0</v>
      </c>
      <c r="U95" s="26" t="s">
        <v>190</v>
      </c>
      <c r="V95" s="26" t="s">
        <v>101</v>
      </c>
      <c r="W95" s="27">
        <v>0</v>
      </c>
      <c r="X95" s="27">
        <v>0</v>
      </c>
      <c r="Y95" s="27"/>
      <c r="Z95" s="27">
        <v>0</v>
      </c>
      <c r="AA95" s="27">
        <v>0</v>
      </c>
      <c r="AB95" s="27">
        <v>0</v>
      </c>
      <c r="AD95" s="26" t="s">
        <v>190</v>
      </c>
      <c r="AE95" s="26" t="s">
        <v>101</v>
      </c>
      <c r="AF95" s="27">
        <v>0</v>
      </c>
      <c r="AG95" s="27">
        <v>0</v>
      </c>
      <c r="AH95" s="27"/>
      <c r="AI95" s="27">
        <v>0</v>
      </c>
      <c r="AJ95" s="27">
        <v>0</v>
      </c>
      <c r="AK95" s="27">
        <v>0</v>
      </c>
      <c r="AM95" s="26" t="s">
        <v>190</v>
      </c>
      <c r="AN95" s="26" t="s">
        <v>101</v>
      </c>
      <c r="AO95" s="27">
        <v>0</v>
      </c>
      <c r="AP95" s="27">
        <v>0</v>
      </c>
      <c r="AQ95" s="27"/>
      <c r="AR95" s="27">
        <v>0</v>
      </c>
      <c r="AS95" s="27">
        <v>0</v>
      </c>
      <c r="AT95" s="27">
        <v>0</v>
      </c>
    </row>
    <row r="96" spans="1:46" x14ac:dyDescent="0.2">
      <c r="A96" t="s">
        <v>38</v>
      </c>
      <c r="B96" t="s">
        <v>202</v>
      </c>
      <c r="C96" t="str">
        <f>LEFT(tblJob10661_001_Phases[[#This Row],[Phase]],4)</f>
        <v>9999</v>
      </c>
      <c r="D96" t="s">
        <v>191</v>
      </c>
      <c r="E96" t="s">
        <v>192</v>
      </c>
      <c r="F96" s="14">
        <v>0</v>
      </c>
      <c r="G96" s="14">
        <v>0</v>
      </c>
      <c r="H96" s="14">
        <v>0</v>
      </c>
      <c r="I96" s="14">
        <v>0</v>
      </c>
      <c r="J96" s="14"/>
      <c r="L96" s="26" t="s">
        <v>191</v>
      </c>
      <c r="M96" s="26" t="s">
        <v>192</v>
      </c>
      <c r="N96" s="27">
        <v>0</v>
      </c>
      <c r="O96" s="27"/>
      <c r="P96" s="27"/>
      <c r="Q96" s="27"/>
      <c r="R96" s="27"/>
      <c r="S96" s="27">
        <v>0</v>
      </c>
      <c r="U96" s="26" t="s">
        <v>191</v>
      </c>
      <c r="V96" s="26" t="s">
        <v>192</v>
      </c>
      <c r="W96" s="27">
        <v>0</v>
      </c>
      <c r="X96" s="27"/>
      <c r="Y96" s="27"/>
      <c r="Z96" s="27"/>
      <c r="AA96" s="27"/>
      <c r="AB96" s="27">
        <v>0</v>
      </c>
      <c r="AD96" s="26" t="s">
        <v>191</v>
      </c>
      <c r="AE96" s="26" t="s">
        <v>192</v>
      </c>
      <c r="AF96" s="27">
        <v>0</v>
      </c>
      <c r="AG96" s="27"/>
      <c r="AH96" s="27"/>
      <c r="AI96" s="27"/>
      <c r="AJ96" s="27"/>
      <c r="AK96" s="27">
        <v>0</v>
      </c>
      <c r="AM96" s="26" t="s">
        <v>191</v>
      </c>
      <c r="AN96" s="26" t="s">
        <v>192</v>
      </c>
      <c r="AO96" s="27">
        <v>0</v>
      </c>
      <c r="AP96" s="27"/>
      <c r="AQ96" s="27"/>
      <c r="AR96" s="27"/>
      <c r="AS96" s="27"/>
      <c r="AT96" s="27">
        <v>0</v>
      </c>
    </row>
    <row r="97" spans="1:46" x14ac:dyDescent="0.2">
      <c r="A97" t="s">
        <v>38</v>
      </c>
      <c r="B97" t="s">
        <v>202</v>
      </c>
      <c r="C97" t="str">
        <f>LEFT(tblJob10661_001_Phases[[#This Row],[Phase]],4)</f>
        <v>9999</v>
      </c>
      <c r="D97" t="s">
        <v>193</v>
      </c>
      <c r="E97" t="s">
        <v>194</v>
      </c>
      <c r="F97" s="14">
        <v>0</v>
      </c>
      <c r="G97" s="14">
        <v>0</v>
      </c>
      <c r="H97" s="14">
        <v>0</v>
      </c>
      <c r="I97" s="14">
        <v>0</v>
      </c>
      <c r="J97" s="14"/>
      <c r="L97" s="26" t="s">
        <v>193</v>
      </c>
      <c r="M97" s="26" t="s">
        <v>194</v>
      </c>
      <c r="N97" s="27">
        <v>0</v>
      </c>
      <c r="O97" s="27"/>
      <c r="P97" s="27"/>
      <c r="Q97" s="27"/>
      <c r="R97" s="27"/>
      <c r="S97" s="27">
        <v>0</v>
      </c>
      <c r="U97" s="26" t="s">
        <v>193</v>
      </c>
      <c r="V97" s="26" t="s">
        <v>194</v>
      </c>
      <c r="W97" s="27">
        <v>0</v>
      </c>
      <c r="X97" s="27"/>
      <c r="Y97" s="27"/>
      <c r="Z97" s="27"/>
      <c r="AA97" s="27"/>
      <c r="AB97" s="27">
        <v>0</v>
      </c>
      <c r="AD97" s="26" t="s">
        <v>193</v>
      </c>
      <c r="AE97" s="26" t="s">
        <v>194</v>
      </c>
      <c r="AF97" s="27">
        <v>0</v>
      </c>
      <c r="AG97" s="27"/>
      <c r="AH97" s="27"/>
      <c r="AI97" s="27"/>
      <c r="AJ97" s="27"/>
      <c r="AK97" s="27">
        <v>0</v>
      </c>
      <c r="AM97" s="26" t="s">
        <v>193</v>
      </c>
      <c r="AN97" s="26" t="s">
        <v>194</v>
      </c>
      <c r="AO97" s="27">
        <v>0</v>
      </c>
      <c r="AP97" s="27"/>
      <c r="AQ97" s="27"/>
      <c r="AR97" s="27"/>
      <c r="AS97" s="27"/>
      <c r="AT97" s="27">
        <v>0</v>
      </c>
    </row>
    <row r="98" spans="1:46" x14ac:dyDescent="0.2">
      <c r="A98" t="s">
        <v>38</v>
      </c>
      <c r="B98" t="s">
        <v>202</v>
      </c>
      <c r="C98" t="str">
        <f>LEFT(tblJob10661_001_Phases[[#This Row],[Phase]],4)</f>
        <v>9999</v>
      </c>
      <c r="D98" t="s">
        <v>195</v>
      </c>
      <c r="E98" t="s">
        <v>196</v>
      </c>
      <c r="F98" s="14">
        <v>0</v>
      </c>
      <c r="G98" s="14">
        <v>0</v>
      </c>
      <c r="H98" s="14">
        <v>0</v>
      </c>
      <c r="I98" s="14">
        <v>0</v>
      </c>
      <c r="J98" s="14"/>
      <c r="L98" s="26" t="s">
        <v>195</v>
      </c>
      <c r="M98" s="26" t="s">
        <v>196</v>
      </c>
      <c r="N98" s="27">
        <v>0</v>
      </c>
      <c r="O98" s="27"/>
      <c r="P98" s="27"/>
      <c r="Q98" s="27"/>
      <c r="R98" s="27"/>
      <c r="S98" s="27">
        <v>0</v>
      </c>
      <c r="U98" s="26" t="s">
        <v>195</v>
      </c>
      <c r="V98" s="26" t="s">
        <v>196</v>
      </c>
      <c r="W98" s="27">
        <v>0</v>
      </c>
      <c r="X98" s="27"/>
      <c r="Y98" s="27"/>
      <c r="Z98" s="27"/>
      <c r="AA98" s="27"/>
      <c r="AB98" s="27">
        <v>0</v>
      </c>
      <c r="AD98" s="26" t="s">
        <v>195</v>
      </c>
      <c r="AE98" s="26" t="s">
        <v>196</v>
      </c>
      <c r="AF98" s="27">
        <v>0</v>
      </c>
      <c r="AG98" s="27"/>
      <c r="AH98" s="27"/>
      <c r="AI98" s="27"/>
      <c r="AJ98" s="27"/>
      <c r="AK98" s="27">
        <v>0</v>
      </c>
      <c r="AM98" s="26" t="s">
        <v>195</v>
      </c>
      <c r="AN98" s="26" t="s">
        <v>196</v>
      </c>
      <c r="AO98" s="27">
        <v>0</v>
      </c>
      <c r="AP98" s="27"/>
      <c r="AQ98" s="27"/>
      <c r="AR98" s="27"/>
      <c r="AS98" s="27"/>
      <c r="AT98" s="27">
        <v>0</v>
      </c>
    </row>
    <row r="99" spans="1:46" x14ac:dyDescent="0.2">
      <c r="A99" t="s">
        <v>38</v>
      </c>
      <c r="B99" t="s">
        <v>202</v>
      </c>
      <c r="C99" t="str">
        <f>LEFT(tblJob10661_001_Phases[[#This Row],[Phase]],4)</f>
        <v>9999</v>
      </c>
      <c r="D99" t="s">
        <v>197</v>
      </c>
      <c r="E99" t="s">
        <v>194</v>
      </c>
      <c r="F99" s="14">
        <v>0</v>
      </c>
      <c r="G99" s="14">
        <v>0</v>
      </c>
      <c r="H99" s="14">
        <v>0</v>
      </c>
      <c r="I99" s="14">
        <v>0</v>
      </c>
      <c r="J99" s="14"/>
      <c r="L99" s="26" t="s">
        <v>197</v>
      </c>
      <c r="M99" s="26" t="s">
        <v>194</v>
      </c>
      <c r="N99" s="27">
        <v>0</v>
      </c>
      <c r="O99" s="27"/>
      <c r="P99" s="27"/>
      <c r="Q99" s="27"/>
      <c r="R99" s="27"/>
      <c r="S99" s="27">
        <v>0</v>
      </c>
      <c r="U99" s="26" t="s">
        <v>197</v>
      </c>
      <c r="V99" s="26" t="s">
        <v>194</v>
      </c>
      <c r="W99" s="27">
        <v>0</v>
      </c>
      <c r="X99" s="27"/>
      <c r="Y99" s="27"/>
      <c r="Z99" s="27"/>
      <c r="AA99" s="27"/>
      <c r="AB99" s="27">
        <v>0</v>
      </c>
      <c r="AD99" s="26" t="s">
        <v>197</v>
      </c>
      <c r="AE99" s="26" t="s">
        <v>194</v>
      </c>
      <c r="AF99" s="27">
        <v>0</v>
      </c>
      <c r="AG99" s="27"/>
      <c r="AH99" s="27"/>
      <c r="AI99" s="27"/>
      <c r="AJ99" s="27"/>
      <c r="AK99" s="27">
        <v>0</v>
      </c>
      <c r="AM99" s="26" t="s">
        <v>197</v>
      </c>
      <c r="AN99" s="26" t="s">
        <v>194</v>
      </c>
      <c r="AO99" s="27">
        <v>0</v>
      </c>
      <c r="AP99" s="27"/>
      <c r="AQ99" s="27"/>
      <c r="AR99" s="27"/>
      <c r="AS99" s="27"/>
      <c r="AT99" s="27">
        <v>0</v>
      </c>
    </row>
    <row r="100" spans="1:46" x14ac:dyDescent="0.2">
      <c r="A100" t="s">
        <v>38</v>
      </c>
      <c r="B100" t="s">
        <v>202</v>
      </c>
      <c r="C100" t="str">
        <f>LEFT(tblJob10661_001_Phases[[#This Row],[Phase]],4)</f>
        <v>9999</v>
      </c>
      <c r="D100" t="s">
        <v>198</v>
      </c>
      <c r="E100" t="s">
        <v>194</v>
      </c>
      <c r="F100" s="14">
        <v>0</v>
      </c>
      <c r="G100" s="14">
        <v>0</v>
      </c>
      <c r="H100" s="14">
        <v>0</v>
      </c>
      <c r="I100" s="14">
        <v>0</v>
      </c>
      <c r="J100" s="14"/>
      <c r="L100" s="26" t="s">
        <v>198</v>
      </c>
      <c r="M100" s="26" t="s">
        <v>194</v>
      </c>
      <c r="N100" s="27">
        <v>0</v>
      </c>
      <c r="O100" s="27"/>
      <c r="P100" s="27"/>
      <c r="Q100" s="27"/>
      <c r="R100" s="27"/>
      <c r="S100" s="27">
        <v>0</v>
      </c>
      <c r="U100" s="26" t="s">
        <v>198</v>
      </c>
      <c r="V100" s="26" t="s">
        <v>194</v>
      </c>
      <c r="W100" s="27">
        <v>0</v>
      </c>
      <c r="X100" s="27"/>
      <c r="Y100" s="27"/>
      <c r="Z100" s="27"/>
      <c r="AA100" s="27"/>
      <c r="AB100" s="27">
        <v>0</v>
      </c>
      <c r="AD100" s="26" t="s">
        <v>198</v>
      </c>
      <c r="AE100" s="26" t="s">
        <v>194</v>
      </c>
      <c r="AF100" s="27">
        <v>0</v>
      </c>
      <c r="AG100" s="27"/>
      <c r="AH100" s="27"/>
      <c r="AI100" s="27"/>
      <c r="AJ100" s="27"/>
      <c r="AK100" s="27">
        <v>0</v>
      </c>
      <c r="AM100" s="26" t="s">
        <v>198</v>
      </c>
      <c r="AN100" s="26" t="s">
        <v>194</v>
      </c>
      <c r="AO100" s="27">
        <v>0</v>
      </c>
      <c r="AP100" s="27"/>
      <c r="AQ100" s="27"/>
      <c r="AR100" s="27"/>
      <c r="AS100" s="27"/>
      <c r="AT100" s="27">
        <v>0</v>
      </c>
    </row>
    <row r="101" spans="1:46" x14ac:dyDescent="0.2">
      <c r="A101" t="s">
        <v>38</v>
      </c>
      <c r="B101" t="s">
        <v>202</v>
      </c>
      <c r="C101" t="str">
        <f>LEFT(tblJob10661_001_Phases[[#This Row],[Phase]],4)</f>
        <v>9999</v>
      </c>
      <c r="D101" t="s">
        <v>199</v>
      </c>
      <c r="E101" t="s">
        <v>200</v>
      </c>
      <c r="F101" s="14">
        <v>0</v>
      </c>
      <c r="G101" s="14">
        <v>0</v>
      </c>
      <c r="H101" s="14">
        <v>0</v>
      </c>
      <c r="I101" s="14">
        <v>0</v>
      </c>
      <c r="J101" s="14"/>
      <c r="L101" s="26" t="s">
        <v>199</v>
      </c>
      <c r="M101" s="26" t="s">
        <v>200</v>
      </c>
      <c r="N101" s="27">
        <v>0</v>
      </c>
      <c r="O101" s="27"/>
      <c r="P101" s="27"/>
      <c r="Q101" s="27"/>
      <c r="R101" s="27"/>
      <c r="S101" s="27">
        <v>0</v>
      </c>
      <c r="U101" s="26" t="s">
        <v>199</v>
      </c>
      <c r="V101" s="26" t="s">
        <v>200</v>
      </c>
      <c r="W101" s="27">
        <v>0</v>
      </c>
      <c r="X101" s="27"/>
      <c r="Y101" s="27"/>
      <c r="Z101" s="27"/>
      <c r="AA101" s="27"/>
      <c r="AB101" s="27">
        <v>0</v>
      </c>
      <c r="AD101" s="26" t="s">
        <v>199</v>
      </c>
      <c r="AE101" s="26" t="s">
        <v>200</v>
      </c>
      <c r="AF101" s="27">
        <v>0</v>
      </c>
      <c r="AG101" s="27"/>
      <c r="AH101" s="27"/>
      <c r="AI101" s="27"/>
      <c r="AJ101" s="27"/>
      <c r="AK101" s="27">
        <v>0</v>
      </c>
      <c r="AM101" s="26" t="s">
        <v>199</v>
      </c>
      <c r="AN101" s="26" t="s">
        <v>200</v>
      </c>
      <c r="AO101" s="27">
        <v>0</v>
      </c>
      <c r="AP101" s="27"/>
      <c r="AQ101" s="27"/>
      <c r="AR101" s="27"/>
      <c r="AS101" s="27"/>
      <c r="AT101" s="27">
        <v>0</v>
      </c>
    </row>
    <row r="102" spans="1:46" x14ac:dyDescent="0.2">
      <c r="A102" t="s">
        <v>39</v>
      </c>
      <c r="B102" t="s">
        <v>205</v>
      </c>
      <c r="C102" t="str">
        <f>LEFT(tblJob10661_001_Phases[[#This Row],[Phase]],4)</f>
        <v>0131</v>
      </c>
      <c r="D102" t="s">
        <v>73</v>
      </c>
      <c r="E102" t="s">
        <v>74</v>
      </c>
      <c r="F102">
        <v>5000</v>
      </c>
      <c r="G102">
        <v>5000</v>
      </c>
      <c r="H102">
        <v>0</v>
      </c>
      <c r="I102">
        <v>0</v>
      </c>
      <c r="L102" s="26" t="s">
        <v>206</v>
      </c>
      <c r="M102" s="26" t="s">
        <v>207</v>
      </c>
      <c r="N102" s="27"/>
      <c r="O102" s="27">
        <v>0</v>
      </c>
      <c r="P102" s="27"/>
      <c r="Q102" s="27"/>
      <c r="R102" s="27"/>
      <c r="S102" s="27">
        <v>0</v>
      </c>
      <c r="U102" s="26" t="s">
        <v>206</v>
      </c>
      <c r="V102" s="26" t="s">
        <v>207</v>
      </c>
      <c r="W102" s="27"/>
      <c r="X102" s="27">
        <v>0</v>
      </c>
      <c r="Y102" s="27"/>
      <c r="Z102" s="27"/>
      <c r="AA102" s="27"/>
      <c r="AB102" s="27">
        <v>0</v>
      </c>
      <c r="AD102" s="26" t="s">
        <v>206</v>
      </c>
      <c r="AE102" s="26" t="s">
        <v>207</v>
      </c>
      <c r="AF102" s="27"/>
      <c r="AG102" s="27">
        <v>0</v>
      </c>
      <c r="AH102" s="27"/>
      <c r="AI102" s="27"/>
      <c r="AJ102" s="27"/>
      <c r="AK102" s="27">
        <v>0</v>
      </c>
      <c r="AM102" s="26" t="s">
        <v>206</v>
      </c>
      <c r="AN102" s="26" t="s">
        <v>207</v>
      </c>
      <c r="AO102" s="27"/>
      <c r="AP102" s="27">
        <v>0</v>
      </c>
      <c r="AQ102" s="27"/>
      <c r="AR102" s="27"/>
      <c r="AS102" s="27"/>
      <c r="AT102" s="27">
        <v>0</v>
      </c>
    </row>
    <row r="103" spans="1:46" x14ac:dyDescent="0.2">
      <c r="A103" t="s">
        <v>39</v>
      </c>
      <c r="B103" t="s">
        <v>205</v>
      </c>
      <c r="C103" t="str">
        <f>LEFT(tblJob10661_001_Phases[[#This Row],[Phase]],4)</f>
        <v>2100</v>
      </c>
      <c r="D103" t="s">
        <v>118</v>
      </c>
      <c r="E103" t="s">
        <v>101</v>
      </c>
      <c r="F103">
        <v>0</v>
      </c>
      <c r="G103">
        <v>0</v>
      </c>
      <c r="H103">
        <v>0</v>
      </c>
      <c r="I103">
        <v>0</v>
      </c>
      <c r="L103" s="26" t="s">
        <v>208</v>
      </c>
      <c r="M103" s="26" t="s">
        <v>209</v>
      </c>
      <c r="N103" s="27"/>
      <c r="O103" s="27">
        <v>2300</v>
      </c>
      <c r="P103" s="27"/>
      <c r="Q103" s="27"/>
      <c r="R103" s="27"/>
      <c r="S103" s="27">
        <v>2300</v>
      </c>
      <c r="U103" s="26" t="s">
        <v>208</v>
      </c>
      <c r="V103" s="26" t="s">
        <v>209</v>
      </c>
      <c r="W103" s="27"/>
      <c r="X103" s="27">
        <v>2300</v>
      </c>
      <c r="Y103" s="27"/>
      <c r="Z103" s="27"/>
      <c r="AA103" s="27"/>
      <c r="AB103" s="27">
        <v>2300</v>
      </c>
      <c r="AD103" s="26" t="s">
        <v>208</v>
      </c>
      <c r="AE103" s="26" t="s">
        <v>209</v>
      </c>
      <c r="AF103" s="27"/>
      <c r="AG103" s="27">
        <v>0</v>
      </c>
      <c r="AH103" s="27"/>
      <c r="AI103" s="27"/>
      <c r="AJ103" s="27"/>
      <c r="AK103" s="27">
        <v>0</v>
      </c>
      <c r="AM103" s="26" t="s">
        <v>208</v>
      </c>
      <c r="AN103" s="26" t="s">
        <v>209</v>
      </c>
      <c r="AO103" s="27"/>
      <c r="AP103" s="27">
        <v>0</v>
      </c>
      <c r="AQ103" s="27"/>
      <c r="AR103" s="27"/>
      <c r="AS103" s="27"/>
      <c r="AT103" s="27">
        <v>0</v>
      </c>
    </row>
    <row r="104" spans="1:46" x14ac:dyDescent="0.2">
      <c r="A104" t="s">
        <v>39</v>
      </c>
      <c r="B104" t="s">
        <v>205</v>
      </c>
      <c r="C104" t="str">
        <f>LEFT(tblJob10661_001_Phases[[#This Row],[Phase]],4)</f>
        <v>2200</v>
      </c>
      <c r="D104" t="s">
        <v>121</v>
      </c>
      <c r="E104" t="s">
        <v>122</v>
      </c>
      <c r="F104">
        <v>12050</v>
      </c>
      <c r="G104">
        <v>12050</v>
      </c>
      <c r="H104">
        <v>0</v>
      </c>
      <c r="I104">
        <v>0</v>
      </c>
      <c r="L104" s="26" t="s">
        <v>212</v>
      </c>
      <c r="M104" s="26" t="s">
        <v>213</v>
      </c>
      <c r="N104" s="27"/>
      <c r="O104" s="27"/>
      <c r="P104" s="27">
        <v>1352</v>
      </c>
      <c r="Q104" s="27"/>
      <c r="R104" s="27"/>
      <c r="S104" s="27">
        <v>1352</v>
      </c>
      <c r="U104" s="26" t="s">
        <v>212</v>
      </c>
      <c r="V104" s="26" t="s">
        <v>213</v>
      </c>
      <c r="W104" s="27"/>
      <c r="X104" s="27"/>
      <c r="Y104" s="27">
        <v>1352</v>
      </c>
      <c r="Z104" s="27"/>
      <c r="AA104" s="27"/>
      <c r="AB104" s="27">
        <v>1352</v>
      </c>
      <c r="AD104" s="26" t="s">
        <v>212</v>
      </c>
      <c r="AE104" s="26" t="s">
        <v>213</v>
      </c>
      <c r="AF104" s="27"/>
      <c r="AG104" s="27"/>
      <c r="AH104" s="27">
        <v>0</v>
      </c>
      <c r="AI104" s="27"/>
      <c r="AJ104" s="27"/>
      <c r="AK104" s="27">
        <v>0</v>
      </c>
      <c r="AM104" s="26" t="s">
        <v>212</v>
      </c>
      <c r="AN104" s="26" t="s">
        <v>213</v>
      </c>
      <c r="AO104" s="27"/>
      <c r="AP104" s="27"/>
      <c r="AQ104" s="27">
        <v>0</v>
      </c>
      <c r="AR104" s="27"/>
      <c r="AS104" s="27"/>
      <c r="AT104" s="27">
        <v>0</v>
      </c>
    </row>
    <row r="105" spans="1:46" x14ac:dyDescent="0.2">
      <c r="A105" t="s">
        <v>39</v>
      </c>
      <c r="B105" t="s">
        <v>205</v>
      </c>
      <c r="C105" t="str">
        <f>LEFT(tblJob10661_001_Phases[[#This Row],[Phase]],4)</f>
        <v>2300</v>
      </c>
      <c r="D105" t="s">
        <v>125</v>
      </c>
      <c r="E105" t="s">
        <v>126</v>
      </c>
      <c r="F105">
        <v>0</v>
      </c>
      <c r="G105">
        <v>0</v>
      </c>
      <c r="H105">
        <v>0</v>
      </c>
      <c r="I105">
        <v>0</v>
      </c>
      <c r="L105" s="26" t="s">
        <v>214</v>
      </c>
      <c r="M105" s="26" t="s">
        <v>215</v>
      </c>
      <c r="N105" s="27"/>
      <c r="O105" s="27"/>
      <c r="P105" s="27">
        <v>2116</v>
      </c>
      <c r="Q105" s="27"/>
      <c r="R105" s="27"/>
      <c r="S105" s="27">
        <v>2116</v>
      </c>
      <c r="U105" s="26" t="s">
        <v>214</v>
      </c>
      <c r="V105" s="26" t="s">
        <v>215</v>
      </c>
      <c r="W105" s="27"/>
      <c r="X105" s="27"/>
      <c r="Y105" s="27">
        <v>2116</v>
      </c>
      <c r="Z105" s="27"/>
      <c r="AA105" s="27"/>
      <c r="AB105" s="27">
        <v>2116</v>
      </c>
      <c r="AD105" s="26" t="s">
        <v>214</v>
      </c>
      <c r="AE105" s="26" t="s">
        <v>215</v>
      </c>
      <c r="AF105" s="27"/>
      <c r="AG105" s="27"/>
      <c r="AH105" s="27">
        <v>0</v>
      </c>
      <c r="AI105" s="27"/>
      <c r="AJ105" s="27"/>
      <c r="AK105" s="27">
        <v>0</v>
      </c>
      <c r="AM105" s="26" t="s">
        <v>214</v>
      </c>
      <c r="AN105" s="26" t="s">
        <v>215</v>
      </c>
      <c r="AO105" s="27"/>
      <c r="AP105" s="27"/>
      <c r="AQ105" s="27">
        <v>0</v>
      </c>
      <c r="AR105" s="27"/>
      <c r="AS105" s="27"/>
      <c r="AT105" s="27">
        <v>0</v>
      </c>
    </row>
    <row r="106" spans="1:46" x14ac:dyDescent="0.2">
      <c r="A106" t="s">
        <v>39</v>
      </c>
      <c r="B106" t="s">
        <v>205</v>
      </c>
      <c r="C106" t="str">
        <f>LEFT(tblJob10661_001_Phases[[#This Row],[Phase]],4)</f>
        <v>2320</v>
      </c>
      <c r="D106" t="s">
        <v>127</v>
      </c>
      <c r="E106" t="s">
        <v>101</v>
      </c>
      <c r="F106">
        <v>0</v>
      </c>
      <c r="G106">
        <v>0</v>
      </c>
      <c r="H106">
        <v>0</v>
      </c>
      <c r="I106">
        <v>0</v>
      </c>
      <c r="L106" s="26" t="s">
        <v>218</v>
      </c>
      <c r="M106" s="26" t="s">
        <v>219</v>
      </c>
      <c r="N106" s="27"/>
      <c r="O106" s="27"/>
      <c r="P106" s="27"/>
      <c r="Q106" s="27">
        <v>0</v>
      </c>
      <c r="R106" s="27"/>
      <c r="S106" s="27">
        <v>0</v>
      </c>
      <c r="U106" s="26" t="s">
        <v>218</v>
      </c>
      <c r="V106" s="26" t="s">
        <v>219</v>
      </c>
      <c r="W106" s="27"/>
      <c r="X106" s="27"/>
      <c r="Y106" s="27"/>
      <c r="Z106" s="27">
        <v>0</v>
      </c>
      <c r="AA106" s="27"/>
      <c r="AB106" s="27">
        <v>0</v>
      </c>
      <c r="AD106" s="26" t="s">
        <v>218</v>
      </c>
      <c r="AE106" s="26" t="s">
        <v>219</v>
      </c>
      <c r="AF106" s="27"/>
      <c r="AG106" s="27"/>
      <c r="AH106" s="27"/>
      <c r="AI106" s="27">
        <v>0</v>
      </c>
      <c r="AJ106" s="27"/>
      <c r="AK106" s="27">
        <v>0</v>
      </c>
      <c r="AM106" s="26" t="s">
        <v>218</v>
      </c>
      <c r="AN106" s="26" t="s">
        <v>219</v>
      </c>
      <c r="AO106" s="27"/>
      <c r="AP106" s="27"/>
      <c r="AQ106" s="27"/>
      <c r="AR106" s="27">
        <v>0</v>
      </c>
      <c r="AS106" s="27"/>
      <c r="AT106" s="27">
        <v>0</v>
      </c>
    </row>
    <row r="107" spans="1:46" x14ac:dyDescent="0.2">
      <c r="A107" t="s">
        <v>39</v>
      </c>
      <c r="B107" t="s">
        <v>205</v>
      </c>
      <c r="C107" t="str">
        <f>LEFT(tblJob10661_001_Phases[[#This Row],[Phase]],4)</f>
        <v>2320</v>
      </c>
      <c r="D107" t="s">
        <v>206</v>
      </c>
      <c r="E107" t="s">
        <v>207</v>
      </c>
      <c r="F107">
        <v>0</v>
      </c>
      <c r="G107">
        <v>0</v>
      </c>
      <c r="H107">
        <v>0</v>
      </c>
      <c r="I107">
        <v>0</v>
      </c>
      <c r="L107" s="26" t="s">
        <v>220</v>
      </c>
      <c r="M107" s="26" t="s">
        <v>221</v>
      </c>
      <c r="N107" s="27"/>
      <c r="O107" s="27"/>
      <c r="P107" s="27"/>
      <c r="Q107" s="27">
        <v>0</v>
      </c>
      <c r="R107" s="27"/>
      <c r="S107" s="27">
        <v>0</v>
      </c>
      <c r="U107" s="26" t="s">
        <v>220</v>
      </c>
      <c r="V107" s="26" t="s">
        <v>221</v>
      </c>
      <c r="W107" s="27"/>
      <c r="X107" s="27"/>
      <c r="Y107" s="27"/>
      <c r="Z107" s="27">
        <v>0</v>
      </c>
      <c r="AA107" s="27"/>
      <c r="AB107" s="27">
        <v>0</v>
      </c>
      <c r="AD107" s="26" t="s">
        <v>220</v>
      </c>
      <c r="AE107" s="26" t="s">
        <v>221</v>
      </c>
      <c r="AF107" s="27"/>
      <c r="AG107" s="27"/>
      <c r="AH107" s="27"/>
      <c r="AI107" s="27">
        <v>0</v>
      </c>
      <c r="AJ107" s="27"/>
      <c r="AK107" s="27">
        <v>0</v>
      </c>
      <c r="AM107" s="26" t="s">
        <v>220</v>
      </c>
      <c r="AN107" s="26" t="s">
        <v>221</v>
      </c>
      <c r="AO107" s="27"/>
      <c r="AP107" s="27"/>
      <c r="AQ107" s="27"/>
      <c r="AR107" s="27">
        <v>0</v>
      </c>
      <c r="AS107" s="27"/>
      <c r="AT107" s="27">
        <v>0</v>
      </c>
    </row>
    <row r="108" spans="1:46" x14ac:dyDescent="0.2">
      <c r="A108" t="s">
        <v>39</v>
      </c>
      <c r="B108" t="s">
        <v>205</v>
      </c>
      <c r="C108" t="str">
        <f>LEFT(tblJob10661_001_Phases[[#This Row],[Phase]],4)</f>
        <v>2330</v>
      </c>
      <c r="D108" t="s">
        <v>129</v>
      </c>
      <c r="E108" t="s">
        <v>130</v>
      </c>
      <c r="F108">
        <v>300</v>
      </c>
      <c r="G108">
        <v>300</v>
      </c>
      <c r="H108">
        <v>0</v>
      </c>
      <c r="I108">
        <v>0</v>
      </c>
      <c r="L108" s="26" t="s">
        <v>222</v>
      </c>
      <c r="M108" s="26" t="s">
        <v>223</v>
      </c>
      <c r="N108" s="27"/>
      <c r="O108" s="27"/>
      <c r="P108" s="27"/>
      <c r="Q108" s="27">
        <v>0</v>
      </c>
      <c r="R108" s="27"/>
      <c r="S108" s="27">
        <v>0</v>
      </c>
      <c r="U108" s="26" t="s">
        <v>222</v>
      </c>
      <c r="V108" s="26" t="s">
        <v>223</v>
      </c>
      <c r="W108" s="27"/>
      <c r="X108" s="27"/>
      <c r="Y108" s="27"/>
      <c r="Z108" s="27">
        <v>0</v>
      </c>
      <c r="AA108" s="27"/>
      <c r="AB108" s="27">
        <v>0</v>
      </c>
      <c r="AD108" s="26" t="s">
        <v>222</v>
      </c>
      <c r="AE108" s="26" t="s">
        <v>223</v>
      </c>
      <c r="AF108" s="27"/>
      <c r="AG108" s="27"/>
      <c r="AH108" s="27"/>
      <c r="AI108" s="27">
        <v>0</v>
      </c>
      <c r="AJ108" s="27"/>
      <c r="AK108" s="27">
        <v>0</v>
      </c>
      <c r="AM108" s="26" t="s">
        <v>222</v>
      </c>
      <c r="AN108" s="26" t="s">
        <v>223</v>
      </c>
      <c r="AO108" s="27"/>
      <c r="AP108" s="27"/>
      <c r="AQ108" s="27"/>
      <c r="AR108" s="27">
        <v>0</v>
      </c>
      <c r="AS108" s="27"/>
      <c r="AT108" s="27">
        <v>0</v>
      </c>
    </row>
    <row r="109" spans="1:46" x14ac:dyDescent="0.2">
      <c r="A109" t="s">
        <v>39</v>
      </c>
      <c r="B109" t="s">
        <v>205</v>
      </c>
      <c r="C109" t="str">
        <f>LEFT(tblJob10661_001_Phases[[#This Row],[Phase]],4)</f>
        <v>2600</v>
      </c>
      <c r="D109" t="s">
        <v>131</v>
      </c>
      <c r="E109" t="s">
        <v>132</v>
      </c>
      <c r="F109">
        <v>968</v>
      </c>
      <c r="G109">
        <v>968</v>
      </c>
      <c r="H109">
        <v>0</v>
      </c>
      <c r="I109">
        <v>0</v>
      </c>
      <c r="L109" s="26" t="s">
        <v>224</v>
      </c>
      <c r="M109" s="26" t="s">
        <v>225</v>
      </c>
      <c r="N109" s="27"/>
      <c r="O109" s="27"/>
      <c r="P109" s="27"/>
      <c r="Q109" s="27">
        <v>0</v>
      </c>
      <c r="R109" s="27"/>
      <c r="S109" s="27">
        <v>0</v>
      </c>
      <c r="U109" s="26" t="s">
        <v>224</v>
      </c>
      <c r="V109" s="26" t="s">
        <v>225</v>
      </c>
      <c r="W109" s="27"/>
      <c r="X109" s="27"/>
      <c r="Y109" s="27"/>
      <c r="Z109" s="27">
        <v>0</v>
      </c>
      <c r="AA109" s="27"/>
      <c r="AB109" s="27">
        <v>0</v>
      </c>
      <c r="AD109" s="26" t="s">
        <v>224</v>
      </c>
      <c r="AE109" s="26" t="s">
        <v>225</v>
      </c>
      <c r="AF109" s="27"/>
      <c r="AG109" s="27"/>
      <c r="AH109" s="27"/>
      <c r="AI109" s="27">
        <v>0</v>
      </c>
      <c r="AJ109" s="27"/>
      <c r="AK109" s="27">
        <v>0</v>
      </c>
      <c r="AM109" s="26" t="s">
        <v>224</v>
      </c>
      <c r="AN109" s="26" t="s">
        <v>225</v>
      </c>
      <c r="AO109" s="27"/>
      <c r="AP109" s="27"/>
      <c r="AQ109" s="27"/>
      <c r="AR109" s="27">
        <v>0</v>
      </c>
      <c r="AS109" s="27"/>
      <c r="AT109" s="27">
        <v>0</v>
      </c>
    </row>
    <row r="110" spans="1:46" x14ac:dyDescent="0.2">
      <c r="A110" t="s">
        <v>39</v>
      </c>
      <c r="B110" t="s">
        <v>205</v>
      </c>
      <c r="C110" t="str">
        <f>LEFT(tblJob10661_001_Phases[[#This Row],[Phase]],4)</f>
        <v>2700</v>
      </c>
      <c r="D110" t="s">
        <v>135</v>
      </c>
      <c r="E110" t="s">
        <v>136</v>
      </c>
      <c r="F110">
        <v>0</v>
      </c>
      <c r="G110">
        <v>0</v>
      </c>
      <c r="H110">
        <v>0</v>
      </c>
      <c r="I110">
        <v>0</v>
      </c>
      <c r="L110" s="26" t="s">
        <v>226</v>
      </c>
      <c r="M110" s="26" t="s">
        <v>227</v>
      </c>
      <c r="N110" s="27"/>
      <c r="O110" s="27"/>
      <c r="P110" s="27"/>
      <c r="Q110" s="27">
        <v>1350</v>
      </c>
      <c r="R110" s="27"/>
      <c r="S110" s="27">
        <v>1350</v>
      </c>
      <c r="U110" s="26" t="s">
        <v>226</v>
      </c>
      <c r="V110" s="26" t="s">
        <v>227</v>
      </c>
      <c r="W110" s="27"/>
      <c r="X110" s="27"/>
      <c r="Y110" s="27"/>
      <c r="Z110" s="27">
        <v>1350</v>
      </c>
      <c r="AA110" s="27"/>
      <c r="AB110" s="27">
        <v>1350</v>
      </c>
      <c r="AD110" s="26" t="s">
        <v>226</v>
      </c>
      <c r="AE110" s="26" t="s">
        <v>227</v>
      </c>
      <c r="AF110" s="27"/>
      <c r="AG110" s="27"/>
      <c r="AH110" s="27"/>
      <c r="AI110" s="27">
        <v>0</v>
      </c>
      <c r="AJ110" s="27"/>
      <c r="AK110" s="27">
        <v>0</v>
      </c>
      <c r="AM110" s="26" t="s">
        <v>226</v>
      </c>
      <c r="AN110" s="26" t="s">
        <v>227</v>
      </c>
      <c r="AO110" s="27"/>
      <c r="AP110" s="27"/>
      <c r="AQ110" s="27"/>
      <c r="AR110" s="27">
        <v>0</v>
      </c>
      <c r="AS110" s="27"/>
      <c r="AT110" s="27">
        <v>0</v>
      </c>
    </row>
    <row r="111" spans="1:46" x14ac:dyDescent="0.2">
      <c r="A111" t="s">
        <v>39</v>
      </c>
      <c r="B111" t="s">
        <v>205</v>
      </c>
      <c r="C111" t="str">
        <f>LEFT(tblJob10661_001_Phases[[#This Row],[Phase]],4)</f>
        <v>7000</v>
      </c>
      <c r="D111" t="s">
        <v>208</v>
      </c>
      <c r="E111" t="s">
        <v>209</v>
      </c>
      <c r="F111">
        <v>2300</v>
      </c>
      <c r="G111">
        <v>2300</v>
      </c>
      <c r="H111">
        <v>0</v>
      </c>
      <c r="I111">
        <v>0</v>
      </c>
      <c r="L111" s="26" t="s">
        <v>228</v>
      </c>
      <c r="M111" s="26" t="s">
        <v>229</v>
      </c>
      <c r="N111" s="27"/>
      <c r="O111" s="27"/>
      <c r="P111" s="27"/>
      <c r="Q111" s="27">
        <v>0</v>
      </c>
      <c r="R111" s="27"/>
      <c r="S111" s="27">
        <v>0</v>
      </c>
      <c r="U111" s="26" t="s">
        <v>228</v>
      </c>
      <c r="V111" s="26" t="s">
        <v>229</v>
      </c>
      <c r="W111" s="27"/>
      <c r="X111" s="27"/>
      <c r="Y111" s="27"/>
      <c r="Z111" s="27">
        <v>0</v>
      </c>
      <c r="AA111" s="27"/>
      <c r="AB111" s="27">
        <v>0</v>
      </c>
      <c r="AD111" s="26" t="s">
        <v>228</v>
      </c>
      <c r="AE111" s="26" t="s">
        <v>229</v>
      </c>
      <c r="AF111" s="27"/>
      <c r="AG111" s="27"/>
      <c r="AH111" s="27"/>
      <c r="AI111" s="27">
        <v>0</v>
      </c>
      <c r="AJ111" s="27"/>
      <c r="AK111" s="27">
        <v>0</v>
      </c>
      <c r="AM111" s="26" t="s">
        <v>228</v>
      </c>
      <c r="AN111" s="26" t="s">
        <v>229</v>
      </c>
      <c r="AO111" s="27"/>
      <c r="AP111" s="27"/>
      <c r="AQ111" s="27"/>
      <c r="AR111" s="27">
        <v>0</v>
      </c>
      <c r="AS111" s="27"/>
      <c r="AT111" s="27">
        <v>0</v>
      </c>
    </row>
    <row r="112" spans="1:46" x14ac:dyDescent="0.2">
      <c r="A112" t="s">
        <v>39</v>
      </c>
      <c r="B112" t="s">
        <v>205</v>
      </c>
      <c r="C112" t="str">
        <f>LEFT(tblJob10661_001_Phases[[#This Row],[Phase]],4)</f>
        <v>9000</v>
      </c>
      <c r="D112" t="s">
        <v>140</v>
      </c>
      <c r="E112" t="s">
        <v>141</v>
      </c>
      <c r="F112">
        <v>0</v>
      </c>
      <c r="G112">
        <v>0</v>
      </c>
      <c r="H112">
        <v>0</v>
      </c>
      <c r="I112">
        <v>0</v>
      </c>
      <c r="L112" s="26" t="s">
        <v>230</v>
      </c>
      <c r="M112" s="26" t="s">
        <v>231</v>
      </c>
      <c r="N112" s="27"/>
      <c r="O112" s="27"/>
      <c r="P112" s="27"/>
      <c r="Q112" s="27">
        <v>0</v>
      </c>
      <c r="R112" s="27"/>
      <c r="S112" s="27">
        <v>0</v>
      </c>
      <c r="U112" s="26" t="s">
        <v>230</v>
      </c>
      <c r="V112" s="26" t="s">
        <v>231</v>
      </c>
      <c r="W112" s="27"/>
      <c r="X112" s="27"/>
      <c r="Y112" s="27"/>
      <c r="Z112" s="27">
        <v>0</v>
      </c>
      <c r="AA112" s="27"/>
      <c r="AB112" s="27">
        <v>0</v>
      </c>
      <c r="AD112" s="26" t="s">
        <v>230</v>
      </c>
      <c r="AE112" s="26" t="s">
        <v>231</v>
      </c>
      <c r="AF112" s="27"/>
      <c r="AG112" s="27"/>
      <c r="AH112" s="27"/>
      <c r="AI112" s="27">
        <v>0</v>
      </c>
      <c r="AJ112" s="27"/>
      <c r="AK112" s="27">
        <v>0</v>
      </c>
      <c r="AM112" s="26" t="s">
        <v>230</v>
      </c>
      <c r="AN112" s="26" t="s">
        <v>231</v>
      </c>
      <c r="AO112" s="27"/>
      <c r="AP112" s="27"/>
      <c r="AQ112" s="27"/>
      <c r="AR112" s="27">
        <v>0</v>
      </c>
      <c r="AS112" s="27"/>
      <c r="AT112" s="27">
        <v>0</v>
      </c>
    </row>
    <row r="113" spans="1:46" x14ac:dyDescent="0.2">
      <c r="A113" t="s">
        <v>39</v>
      </c>
      <c r="B113" t="s">
        <v>205</v>
      </c>
      <c r="C113" t="str">
        <f>LEFT(tblJob10661_001_Phases[[#This Row],[Phase]],4)</f>
        <v>9200</v>
      </c>
      <c r="D113" t="s">
        <v>154</v>
      </c>
      <c r="E113" t="s">
        <v>101</v>
      </c>
      <c r="F113">
        <v>0</v>
      </c>
      <c r="G113">
        <v>0</v>
      </c>
      <c r="H113">
        <v>0</v>
      </c>
      <c r="I113">
        <v>0</v>
      </c>
      <c r="L113" s="26" t="s">
        <v>232</v>
      </c>
      <c r="M113" s="26" t="s">
        <v>233</v>
      </c>
      <c r="N113" s="27"/>
      <c r="O113" s="27"/>
      <c r="P113" s="27"/>
      <c r="Q113" s="27">
        <v>0</v>
      </c>
      <c r="R113" s="27"/>
      <c r="S113" s="27">
        <v>0</v>
      </c>
      <c r="U113" s="26" t="s">
        <v>232</v>
      </c>
      <c r="V113" s="26" t="s">
        <v>233</v>
      </c>
      <c r="W113" s="27"/>
      <c r="X113" s="27"/>
      <c r="Y113" s="27"/>
      <c r="Z113" s="27">
        <v>0</v>
      </c>
      <c r="AA113" s="27"/>
      <c r="AB113" s="27">
        <v>0</v>
      </c>
      <c r="AD113" s="26" t="s">
        <v>232</v>
      </c>
      <c r="AE113" s="26" t="s">
        <v>233</v>
      </c>
      <c r="AF113" s="27"/>
      <c r="AG113" s="27"/>
      <c r="AH113" s="27"/>
      <c r="AI113" s="27">
        <v>0</v>
      </c>
      <c r="AJ113" s="27"/>
      <c r="AK113" s="27">
        <v>0</v>
      </c>
      <c r="AM113" s="26" t="s">
        <v>232</v>
      </c>
      <c r="AN113" s="26" t="s">
        <v>233</v>
      </c>
      <c r="AO113" s="27"/>
      <c r="AP113" s="27"/>
      <c r="AQ113" s="27"/>
      <c r="AR113" s="27">
        <v>0</v>
      </c>
      <c r="AS113" s="27"/>
      <c r="AT113" s="27">
        <v>0</v>
      </c>
    </row>
    <row r="114" spans="1:46" x14ac:dyDescent="0.2">
      <c r="A114" t="s">
        <v>39</v>
      </c>
      <c r="B114" t="s">
        <v>205</v>
      </c>
      <c r="C114" t="str">
        <f>LEFT(tblJob10661_001_Phases[[#This Row],[Phase]],4)</f>
        <v>9300</v>
      </c>
      <c r="D114" t="s">
        <v>155</v>
      </c>
      <c r="E114" t="s">
        <v>101</v>
      </c>
      <c r="F114">
        <v>0</v>
      </c>
      <c r="G114">
        <v>0</v>
      </c>
      <c r="H114">
        <v>0</v>
      </c>
      <c r="I114">
        <v>0</v>
      </c>
      <c r="L114" s="26" t="s">
        <v>234</v>
      </c>
      <c r="M114" s="26" t="s">
        <v>235</v>
      </c>
      <c r="N114" s="27"/>
      <c r="O114" s="27"/>
      <c r="P114" s="27"/>
      <c r="Q114" s="27">
        <v>0</v>
      </c>
      <c r="R114" s="27"/>
      <c r="S114" s="27">
        <v>0</v>
      </c>
      <c r="U114" s="26" t="s">
        <v>234</v>
      </c>
      <c r="V114" s="26" t="s">
        <v>235</v>
      </c>
      <c r="W114" s="27"/>
      <c r="X114" s="27"/>
      <c r="Y114" s="27"/>
      <c r="Z114" s="27">
        <v>0</v>
      </c>
      <c r="AA114" s="27"/>
      <c r="AB114" s="27">
        <v>0</v>
      </c>
      <c r="AD114" s="26" t="s">
        <v>234</v>
      </c>
      <c r="AE114" s="26" t="s">
        <v>235</v>
      </c>
      <c r="AF114" s="27"/>
      <c r="AG114" s="27"/>
      <c r="AH114" s="27"/>
      <c r="AI114" s="27">
        <v>0</v>
      </c>
      <c r="AJ114" s="27"/>
      <c r="AK114" s="27">
        <v>0</v>
      </c>
      <c r="AM114" s="26" t="s">
        <v>234</v>
      </c>
      <c r="AN114" s="26" t="s">
        <v>235</v>
      </c>
      <c r="AO114" s="27"/>
      <c r="AP114" s="27"/>
      <c r="AQ114" s="27"/>
      <c r="AR114" s="27">
        <v>0</v>
      </c>
      <c r="AS114" s="27"/>
      <c r="AT114" s="27">
        <v>0</v>
      </c>
    </row>
    <row r="115" spans="1:46" x14ac:dyDescent="0.2">
      <c r="A115" t="s">
        <v>39</v>
      </c>
      <c r="B115" t="s">
        <v>205</v>
      </c>
      <c r="C115" t="str">
        <f>LEFT(tblJob10661_001_Phases[[#This Row],[Phase]],4)</f>
        <v>9500</v>
      </c>
      <c r="D115" t="s">
        <v>156</v>
      </c>
      <c r="E115" t="s">
        <v>157</v>
      </c>
      <c r="F115">
        <v>0</v>
      </c>
      <c r="G115">
        <v>0</v>
      </c>
      <c r="H115">
        <v>0</v>
      </c>
      <c r="I115">
        <v>0</v>
      </c>
      <c r="L115" s="26" t="s">
        <v>236</v>
      </c>
      <c r="M115" s="26" t="s">
        <v>237</v>
      </c>
      <c r="N115" s="27"/>
      <c r="O115" s="27"/>
      <c r="P115" s="27"/>
      <c r="Q115" s="27">
        <v>0</v>
      </c>
      <c r="R115" s="27"/>
      <c r="S115" s="27">
        <v>0</v>
      </c>
      <c r="U115" s="26" t="s">
        <v>236</v>
      </c>
      <c r="V115" s="26" t="s">
        <v>237</v>
      </c>
      <c r="W115" s="27"/>
      <c r="X115" s="27"/>
      <c r="Y115" s="27"/>
      <c r="Z115" s="27">
        <v>0</v>
      </c>
      <c r="AA115" s="27"/>
      <c r="AB115" s="27">
        <v>0</v>
      </c>
      <c r="AD115" s="26" t="s">
        <v>236</v>
      </c>
      <c r="AE115" s="26" t="s">
        <v>237</v>
      </c>
      <c r="AF115" s="27"/>
      <c r="AG115" s="27"/>
      <c r="AH115" s="27"/>
      <c r="AI115" s="27">
        <v>0</v>
      </c>
      <c r="AJ115" s="27"/>
      <c r="AK115" s="27">
        <v>0</v>
      </c>
      <c r="AM115" s="26" t="s">
        <v>236</v>
      </c>
      <c r="AN115" s="26" t="s">
        <v>237</v>
      </c>
      <c r="AO115" s="27"/>
      <c r="AP115" s="27"/>
      <c r="AQ115" s="27"/>
      <c r="AR115" s="27">
        <v>0</v>
      </c>
      <c r="AS115" s="27"/>
      <c r="AT115" s="27">
        <v>0</v>
      </c>
    </row>
    <row r="116" spans="1:46" x14ac:dyDescent="0.2">
      <c r="A116" t="s">
        <v>39</v>
      </c>
      <c r="B116" t="s">
        <v>205</v>
      </c>
      <c r="C116" t="str">
        <f>LEFT(tblJob10661_001_Phases[[#This Row],[Phase]],4)</f>
        <v>9500</v>
      </c>
      <c r="D116" t="s">
        <v>165</v>
      </c>
      <c r="E116" t="s">
        <v>101</v>
      </c>
      <c r="F116">
        <v>0</v>
      </c>
      <c r="G116">
        <v>0</v>
      </c>
      <c r="H116">
        <v>0</v>
      </c>
      <c r="I116">
        <v>0</v>
      </c>
      <c r="L116" s="26" t="s">
        <v>239</v>
      </c>
      <c r="M116" s="26" t="s">
        <v>240</v>
      </c>
      <c r="N116" s="27"/>
      <c r="O116" s="27"/>
      <c r="P116" s="27"/>
      <c r="Q116" s="27"/>
      <c r="R116" s="27">
        <v>0</v>
      </c>
      <c r="S116" s="27">
        <v>0</v>
      </c>
      <c r="U116" s="26" t="s">
        <v>239</v>
      </c>
      <c r="V116" s="26" t="s">
        <v>240</v>
      </c>
      <c r="W116" s="27"/>
      <c r="X116" s="27"/>
      <c r="Y116" s="27"/>
      <c r="Z116" s="27"/>
      <c r="AA116" s="27">
        <v>0</v>
      </c>
      <c r="AB116" s="27">
        <v>0</v>
      </c>
      <c r="AD116" s="26" t="s">
        <v>239</v>
      </c>
      <c r="AE116" s="26" t="s">
        <v>240</v>
      </c>
      <c r="AF116" s="27"/>
      <c r="AG116" s="27"/>
      <c r="AH116" s="27"/>
      <c r="AI116" s="27"/>
      <c r="AJ116" s="27">
        <v>0</v>
      </c>
      <c r="AK116" s="27">
        <v>0</v>
      </c>
      <c r="AM116" s="26" t="s">
        <v>239</v>
      </c>
      <c r="AN116" s="26" t="s">
        <v>240</v>
      </c>
      <c r="AO116" s="27"/>
      <c r="AP116" s="27"/>
      <c r="AQ116" s="27"/>
      <c r="AR116" s="27"/>
      <c r="AS116" s="27">
        <v>0</v>
      </c>
      <c r="AT116" s="27">
        <v>0</v>
      </c>
    </row>
    <row r="117" spans="1:46" x14ac:dyDescent="0.2">
      <c r="A117" t="s">
        <v>39</v>
      </c>
      <c r="B117" t="s">
        <v>205</v>
      </c>
      <c r="C117" t="str">
        <f>LEFT(tblJob10661_001_Phases[[#This Row],[Phase]],4)</f>
        <v>9500</v>
      </c>
      <c r="D117" t="s">
        <v>166</v>
      </c>
      <c r="E117" t="s">
        <v>101</v>
      </c>
      <c r="F117">
        <v>0</v>
      </c>
      <c r="G117">
        <v>0</v>
      </c>
      <c r="H117">
        <v>0</v>
      </c>
      <c r="I117">
        <v>0</v>
      </c>
      <c r="L117" s="26" t="s">
        <v>241</v>
      </c>
      <c r="M117" s="26" t="s">
        <v>242</v>
      </c>
      <c r="N117" s="27"/>
      <c r="O117" s="27"/>
      <c r="P117" s="27"/>
      <c r="Q117" s="27"/>
      <c r="R117" s="27">
        <v>0</v>
      </c>
      <c r="S117" s="27">
        <v>0</v>
      </c>
      <c r="U117" s="26" t="s">
        <v>241</v>
      </c>
      <c r="V117" s="26" t="s">
        <v>242</v>
      </c>
      <c r="W117" s="27"/>
      <c r="X117" s="27"/>
      <c r="Y117" s="27"/>
      <c r="Z117" s="27"/>
      <c r="AA117" s="27">
        <v>0</v>
      </c>
      <c r="AB117" s="27">
        <v>0</v>
      </c>
      <c r="AD117" s="26" t="s">
        <v>241</v>
      </c>
      <c r="AE117" s="26" t="s">
        <v>242</v>
      </c>
      <c r="AF117" s="27"/>
      <c r="AG117" s="27"/>
      <c r="AH117" s="27"/>
      <c r="AI117" s="27"/>
      <c r="AJ117" s="27">
        <v>0</v>
      </c>
      <c r="AK117" s="27">
        <v>0</v>
      </c>
      <c r="AM117" s="26" t="s">
        <v>241</v>
      </c>
      <c r="AN117" s="26" t="s">
        <v>242</v>
      </c>
      <c r="AO117" s="27"/>
      <c r="AP117" s="27"/>
      <c r="AQ117" s="27"/>
      <c r="AR117" s="27"/>
      <c r="AS117" s="27">
        <v>0</v>
      </c>
      <c r="AT117" s="27">
        <v>0</v>
      </c>
    </row>
    <row r="118" spans="1:46" x14ac:dyDescent="0.2">
      <c r="A118" t="s">
        <v>39</v>
      </c>
      <c r="B118" t="s">
        <v>205</v>
      </c>
      <c r="C118" t="str">
        <f>LEFT(tblJob10661_001_Phases[[#This Row],[Phase]],4)</f>
        <v>9500</v>
      </c>
      <c r="D118" t="s">
        <v>167</v>
      </c>
      <c r="E118" t="s">
        <v>101</v>
      </c>
      <c r="F118">
        <v>0</v>
      </c>
      <c r="G118">
        <v>0</v>
      </c>
      <c r="H118">
        <v>0</v>
      </c>
      <c r="I118">
        <v>0</v>
      </c>
      <c r="L118" s="26" t="s">
        <v>243</v>
      </c>
      <c r="M118" s="26" t="s">
        <v>244</v>
      </c>
      <c r="N118" s="27"/>
      <c r="O118" s="27"/>
      <c r="P118" s="27"/>
      <c r="Q118" s="27"/>
      <c r="R118" s="27">
        <v>35666</v>
      </c>
      <c r="S118" s="27">
        <v>35666</v>
      </c>
      <c r="U118" s="26" t="s">
        <v>243</v>
      </c>
      <c r="V118" s="26" t="s">
        <v>244</v>
      </c>
      <c r="W118" s="27"/>
      <c r="X118" s="27"/>
      <c r="Y118" s="27"/>
      <c r="Z118" s="27"/>
      <c r="AA118" s="27">
        <v>35666</v>
      </c>
      <c r="AB118" s="27">
        <v>35666</v>
      </c>
      <c r="AD118" s="26" t="s">
        <v>243</v>
      </c>
      <c r="AE118" s="26" t="s">
        <v>244</v>
      </c>
      <c r="AF118" s="27"/>
      <c r="AG118" s="27"/>
      <c r="AH118" s="27"/>
      <c r="AI118" s="27"/>
      <c r="AJ118" s="27">
        <v>0</v>
      </c>
      <c r="AK118" s="27">
        <v>0</v>
      </c>
      <c r="AM118" s="26" t="s">
        <v>243</v>
      </c>
      <c r="AN118" s="26" t="s">
        <v>244</v>
      </c>
      <c r="AO118" s="27"/>
      <c r="AP118" s="27"/>
      <c r="AQ118" s="27"/>
      <c r="AR118" s="27"/>
      <c r="AS118" s="27">
        <v>0</v>
      </c>
      <c r="AT118" s="27">
        <v>0</v>
      </c>
    </row>
    <row r="119" spans="1:46" x14ac:dyDescent="0.2">
      <c r="A119" t="s">
        <v>39</v>
      </c>
      <c r="B119" t="s">
        <v>205</v>
      </c>
      <c r="C119" t="str">
        <f>LEFT(tblJob10661_001_Phases[[#This Row],[Phase]],4)</f>
        <v>9500</v>
      </c>
      <c r="D119" t="s">
        <v>168</v>
      </c>
      <c r="E119" t="s">
        <v>101</v>
      </c>
      <c r="F119">
        <v>0</v>
      </c>
      <c r="G119">
        <v>0</v>
      </c>
      <c r="H119">
        <v>0</v>
      </c>
      <c r="I119">
        <v>0</v>
      </c>
      <c r="L119" s="26" t="s">
        <v>245</v>
      </c>
      <c r="M119" s="26" t="s">
        <v>246</v>
      </c>
      <c r="N119" s="27"/>
      <c r="O119" s="27"/>
      <c r="P119" s="27"/>
      <c r="Q119" s="27"/>
      <c r="R119" s="27">
        <v>3500</v>
      </c>
      <c r="S119" s="27">
        <v>3500</v>
      </c>
      <c r="U119" s="26" t="s">
        <v>245</v>
      </c>
      <c r="V119" s="26" t="s">
        <v>246</v>
      </c>
      <c r="W119" s="27"/>
      <c r="X119" s="27"/>
      <c r="Y119" s="27"/>
      <c r="Z119" s="27"/>
      <c r="AA119" s="27">
        <v>3500</v>
      </c>
      <c r="AB119" s="27">
        <v>3500</v>
      </c>
      <c r="AD119" s="26" t="s">
        <v>245</v>
      </c>
      <c r="AE119" s="26" t="s">
        <v>246</v>
      </c>
      <c r="AF119" s="27"/>
      <c r="AG119" s="27"/>
      <c r="AH119" s="27"/>
      <c r="AI119" s="27"/>
      <c r="AJ119" s="27">
        <v>0</v>
      </c>
      <c r="AK119" s="27">
        <v>0</v>
      </c>
      <c r="AM119" s="26" t="s">
        <v>245</v>
      </c>
      <c r="AN119" s="26" t="s">
        <v>246</v>
      </c>
      <c r="AO119" s="27"/>
      <c r="AP119" s="27"/>
      <c r="AQ119" s="27"/>
      <c r="AR119" s="27"/>
      <c r="AS119" s="27">
        <v>0</v>
      </c>
      <c r="AT119" s="27">
        <v>0</v>
      </c>
    </row>
    <row r="120" spans="1:46" x14ac:dyDescent="0.2">
      <c r="A120" t="s">
        <v>39</v>
      </c>
      <c r="B120" t="s">
        <v>205</v>
      </c>
      <c r="C120" t="str">
        <f>LEFT(tblJob10661_001_Phases[[#This Row],[Phase]],4)</f>
        <v>9500</v>
      </c>
      <c r="D120" t="s">
        <v>169</v>
      </c>
      <c r="E120" t="s">
        <v>101</v>
      </c>
      <c r="F120">
        <v>0</v>
      </c>
      <c r="G120">
        <v>0</v>
      </c>
      <c r="H120">
        <v>0</v>
      </c>
      <c r="I120">
        <v>0</v>
      </c>
      <c r="L120" s="26" t="s">
        <v>247</v>
      </c>
      <c r="M120" s="26" t="s">
        <v>248</v>
      </c>
      <c r="N120" s="27"/>
      <c r="O120" s="27"/>
      <c r="P120" s="27"/>
      <c r="Q120" s="27"/>
      <c r="R120" s="27">
        <v>0</v>
      </c>
      <c r="S120" s="27">
        <v>0</v>
      </c>
      <c r="U120" s="26" t="s">
        <v>247</v>
      </c>
      <c r="V120" s="26" t="s">
        <v>248</v>
      </c>
      <c r="W120" s="27"/>
      <c r="X120" s="27"/>
      <c r="Y120" s="27"/>
      <c r="Z120" s="27"/>
      <c r="AA120" s="27">
        <v>0</v>
      </c>
      <c r="AB120" s="27">
        <v>0</v>
      </c>
      <c r="AD120" s="26" t="s">
        <v>247</v>
      </c>
      <c r="AE120" s="26" t="s">
        <v>248</v>
      </c>
      <c r="AF120" s="27"/>
      <c r="AG120" s="27"/>
      <c r="AH120" s="27"/>
      <c r="AI120" s="27"/>
      <c r="AJ120" s="27">
        <v>0</v>
      </c>
      <c r="AK120" s="27">
        <v>0</v>
      </c>
      <c r="AM120" s="26" t="s">
        <v>247</v>
      </c>
      <c r="AN120" s="26" t="s">
        <v>248</v>
      </c>
      <c r="AO120" s="27"/>
      <c r="AP120" s="27"/>
      <c r="AQ120" s="27"/>
      <c r="AR120" s="27"/>
      <c r="AS120" s="27">
        <v>0</v>
      </c>
      <c r="AT120" s="27">
        <v>0</v>
      </c>
    </row>
    <row r="121" spans="1:46" x14ac:dyDescent="0.2">
      <c r="A121" t="s">
        <v>39</v>
      </c>
      <c r="B121" t="s">
        <v>205</v>
      </c>
      <c r="C121" t="str">
        <f>LEFT(tblJob10661_001_Phases[[#This Row],[Phase]],4)</f>
        <v>9500</v>
      </c>
      <c r="D121" t="s">
        <v>170</v>
      </c>
      <c r="E121" t="s">
        <v>101</v>
      </c>
      <c r="F121">
        <v>0</v>
      </c>
      <c r="G121">
        <v>0</v>
      </c>
      <c r="H121">
        <v>0</v>
      </c>
      <c r="I121">
        <v>0</v>
      </c>
      <c r="L121" s="26" t="s">
        <v>203</v>
      </c>
      <c r="M121" s="26"/>
      <c r="N121" s="27">
        <v>44028</v>
      </c>
      <c r="O121" s="27">
        <v>20618</v>
      </c>
      <c r="P121" s="27">
        <v>3468</v>
      </c>
      <c r="Q121" s="27">
        <v>3868</v>
      </c>
      <c r="R121" s="27">
        <v>39166</v>
      </c>
      <c r="S121" s="27">
        <v>111148</v>
      </c>
      <c r="U121" s="26" t="s">
        <v>203</v>
      </c>
      <c r="V121" s="26"/>
      <c r="W121" s="27">
        <v>44028</v>
      </c>
      <c r="X121" s="27">
        <v>20618</v>
      </c>
      <c r="Y121" s="27">
        <v>3468</v>
      </c>
      <c r="Z121" s="27">
        <v>3868</v>
      </c>
      <c r="AA121" s="27">
        <v>39166</v>
      </c>
      <c r="AB121" s="27">
        <v>111148</v>
      </c>
      <c r="AD121" s="26" t="s">
        <v>203</v>
      </c>
      <c r="AE121" s="26"/>
      <c r="AF121" s="27">
        <v>0</v>
      </c>
      <c r="AG121" s="27">
        <v>0</v>
      </c>
      <c r="AH121" s="27">
        <v>0</v>
      </c>
      <c r="AI121" s="27">
        <v>0</v>
      </c>
      <c r="AJ121" s="27">
        <v>0</v>
      </c>
      <c r="AK121" s="27">
        <v>0</v>
      </c>
      <c r="AM121" s="26" t="s">
        <v>203</v>
      </c>
      <c r="AN121" s="26"/>
      <c r="AO121" s="27">
        <v>0</v>
      </c>
      <c r="AP121" s="27">
        <v>0</v>
      </c>
      <c r="AQ121" s="27">
        <v>0</v>
      </c>
      <c r="AR121" s="27">
        <v>0</v>
      </c>
      <c r="AS121" s="27">
        <v>0</v>
      </c>
      <c r="AT121" s="27">
        <v>0</v>
      </c>
    </row>
    <row r="122" spans="1:46" x14ac:dyDescent="0.2">
      <c r="A122" t="s">
        <v>39</v>
      </c>
      <c r="B122" t="s">
        <v>205</v>
      </c>
      <c r="C122" t="str">
        <f>LEFT(tblJob10661_001_Phases[[#This Row],[Phase]],4)</f>
        <v>9500</v>
      </c>
      <c r="D122" t="s">
        <v>171</v>
      </c>
      <c r="E122" t="s">
        <v>101</v>
      </c>
      <c r="F122">
        <v>0</v>
      </c>
      <c r="G122">
        <v>0</v>
      </c>
      <c r="H122">
        <v>0</v>
      </c>
      <c r="I122">
        <v>0</v>
      </c>
    </row>
    <row r="123" spans="1:46" x14ac:dyDescent="0.2">
      <c r="A123" t="s">
        <v>39</v>
      </c>
      <c r="B123" t="s">
        <v>205</v>
      </c>
      <c r="C123" t="str">
        <f>LEFT(tblJob10661_001_Phases[[#This Row],[Phase]],4)</f>
        <v>9500</v>
      </c>
      <c r="D123" t="s">
        <v>172</v>
      </c>
      <c r="E123" t="s">
        <v>101</v>
      </c>
      <c r="F123">
        <v>0</v>
      </c>
      <c r="G123">
        <v>0</v>
      </c>
      <c r="H123">
        <v>0</v>
      </c>
      <c r="I123">
        <v>0</v>
      </c>
    </row>
    <row r="124" spans="1:46" x14ac:dyDescent="0.2">
      <c r="A124" t="s">
        <v>39</v>
      </c>
      <c r="B124" t="s">
        <v>205</v>
      </c>
      <c r="C124" t="str">
        <f>LEFT(tblJob10661_001_Phases[[#This Row],[Phase]],4)</f>
        <v>9500</v>
      </c>
      <c r="D124" t="s">
        <v>173</v>
      </c>
      <c r="E124" t="s">
        <v>101</v>
      </c>
      <c r="F124">
        <v>0</v>
      </c>
      <c r="G124">
        <v>0</v>
      </c>
      <c r="H124">
        <v>0</v>
      </c>
      <c r="I124">
        <v>0</v>
      </c>
    </row>
    <row r="125" spans="1:46" x14ac:dyDescent="0.2">
      <c r="A125" t="s">
        <v>39</v>
      </c>
      <c r="B125" t="s">
        <v>205</v>
      </c>
      <c r="C125" t="str">
        <f>LEFT(tblJob10661_001_Phases[[#This Row],[Phase]],4)</f>
        <v>9500</v>
      </c>
      <c r="D125" t="s">
        <v>174</v>
      </c>
      <c r="E125" t="s">
        <v>101</v>
      </c>
      <c r="F125">
        <v>0</v>
      </c>
      <c r="G125">
        <v>0</v>
      </c>
      <c r="H125">
        <v>0</v>
      </c>
      <c r="I125">
        <v>0</v>
      </c>
    </row>
    <row r="126" spans="1:46" x14ac:dyDescent="0.2">
      <c r="A126" t="s">
        <v>39</v>
      </c>
      <c r="B126" t="s">
        <v>205</v>
      </c>
      <c r="C126" t="str">
        <f>LEFT(tblJob10661_001_Phases[[#This Row],[Phase]],4)</f>
        <v>9500</v>
      </c>
      <c r="D126" t="s">
        <v>175</v>
      </c>
      <c r="E126" t="s">
        <v>101</v>
      </c>
      <c r="F126">
        <v>0</v>
      </c>
      <c r="G126">
        <v>0</v>
      </c>
      <c r="H126">
        <v>0</v>
      </c>
      <c r="I126">
        <v>0</v>
      </c>
    </row>
    <row r="127" spans="1:46" x14ac:dyDescent="0.2">
      <c r="A127" t="s">
        <v>39</v>
      </c>
      <c r="B127" t="s">
        <v>205</v>
      </c>
      <c r="C127" t="str">
        <f>LEFT(tblJob10661_001_Phases[[#This Row],[Phase]],4)</f>
        <v>9500</v>
      </c>
      <c r="D127" t="s">
        <v>176</v>
      </c>
      <c r="E127" t="s">
        <v>101</v>
      </c>
      <c r="F127">
        <v>0</v>
      </c>
      <c r="G127">
        <v>0</v>
      </c>
      <c r="H127">
        <v>0</v>
      </c>
      <c r="I127">
        <v>0</v>
      </c>
    </row>
    <row r="128" spans="1:46" x14ac:dyDescent="0.2">
      <c r="A128" t="s">
        <v>39</v>
      </c>
      <c r="B128" t="s">
        <v>205</v>
      </c>
      <c r="C128" t="str">
        <f>LEFT(tblJob10661_001_Phases[[#This Row],[Phase]],4)</f>
        <v>9500</v>
      </c>
      <c r="D128" t="s">
        <v>177</v>
      </c>
      <c r="E128" t="s">
        <v>101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39</v>
      </c>
      <c r="B129" t="s">
        <v>205</v>
      </c>
      <c r="C129" t="str">
        <f>LEFT(tblJob10661_001_Phases[[#This Row],[Phase]],4)</f>
        <v>9600</v>
      </c>
      <c r="D129" t="s">
        <v>178</v>
      </c>
      <c r="E129" t="s">
        <v>179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39</v>
      </c>
      <c r="B130" t="s">
        <v>205</v>
      </c>
      <c r="C130" t="str">
        <f>LEFT(tblJob10661_001_Phases[[#This Row],[Phase]],4)</f>
        <v>9700</v>
      </c>
      <c r="D130" t="s">
        <v>180</v>
      </c>
      <c r="E130" t="s">
        <v>181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39</v>
      </c>
      <c r="B131" t="s">
        <v>205</v>
      </c>
      <c r="C131" t="str">
        <f>LEFT(tblJob10661_001_Phases[[#This Row],[Phase]],4)</f>
        <v>9999</v>
      </c>
      <c r="D131" t="s">
        <v>190</v>
      </c>
      <c r="E131" t="s">
        <v>101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210</v>
      </c>
      <c r="B132" t="s">
        <v>211</v>
      </c>
      <c r="C132" t="str">
        <f>LEFT(tblJob10661_001_Phases[[#This Row],[Phase]],4)</f>
        <v>0100</v>
      </c>
      <c r="D132" t="s">
        <v>212</v>
      </c>
      <c r="E132" t="s">
        <v>213</v>
      </c>
      <c r="F132">
        <v>1352</v>
      </c>
      <c r="G132">
        <v>1352</v>
      </c>
      <c r="H132">
        <v>0</v>
      </c>
      <c r="I132">
        <v>0</v>
      </c>
    </row>
    <row r="133" spans="1:9" x14ac:dyDescent="0.2">
      <c r="A133" t="s">
        <v>210</v>
      </c>
      <c r="B133" t="s">
        <v>211</v>
      </c>
      <c r="C133" t="str">
        <f>LEFT(tblJob10661_001_Phases[[#This Row],[Phase]],4)</f>
        <v>0100</v>
      </c>
      <c r="D133" t="s">
        <v>214</v>
      </c>
      <c r="E133" t="s">
        <v>215</v>
      </c>
      <c r="F133">
        <v>2116</v>
      </c>
      <c r="G133">
        <v>2116</v>
      </c>
      <c r="H133">
        <v>0</v>
      </c>
      <c r="I133">
        <v>0</v>
      </c>
    </row>
    <row r="134" spans="1:9" x14ac:dyDescent="0.2">
      <c r="A134" t="s">
        <v>216</v>
      </c>
      <c r="B134" t="s">
        <v>217</v>
      </c>
      <c r="C134" t="str">
        <f>LEFT(tblJob10661_001_Phases[[#This Row],[Phase]],4)</f>
        <v>0100</v>
      </c>
      <c r="D134" t="s">
        <v>51</v>
      </c>
      <c r="E134" t="s">
        <v>52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216</v>
      </c>
      <c r="B135" t="s">
        <v>217</v>
      </c>
      <c r="C135" t="str">
        <f>LEFT(tblJob10661_001_Phases[[#This Row],[Phase]],4)</f>
        <v>0100</v>
      </c>
      <c r="D135" t="s">
        <v>218</v>
      </c>
      <c r="E135" t="s">
        <v>219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216</v>
      </c>
      <c r="B136" t="s">
        <v>217</v>
      </c>
      <c r="C136" t="str">
        <f>LEFT(tblJob10661_001_Phases[[#This Row],[Phase]],4)</f>
        <v>0100</v>
      </c>
      <c r="D136" t="s">
        <v>220</v>
      </c>
      <c r="E136" t="s">
        <v>221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216</v>
      </c>
      <c r="B137" t="s">
        <v>217</v>
      </c>
      <c r="C137" t="str">
        <f>LEFT(tblJob10661_001_Phases[[#This Row],[Phase]],4)</f>
        <v>0100</v>
      </c>
      <c r="D137" t="s">
        <v>222</v>
      </c>
      <c r="E137" t="s">
        <v>223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216</v>
      </c>
      <c r="B138" t="s">
        <v>217</v>
      </c>
      <c r="C138" t="str">
        <f>LEFT(tblJob10661_001_Phases[[#This Row],[Phase]],4)</f>
        <v>0100</v>
      </c>
      <c r="D138" t="s">
        <v>224</v>
      </c>
      <c r="E138" t="s">
        <v>225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216</v>
      </c>
      <c r="B139" t="s">
        <v>217</v>
      </c>
      <c r="C139" t="str">
        <f>LEFT(tblJob10661_001_Phases[[#This Row],[Phase]],4)</f>
        <v>0100</v>
      </c>
      <c r="D139" t="s">
        <v>53</v>
      </c>
      <c r="E139" t="s">
        <v>54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216</v>
      </c>
      <c r="B140" t="s">
        <v>217</v>
      </c>
      <c r="C140" t="str">
        <f>LEFT(tblJob10661_001_Phases[[#This Row],[Phase]],4)</f>
        <v>0100</v>
      </c>
      <c r="D140" t="s">
        <v>55</v>
      </c>
      <c r="E140" t="s">
        <v>56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216</v>
      </c>
      <c r="B141" t="s">
        <v>217</v>
      </c>
      <c r="C141" t="str">
        <f>LEFT(tblJob10661_001_Phases[[#This Row],[Phase]],4)</f>
        <v>0100</v>
      </c>
      <c r="D141" t="s">
        <v>57</v>
      </c>
      <c r="E141" t="s">
        <v>58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216</v>
      </c>
      <c r="B142" t="s">
        <v>217</v>
      </c>
      <c r="C142" t="str">
        <f>LEFT(tblJob10661_001_Phases[[#This Row],[Phase]],4)</f>
        <v>0100</v>
      </c>
      <c r="D142" t="s">
        <v>59</v>
      </c>
      <c r="E142" t="s">
        <v>60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216</v>
      </c>
      <c r="B143" t="s">
        <v>217</v>
      </c>
      <c r="C143" t="str">
        <f>LEFT(tblJob10661_001_Phases[[#This Row],[Phase]],4)</f>
        <v>0100</v>
      </c>
      <c r="D143" t="s">
        <v>61</v>
      </c>
      <c r="E143" t="s">
        <v>62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216</v>
      </c>
      <c r="B144" t="s">
        <v>217</v>
      </c>
      <c r="C144" t="str">
        <f>LEFT(tblJob10661_001_Phases[[#This Row],[Phase]],4)</f>
        <v>0100</v>
      </c>
      <c r="D144" t="s">
        <v>63</v>
      </c>
      <c r="E144" t="s">
        <v>64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216</v>
      </c>
      <c r="B145" t="s">
        <v>217</v>
      </c>
      <c r="C145" t="str">
        <f>LEFT(tblJob10661_001_Phases[[#This Row],[Phase]],4)</f>
        <v>0100</v>
      </c>
      <c r="D145" t="s">
        <v>65</v>
      </c>
      <c r="E145" t="s">
        <v>66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216</v>
      </c>
      <c r="B146" t="s">
        <v>217</v>
      </c>
      <c r="C146" t="str">
        <f>LEFT(tblJob10661_001_Phases[[#This Row],[Phase]],4)</f>
        <v>0100</v>
      </c>
      <c r="D146" t="s">
        <v>226</v>
      </c>
      <c r="E146" t="s">
        <v>227</v>
      </c>
      <c r="F146">
        <v>1350</v>
      </c>
      <c r="G146">
        <v>1350</v>
      </c>
      <c r="H146">
        <v>0</v>
      </c>
      <c r="I146">
        <v>0</v>
      </c>
    </row>
    <row r="147" spans="1:9" x14ac:dyDescent="0.2">
      <c r="A147" t="s">
        <v>216</v>
      </c>
      <c r="B147" t="s">
        <v>217</v>
      </c>
      <c r="C147" t="str">
        <f>LEFT(tblJob10661_001_Phases[[#This Row],[Phase]],4)</f>
        <v>0100</v>
      </c>
      <c r="D147" t="s">
        <v>228</v>
      </c>
      <c r="E147" t="s">
        <v>229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216</v>
      </c>
      <c r="B148" t="s">
        <v>217</v>
      </c>
      <c r="C148" t="str">
        <f>LEFT(tblJob10661_001_Phases[[#This Row],[Phase]],4)</f>
        <v>0100</v>
      </c>
      <c r="D148" t="s">
        <v>230</v>
      </c>
      <c r="E148" t="s">
        <v>231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216</v>
      </c>
      <c r="B149" t="s">
        <v>217</v>
      </c>
      <c r="C149" t="str">
        <f>LEFT(tblJob10661_001_Phases[[#This Row],[Phase]],4)</f>
        <v>0100</v>
      </c>
      <c r="D149" t="s">
        <v>232</v>
      </c>
      <c r="E149" t="s">
        <v>233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216</v>
      </c>
      <c r="B150" t="s">
        <v>217</v>
      </c>
      <c r="C150" t="str">
        <f>LEFT(tblJob10661_001_Phases[[#This Row],[Phase]],4)</f>
        <v>0100</v>
      </c>
      <c r="D150" t="s">
        <v>67</v>
      </c>
      <c r="E150" t="s">
        <v>68</v>
      </c>
      <c r="F150">
        <v>2518</v>
      </c>
      <c r="G150">
        <v>2518</v>
      </c>
      <c r="H150">
        <v>0</v>
      </c>
      <c r="I150">
        <v>0</v>
      </c>
    </row>
    <row r="151" spans="1:9" x14ac:dyDescent="0.2">
      <c r="A151" t="s">
        <v>216</v>
      </c>
      <c r="B151" t="s">
        <v>217</v>
      </c>
      <c r="C151" t="str">
        <f>LEFT(tblJob10661_001_Phases[[#This Row],[Phase]],4)</f>
        <v>0100</v>
      </c>
      <c r="D151" t="s">
        <v>234</v>
      </c>
      <c r="E151" t="s">
        <v>235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216</v>
      </c>
      <c r="B152" t="s">
        <v>217</v>
      </c>
      <c r="C152" t="str">
        <f>LEFT(tblJob10661_001_Phases[[#This Row],[Phase]],4)</f>
        <v>0100</v>
      </c>
      <c r="D152" t="s">
        <v>236</v>
      </c>
      <c r="E152" t="s">
        <v>237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216</v>
      </c>
      <c r="B153" t="s">
        <v>217</v>
      </c>
      <c r="C153" t="str">
        <f>LEFT(tblJob10661_001_Phases[[#This Row],[Phase]],4)</f>
        <v>2600</v>
      </c>
      <c r="D153" t="s">
        <v>131</v>
      </c>
      <c r="E153" t="s">
        <v>132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216</v>
      </c>
      <c r="B154" t="s">
        <v>217</v>
      </c>
      <c r="C154" t="str">
        <f>LEFT(tblJob10661_001_Phases[[#This Row],[Phase]],4)</f>
        <v>2700</v>
      </c>
      <c r="D154" t="s">
        <v>135</v>
      </c>
      <c r="E154" t="s">
        <v>136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216</v>
      </c>
      <c r="B155" t="s">
        <v>217</v>
      </c>
      <c r="C155" t="str">
        <f>LEFT(tblJob10661_001_Phases[[#This Row],[Phase]],4)</f>
        <v>9999</v>
      </c>
      <c r="D155" t="s">
        <v>190</v>
      </c>
      <c r="E155" t="s">
        <v>101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41</v>
      </c>
      <c r="B156" t="s">
        <v>238</v>
      </c>
      <c r="C156" t="str">
        <f>LEFT(tblJob10661_001_Phases[[#This Row],[Phase]],4)</f>
        <v>0100</v>
      </c>
      <c r="D156" t="s">
        <v>51</v>
      </c>
      <c r="E156" t="s">
        <v>52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41</v>
      </c>
      <c r="B157" t="s">
        <v>238</v>
      </c>
      <c r="C157" t="str">
        <f>LEFT(tblJob10661_001_Phases[[#This Row],[Phase]],4)</f>
        <v>0100</v>
      </c>
      <c r="D157" t="s">
        <v>67</v>
      </c>
      <c r="E157" t="s">
        <v>68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41</v>
      </c>
      <c r="B158" t="s">
        <v>238</v>
      </c>
      <c r="C158" t="str">
        <f>LEFT(tblJob10661_001_Phases[[#This Row],[Phase]],4)</f>
        <v>0131</v>
      </c>
      <c r="D158" t="s">
        <v>239</v>
      </c>
      <c r="E158" t="s">
        <v>240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41</v>
      </c>
      <c r="B159" t="s">
        <v>238</v>
      </c>
      <c r="C159" t="str">
        <f>LEFT(tblJob10661_001_Phases[[#This Row],[Phase]],4)</f>
        <v>0131</v>
      </c>
      <c r="D159" t="s">
        <v>107</v>
      </c>
      <c r="E159" t="s">
        <v>101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41</v>
      </c>
      <c r="B160" t="s">
        <v>238</v>
      </c>
      <c r="C160" t="str">
        <f>LEFT(tblJob10661_001_Phases[[#This Row],[Phase]],4)</f>
        <v>0199</v>
      </c>
      <c r="D160" t="s">
        <v>241</v>
      </c>
      <c r="E160" t="s">
        <v>242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41</v>
      </c>
      <c r="B161" t="s">
        <v>238</v>
      </c>
      <c r="C161" t="str">
        <f>LEFT(tblJob10661_001_Phases[[#This Row],[Phase]],4)</f>
        <v>0641</v>
      </c>
      <c r="D161" t="s">
        <v>243</v>
      </c>
      <c r="E161" t="s">
        <v>244</v>
      </c>
      <c r="F161">
        <v>35666</v>
      </c>
      <c r="G161">
        <v>35666</v>
      </c>
      <c r="H161">
        <v>0</v>
      </c>
      <c r="I161">
        <v>0</v>
      </c>
    </row>
    <row r="162" spans="1:9" x14ac:dyDescent="0.2">
      <c r="A162" t="s">
        <v>41</v>
      </c>
      <c r="B162" t="s">
        <v>238</v>
      </c>
      <c r="C162" t="str">
        <f>LEFT(tblJob10661_001_Phases[[#This Row],[Phase]],4)</f>
        <v>0721</v>
      </c>
      <c r="D162" t="s">
        <v>245</v>
      </c>
      <c r="E162" t="s">
        <v>246</v>
      </c>
      <c r="F162">
        <v>3500</v>
      </c>
      <c r="G162">
        <v>3500</v>
      </c>
      <c r="H162">
        <v>0</v>
      </c>
      <c r="I162">
        <v>0</v>
      </c>
    </row>
    <row r="163" spans="1:9" x14ac:dyDescent="0.2">
      <c r="A163" t="s">
        <v>41</v>
      </c>
      <c r="B163" t="s">
        <v>238</v>
      </c>
      <c r="C163" t="str">
        <f>LEFT(tblJob10661_001_Phases[[#This Row],[Phase]],4)</f>
        <v>1000</v>
      </c>
      <c r="D163" t="s">
        <v>247</v>
      </c>
      <c r="E163" t="s">
        <v>248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41</v>
      </c>
      <c r="B164" t="s">
        <v>238</v>
      </c>
      <c r="C164" t="str">
        <f>LEFT(tblJob10661_001_Phases[[#This Row],[Phase]],4)</f>
        <v>2100</v>
      </c>
      <c r="D164" t="s">
        <v>118</v>
      </c>
      <c r="E164" t="s">
        <v>101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41</v>
      </c>
      <c r="B165" t="s">
        <v>238</v>
      </c>
      <c r="C165" t="str">
        <f>LEFT(tblJob10661_001_Phases[[#This Row],[Phase]],4)</f>
        <v>2200</v>
      </c>
      <c r="D165" t="s">
        <v>121</v>
      </c>
      <c r="E165" t="s">
        <v>122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41</v>
      </c>
      <c r="B166" t="s">
        <v>238</v>
      </c>
      <c r="C166" t="str">
        <f>LEFT(tblJob10661_001_Phases[[#This Row],[Phase]],4)</f>
        <v>2300</v>
      </c>
      <c r="D166" t="s">
        <v>125</v>
      </c>
      <c r="E166" t="s">
        <v>126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41</v>
      </c>
      <c r="B167" t="s">
        <v>238</v>
      </c>
      <c r="C167" t="str">
        <f>LEFT(tblJob10661_001_Phases[[#This Row],[Phase]],4)</f>
        <v>2320</v>
      </c>
      <c r="D167" t="s">
        <v>127</v>
      </c>
      <c r="E167" t="s">
        <v>101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41</v>
      </c>
      <c r="B168" t="s">
        <v>238</v>
      </c>
      <c r="C168" t="str">
        <f>LEFT(tblJob10661_001_Phases[[#This Row],[Phase]],4)</f>
        <v>2330</v>
      </c>
      <c r="D168" t="s">
        <v>129</v>
      </c>
      <c r="E168" t="s">
        <v>130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41</v>
      </c>
      <c r="B169" t="s">
        <v>238</v>
      </c>
      <c r="C169" t="str">
        <f>LEFT(tblJob10661_001_Phases[[#This Row],[Phase]],4)</f>
        <v>2600</v>
      </c>
      <c r="D169" t="s">
        <v>131</v>
      </c>
      <c r="E169" t="s">
        <v>132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41</v>
      </c>
      <c r="B170" t="s">
        <v>238</v>
      </c>
      <c r="C170" t="str">
        <f>LEFT(tblJob10661_001_Phases[[#This Row],[Phase]],4)</f>
        <v>2700</v>
      </c>
      <c r="D170" t="s">
        <v>135</v>
      </c>
      <c r="E170" t="s">
        <v>136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41</v>
      </c>
      <c r="B171" t="s">
        <v>238</v>
      </c>
      <c r="C171" t="str">
        <f>LEFT(tblJob10661_001_Phases[[#This Row],[Phase]],4)</f>
        <v>9200</v>
      </c>
      <c r="D171" t="s">
        <v>154</v>
      </c>
      <c r="E171" t="s">
        <v>101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41</v>
      </c>
      <c r="B172" t="s">
        <v>238</v>
      </c>
      <c r="C172" t="str">
        <f>LEFT(tblJob10661_001_Phases[[#This Row],[Phase]],4)</f>
        <v>9300</v>
      </c>
      <c r="D172" t="s">
        <v>155</v>
      </c>
      <c r="E172" t="s">
        <v>101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41</v>
      </c>
      <c r="B173" t="s">
        <v>238</v>
      </c>
      <c r="C173" t="str">
        <f>LEFT(tblJob10661_001_Phases[[#This Row],[Phase]],4)</f>
        <v>9500</v>
      </c>
      <c r="D173" t="s">
        <v>156</v>
      </c>
      <c r="E173" t="s">
        <v>157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41</v>
      </c>
      <c r="B174" t="s">
        <v>238</v>
      </c>
      <c r="C174" t="str">
        <f>LEFT(tblJob10661_001_Phases[[#This Row],[Phase]],4)</f>
        <v>9600</v>
      </c>
      <c r="D174" t="s">
        <v>178</v>
      </c>
      <c r="E174" t="s">
        <v>179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41</v>
      </c>
      <c r="B175" t="s">
        <v>238</v>
      </c>
      <c r="C175" t="str">
        <f>LEFT(tblJob10661_001_Phases[[#This Row],[Phase]],4)</f>
        <v>9700</v>
      </c>
      <c r="D175" t="s">
        <v>180</v>
      </c>
      <c r="E175" t="s">
        <v>181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41</v>
      </c>
      <c r="B176" t="s">
        <v>238</v>
      </c>
      <c r="C176" t="str">
        <f>LEFT(tblJob10661_001_Phases[[#This Row],[Phase]],4)</f>
        <v>9999</v>
      </c>
      <c r="D176" t="s">
        <v>190</v>
      </c>
      <c r="E176" t="s">
        <v>101</v>
      </c>
      <c r="F176">
        <v>0</v>
      </c>
      <c r="G176">
        <v>0</v>
      </c>
      <c r="H176">
        <v>0</v>
      </c>
      <c r="I176">
        <v>0</v>
      </c>
    </row>
    <row r="177" spans="1:10" x14ac:dyDescent="0.2">
      <c r="A177" t="s">
        <v>23</v>
      </c>
      <c r="F177" s="8">
        <f>SUBTOTAL(109,tblJob10661_001_Phases[Original])</f>
        <v>111148</v>
      </c>
      <c r="G177" s="8">
        <f>SUBTOTAL(109,tblJob10661_001_Phases[Curr])</f>
        <v>111148</v>
      </c>
      <c r="H177" s="8">
        <f>SUBTOTAL(109,tblJob10661_001_Phases[Forecast])</f>
        <v>0</v>
      </c>
      <c r="I177" s="8">
        <f>SUBTOTAL(109,tblJob10661_001_Phases[Projected])</f>
        <v>0</v>
      </c>
      <c r="J177" s="8"/>
    </row>
  </sheetData>
  <mergeCells count="9">
    <mergeCell ref="B9:C9"/>
    <mergeCell ref="B1:C1"/>
    <mergeCell ref="B2:C2"/>
    <mergeCell ref="B3:C3"/>
    <mergeCell ref="B4:C4"/>
    <mergeCell ref="B5:C5"/>
    <mergeCell ref="B6:C6"/>
    <mergeCell ref="B7:C7"/>
    <mergeCell ref="B8:C8"/>
  </mergeCells>
  <hyperlinks>
    <hyperlink ref="F2" location="lnkJob10661_001_Phases_Original" display="Original"/>
    <hyperlink ref="G2" location="lnkJob10661_001_Phases_Current" display="Current"/>
    <hyperlink ref="H2" location="lnkJob10661_001_Phases_Forecast" display="Forecast"/>
    <hyperlink ref="I2" location="lnkJob10661_001_Phases_Projected" display="Projection"/>
    <hyperlink ref="A1" location="'Contract 10664-'!A1" display="Contract"/>
    <hyperlink ref="A2" location="Jobs!A1" display="Job Number"/>
  </hyperlinks>
  <pageMargins left="0.7" right="0.7" top="0.75" bottom="0.75" header="0.3" footer="0.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C1" workbookViewId="0">
      <pane ySplit="13" topLeftCell="A14" activePane="bottomLeft" state="frozen"/>
      <selection pane="bottomLeft" activeCell="F19" sqref="F19"/>
    </sheetView>
  </sheetViews>
  <sheetFormatPr defaultRowHeight="12" x14ac:dyDescent="0.2"/>
  <cols>
    <col min="1" max="1" width="22.33203125" bestFit="1" customWidth="1"/>
    <col min="2" max="2" width="14.1640625" bestFit="1" customWidth="1"/>
    <col min="3" max="3" width="24.83203125" customWidth="1"/>
    <col min="4" max="4" width="19" bestFit="1" customWidth="1"/>
    <col min="5" max="5" width="52.83203125" bestFit="1" customWidth="1"/>
    <col min="6" max="7" width="13.1640625" bestFit="1" customWidth="1"/>
    <col min="8" max="8" width="10.6640625" bestFit="1" customWidth="1"/>
    <col min="9" max="9" width="11.33203125" bestFit="1" customWidth="1"/>
    <col min="10" max="10" width="6.6640625" customWidth="1"/>
    <col min="11" max="11" width="21.1640625" bestFit="1" customWidth="1"/>
    <col min="12" max="12" width="52.83203125" customWidth="1"/>
    <col min="13" max="15" width="14.1640625" bestFit="1" customWidth="1"/>
    <col min="16" max="17" width="14.1640625" customWidth="1"/>
    <col min="18" max="18" width="10.83203125" customWidth="1"/>
    <col min="19" max="19" width="12.5" customWidth="1"/>
    <col min="20" max="20" width="21.1640625" bestFit="1" customWidth="1"/>
    <col min="21" max="21" width="52.83203125" customWidth="1"/>
    <col min="22" max="24" width="14.1640625" bestFit="1" customWidth="1"/>
    <col min="25" max="26" width="14.1640625" customWidth="1"/>
    <col min="27" max="27" width="10.83203125" customWidth="1"/>
    <col min="28" max="28" width="12.5" customWidth="1"/>
    <col min="29" max="29" width="21.1640625" bestFit="1" customWidth="1"/>
    <col min="30" max="30" width="52.83203125" bestFit="1" customWidth="1"/>
    <col min="31" max="35" width="14.1640625" bestFit="1" customWidth="1"/>
    <col min="36" max="36" width="10.83203125" bestFit="1" customWidth="1"/>
    <col min="38" max="38" width="21.1640625" bestFit="1" customWidth="1"/>
    <col min="39" max="39" width="52.83203125" bestFit="1" customWidth="1"/>
    <col min="40" max="44" width="14.1640625" bestFit="1" customWidth="1"/>
    <col min="45" max="45" width="10.83203125" bestFit="1" customWidth="1"/>
  </cols>
  <sheetData>
    <row r="1" spans="1:45" ht="12.75" x14ac:dyDescent="0.2">
      <c r="A1" s="38" t="s">
        <v>1</v>
      </c>
      <c r="B1" s="37" t="s">
        <v>278</v>
      </c>
      <c r="C1" s="37"/>
    </row>
    <row r="2" spans="1:45" ht="12.75" x14ac:dyDescent="0.2">
      <c r="A2" s="38" t="s">
        <v>25</v>
      </c>
      <c r="B2" s="37" t="s">
        <v>26</v>
      </c>
      <c r="C2" s="37"/>
      <c r="F2" s="28" t="s">
        <v>48</v>
      </c>
      <c r="G2" s="28" t="s">
        <v>253</v>
      </c>
      <c r="H2" s="28" t="s">
        <v>254</v>
      </c>
      <c r="I2" s="28" t="s">
        <v>255</v>
      </c>
    </row>
    <row r="3" spans="1:45" x14ac:dyDescent="0.2">
      <c r="A3" s="13" t="s">
        <v>31</v>
      </c>
      <c r="B3" s="18" t="s">
        <v>28</v>
      </c>
      <c r="C3" s="18"/>
      <c r="E3" s="23" t="s">
        <v>38</v>
      </c>
      <c r="F3" s="30">
        <f>GETPIVOTDATA("Original",$K$12,"Abbreviation","L")</f>
        <v>1000</v>
      </c>
      <c r="G3" s="31">
        <f>GETPIVOTDATA("Curr",$T$12,"Abbreviation","L")</f>
        <v>1100</v>
      </c>
      <c r="H3" s="31">
        <f>GETPIVOTDATA("Forecast",$AC$12,"Abbreviation","L")</f>
        <v>1200</v>
      </c>
      <c r="I3" s="31">
        <f>GETPIVOTDATA("Projected",$AL$12,"Abbreviation","L")</f>
        <v>1050</v>
      </c>
    </row>
    <row r="4" spans="1:45" x14ac:dyDescent="0.2">
      <c r="A4" s="13" t="s">
        <v>35</v>
      </c>
      <c r="B4" s="18" t="s">
        <v>37</v>
      </c>
      <c r="C4" s="18"/>
      <c r="E4" s="23" t="s">
        <v>39</v>
      </c>
      <c r="F4" s="30">
        <f>GETPIVOTDATA("Original",$K$12,"Abbreviation","M")</f>
        <v>0</v>
      </c>
      <c r="G4" s="31">
        <f>GETPIVOTDATA("Curr",$T$12,"Abbreviation","M")</f>
        <v>0</v>
      </c>
      <c r="H4" s="31">
        <f>GETPIVOTDATA("Forecast",$AC$12,"Abbreviation","M")</f>
        <v>0</v>
      </c>
      <c r="I4" s="31">
        <f>GETPIVOTDATA("Projected",$AL$12,"Abbreviation","M")</f>
        <v>0</v>
      </c>
    </row>
    <row r="5" spans="1:45" x14ac:dyDescent="0.2">
      <c r="A5" s="13" t="s">
        <v>14</v>
      </c>
      <c r="B5" s="19" t="s">
        <v>15</v>
      </c>
      <c r="C5" s="19"/>
      <c r="E5" s="23" t="s">
        <v>251</v>
      </c>
      <c r="F5" s="30">
        <f>GETPIVOTDATA("Original",$K$12,"Abbreviation","E")</f>
        <v>0</v>
      </c>
      <c r="G5" s="31">
        <f>GETPIVOTDATA("Curr",$T$12,"Abbreviation","E")</f>
        <v>0</v>
      </c>
      <c r="H5" s="31">
        <f>GETPIVOTDATA("Forecast",$AC$12,"Abbreviation","E")</f>
        <v>0</v>
      </c>
      <c r="I5" s="31">
        <f>GETPIVOTDATA("Projected",$AL$12,"Abbreviation","E")</f>
        <v>0</v>
      </c>
    </row>
    <row r="6" spans="1:45" x14ac:dyDescent="0.2">
      <c r="A6" s="13" t="s">
        <v>45</v>
      </c>
      <c r="B6" s="19" t="s">
        <v>22</v>
      </c>
      <c r="C6" s="19"/>
      <c r="E6" s="24" t="s">
        <v>252</v>
      </c>
      <c r="F6" s="32">
        <f>GETPIVOTDATA("Original",$K$12,"Abbreviation","S")</f>
        <v>0</v>
      </c>
      <c r="G6" s="31">
        <f>GETPIVOTDATA("Curr",$T$12,"Abbreviation","S")</f>
        <v>0</v>
      </c>
      <c r="H6" s="31">
        <f>GETPIVOTDATA("Forecast",$AC$12,"Abbreviation","S")</f>
        <v>0</v>
      </c>
      <c r="I6" s="31">
        <f>GETPIVOTDATA("Projected",$AL$12,"Abbreviation","S")</f>
        <v>0</v>
      </c>
    </row>
    <row r="7" spans="1:45" x14ac:dyDescent="0.2">
      <c r="A7" s="13" t="s">
        <v>29</v>
      </c>
      <c r="B7" s="18" t="s">
        <v>34</v>
      </c>
      <c r="C7" s="18"/>
      <c r="D7" s="16"/>
      <c r="E7" s="24" t="s">
        <v>42</v>
      </c>
      <c r="F7" s="32">
        <f>GETPIVOTDATA("Original",$K$12,"Abbreviation","O")</f>
        <v>0</v>
      </c>
      <c r="G7" s="31">
        <f>GETPIVOTDATA("Curr",$T$12,"Abbreviation","O")</f>
        <v>0</v>
      </c>
      <c r="H7" s="31">
        <f>GETPIVOTDATA("Forecast",$AC$12,"Abbreviation","O")</f>
        <v>0</v>
      </c>
      <c r="I7" s="31">
        <f>GETPIVOTDATA("Projected",$AL$12,"Abbreviation","O")</f>
        <v>0</v>
      </c>
    </row>
    <row r="8" spans="1:45" x14ac:dyDescent="0.2">
      <c r="A8" s="13" t="s">
        <v>32</v>
      </c>
      <c r="B8" s="20">
        <v>41913</v>
      </c>
      <c r="C8" s="20"/>
      <c r="D8" s="17"/>
      <c r="E8" s="33" t="s">
        <v>23</v>
      </c>
      <c r="F8" s="34">
        <f>SUM(F3:F7)</f>
        <v>1000</v>
      </c>
      <c r="G8" s="34">
        <f t="shared" ref="G8:I8" si="0">SUM(G3:G7)</f>
        <v>1100</v>
      </c>
      <c r="H8" s="34">
        <f t="shared" si="0"/>
        <v>1200</v>
      </c>
      <c r="I8" s="34">
        <f t="shared" si="0"/>
        <v>1050</v>
      </c>
    </row>
    <row r="9" spans="1:45" x14ac:dyDescent="0.2">
      <c r="A9" s="13" t="s">
        <v>33</v>
      </c>
      <c r="B9" s="20">
        <v>42278</v>
      </c>
      <c r="C9" s="20"/>
      <c r="D9" s="17"/>
      <c r="E9" s="17"/>
    </row>
    <row r="10" spans="1:45" x14ac:dyDescent="0.2">
      <c r="A10" s="21"/>
      <c r="B10" s="22"/>
      <c r="C10" s="22"/>
      <c r="D10" s="17"/>
      <c r="E10" s="17"/>
    </row>
    <row r="11" spans="1:45" x14ac:dyDescent="0.2">
      <c r="A11" s="21"/>
      <c r="B11" s="22"/>
      <c r="C11" s="22"/>
      <c r="D11" s="17"/>
      <c r="E11" s="17"/>
    </row>
    <row r="12" spans="1:45" x14ac:dyDescent="0.2">
      <c r="K12" s="25" t="s">
        <v>204</v>
      </c>
      <c r="L12" s="26"/>
      <c r="M12" s="25" t="s">
        <v>201</v>
      </c>
      <c r="N12" s="26"/>
      <c r="O12" s="26"/>
      <c r="P12" s="26"/>
      <c r="Q12" s="26"/>
      <c r="R12" s="26"/>
      <c r="T12" s="25" t="s">
        <v>250</v>
      </c>
      <c r="U12" s="26"/>
      <c r="V12" s="25" t="s">
        <v>201</v>
      </c>
      <c r="W12" s="26"/>
      <c r="X12" s="26"/>
      <c r="Y12" s="26"/>
      <c r="Z12" s="26"/>
      <c r="AA12" s="26"/>
      <c r="AC12" s="25" t="s">
        <v>275</v>
      </c>
      <c r="AD12" s="26"/>
      <c r="AE12" s="25" t="s">
        <v>201</v>
      </c>
      <c r="AF12" s="26"/>
      <c r="AG12" s="26"/>
      <c r="AH12" s="26"/>
      <c r="AI12" s="26"/>
      <c r="AJ12" s="26"/>
      <c r="AL12" s="25" t="s">
        <v>256</v>
      </c>
      <c r="AM12" s="26"/>
      <c r="AN12" s="25" t="s">
        <v>201</v>
      </c>
      <c r="AO12" s="26"/>
      <c r="AP12" s="26"/>
      <c r="AQ12" s="26"/>
      <c r="AR12" s="26"/>
      <c r="AS12" s="26"/>
    </row>
    <row r="13" spans="1:45" x14ac:dyDescent="0.2">
      <c r="A13" t="s">
        <v>9</v>
      </c>
      <c r="B13" t="s">
        <v>201</v>
      </c>
      <c r="C13" t="s">
        <v>249</v>
      </c>
      <c r="D13" t="s">
        <v>46</v>
      </c>
      <c r="E13" t="s">
        <v>47</v>
      </c>
      <c r="F13" t="s">
        <v>48</v>
      </c>
      <c r="G13" t="s">
        <v>49</v>
      </c>
      <c r="H13" t="s">
        <v>254</v>
      </c>
      <c r="I13" t="s">
        <v>50</v>
      </c>
      <c r="K13" s="25" t="s">
        <v>46</v>
      </c>
      <c r="L13" s="25" t="s">
        <v>47</v>
      </c>
      <c r="M13" s="26" t="s">
        <v>202</v>
      </c>
      <c r="N13" s="26" t="s">
        <v>205</v>
      </c>
      <c r="O13" s="26" t="s">
        <v>211</v>
      </c>
      <c r="P13" s="26" t="s">
        <v>217</v>
      </c>
      <c r="Q13" s="26" t="s">
        <v>238</v>
      </c>
      <c r="R13" s="26" t="s">
        <v>203</v>
      </c>
      <c r="T13" s="25" t="s">
        <v>46</v>
      </c>
      <c r="U13" s="25" t="s">
        <v>47</v>
      </c>
      <c r="V13" s="26" t="s">
        <v>202</v>
      </c>
      <c r="W13" s="26" t="s">
        <v>205</v>
      </c>
      <c r="X13" s="26" t="s">
        <v>211</v>
      </c>
      <c r="Y13" s="26" t="s">
        <v>217</v>
      </c>
      <c r="Z13" s="26" t="s">
        <v>238</v>
      </c>
      <c r="AA13" s="26" t="s">
        <v>203</v>
      </c>
      <c r="AC13" s="25" t="s">
        <v>46</v>
      </c>
      <c r="AD13" s="25" t="s">
        <v>47</v>
      </c>
      <c r="AE13" s="26" t="s">
        <v>202</v>
      </c>
      <c r="AF13" s="26" t="s">
        <v>205</v>
      </c>
      <c r="AG13" s="26" t="s">
        <v>211</v>
      </c>
      <c r="AH13" s="26" t="s">
        <v>217</v>
      </c>
      <c r="AI13" s="26" t="s">
        <v>238</v>
      </c>
      <c r="AJ13" s="26" t="s">
        <v>203</v>
      </c>
      <c r="AL13" s="25" t="s">
        <v>46</v>
      </c>
      <c r="AM13" s="25" t="s">
        <v>47</v>
      </c>
      <c r="AN13" s="26" t="s">
        <v>202</v>
      </c>
      <c r="AO13" s="26" t="s">
        <v>205</v>
      </c>
      <c r="AP13" s="26" t="s">
        <v>211</v>
      </c>
      <c r="AQ13" s="26" t="s">
        <v>217</v>
      </c>
      <c r="AR13" s="26" t="s">
        <v>238</v>
      </c>
      <c r="AS13" s="26" t="s">
        <v>203</v>
      </c>
    </row>
    <row r="14" spans="1:45" x14ac:dyDescent="0.2">
      <c r="A14" s="14" t="s">
        <v>39</v>
      </c>
      <c r="B14" s="14" t="s">
        <v>205</v>
      </c>
      <c r="C14" s="35">
        <v>0</v>
      </c>
      <c r="D14" s="14" t="s">
        <v>276</v>
      </c>
      <c r="E14" s="14" t="s">
        <v>277</v>
      </c>
      <c r="F14" s="14">
        <v>0</v>
      </c>
      <c r="G14" s="14">
        <v>0</v>
      </c>
      <c r="H14" s="14">
        <v>0</v>
      </c>
      <c r="I14" s="14">
        <v>0</v>
      </c>
      <c r="K14" s="26" t="s">
        <v>51</v>
      </c>
      <c r="L14" s="26" t="s">
        <v>52</v>
      </c>
      <c r="M14" s="27">
        <v>1000</v>
      </c>
      <c r="N14" s="27"/>
      <c r="O14" s="27"/>
      <c r="P14" s="27">
        <v>0</v>
      </c>
      <c r="Q14" s="27"/>
      <c r="R14" s="27">
        <v>1000</v>
      </c>
      <c r="T14" s="26" t="s">
        <v>51</v>
      </c>
      <c r="U14" s="26" t="s">
        <v>52</v>
      </c>
      <c r="V14" s="27">
        <v>1100</v>
      </c>
      <c r="W14" s="27"/>
      <c r="X14" s="27"/>
      <c r="Y14" s="27">
        <v>0</v>
      </c>
      <c r="Z14" s="27"/>
      <c r="AA14" s="27">
        <v>1100</v>
      </c>
      <c r="AC14" s="26" t="s">
        <v>51</v>
      </c>
      <c r="AD14" s="26" t="s">
        <v>52</v>
      </c>
      <c r="AE14" s="27">
        <v>1200</v>
      </c>
      <c r="AF14" s="27"/>
      <c r="AG14" s="27"/>
      <c r="AH14" s="27">
        <v>0</v>
      </c>
      <c r="AI14" s="27"/>
      <c r="AJ14" s="27">
        <v>1200</v>
      </c>
      <c r="AL14" s="26" t="s">
        <v>51</v>
      </c>
      <c r="AM14" s="26" t="s">
        <v>52</v>
      </c>
      <c r="AN14" s="27">
        <v>1050</v>
      </c>
      <c r="AO14" s="27"/>
      <c r="AP14" s="27"/>
      <c r="AQ14" s="27">
        <v>0</v>
      </c>
      <c r="AR14" s="27"/>
      <c r="AS14" s="27">
        <v>1050</v>
      </c>
    </row>
    <row r="15" spans="1:45" x14ac:dyDescent="0.2">
      <c r="A15" s="14" t="s">
        <v>41</v>
      </c>
      <c r="B15" s="14" t="s">
        <v>238</v>
      </c>
      <c r="C15" s="35">
        <v>0</v>
      </c>
      <c r="D15" s="14" t="s">
        <v>276</v>
      </c>
      <c r="E15" s="14" t="s">
        <v>277</v>
      </c>
      <c r="F15" s="14">
        <v>0</v>
      </c>
      <c r="G15" s="14">
        <v>0</v>
      </c>
      <c r="H15" s="14">
        <v>0</v>
      </c>
      <c r="I15" s="14">
        <v>0</v>
      </c>
      <c r="K15" s="26" t="s">
        <v>53</v>
      </c>
      <c r="L15" s="26" t="s">
        <v>54</v>
      </c>
      <c r="M15" s="27">
        <v>0</v>
      </c>
      <c r="N15" s="27"/>
      <c r="O15" s="27"/>
      <c r="P15" s="27"/>
      <c r="Q15" s="27"/>
      <c r="R15" s="27">
        <v>0</v>
      </c>
      <c r="T15" s="26" t="s">
        <v>53</v>
      </c>
      <c r="U15" s="26" t="s">
        <v>54</v>
      </c>
      <c r="V15" s="27">
        <v>0</v>
      </c>
      <c r="W15" s="27"/>
      <c r="X15" s="27"/>
      <c r="Y15" s="27"/>
      <c r="Z15" s="27"/>
      <c r="AA15" s="27">
        <v>0</v>
      </c>
      <c r="AC15" s="26" t="s">
        <v>53</v>
      </c>
      <c r="AD15" s="26" t="s">
        <v>54</v>
      </c>
      <c r="AE15" s="27">
        <v>0</v>
      </c>
      <c r="AF15" s="27"/>
      <c r="AG15" s="27"/>
      <c r="AH15" s="27"/>
      <c r="AI15" s="27"/>
      <c r="AJ15" s="27">
        <v>0</v>
      </c>
      <c r="AL15" s="26" t="s">
        <v>53</v>
      </c>
      <c r="AM15" s="26" t="s">
        <v>54</v>
      </c>
      <c r="AN15" s="27">
        <v>0</v>
      </c>
      <c r="AO15" s="27"/>
      <c r="AP15" s="27"/>
      <c r="AQ15" s="27"/>
      <c r="AR15" s="27"/>
      <c r="AS15" s="27">
        <v>0</v>
      </c>
    </row>
    <row r="16" spans="1:45" x14ac:dyDescent="0.2">
      <c r="A16" s="14" t="s">
        <v>38</v>
      </c>
      <c r="B16" s="14" t="s">
        <v>202</v>
      </c>
      <c r="C16" s="35">
        <v>100</v>
      </c>
      <c r="D16" s="14" t="s">
        <v>51</v>
      </c>
      <c r="E16" s="14" t="s">
        <v>52</v>
      </c>
      <c r="F16" s="14">
        <v>1000</v>
      </c>
      <c r="G16" s="14">
        <v>1100</v>
      </c>
      <c r="H16" s="14">
        <v>1200</v>
      </c>
      <c r="I16" s="14">
        <v>1050</v>
      </c>
      <c r="K16" s="26" t="s">
        <v>55</v>
      </c>
      <c r="L16" s="26" t="s">
        <v>56</v>
      </c>
      <c r="M16" s="27">
        <v>0</v>
      </c>
      <c r="N16" s="27"/>
      <c r="O16" s="27"/>
      <c r="P16" s="27"/>
      <c r="Q16" s="27"/>
      <c r="R16" s="27">
        <v>0</v>
      </c>
      <c r="T16" s="26" t="s">
        <v>55</v>
      </c>
      <c r="U16" s="26" t="s">
        <v>56</v>
      </c>
      <c r="V16" s="27">
        <v>0</v>
      </c>
      <c r="W16" s="27"/>
      <c r="X16" s="27"/>
      <c r="Y16" s="27"/>
      <c r="Z16" s="27"/>
      <c r="AA16" s="27">
        <v>0</v>
      </c>
      <c r="AC16" s="26" t="s">
        <v>55</v>
      </c>
      <c r="AD16" s="26" t="s">
        <v>56</v>
      </c>
      <c r="AE16" s="27">
        <v>0</v>
      </c>
      <c r="AF16" s="27"/>
      <c r="AG16" s="27"/>
      <c r="AH16" s="27"/>
      <c r="AI16" s="27"/>
      <c r="AJ16" s="27">
        <v>0</v>
      </c>
      <c r="AL16" s="26" t="s">
        <v>55</v>
      </c>
      <c r="AM16" s="26" t="s">
        <v>56</v>
      </c>
      <c r="AN16" s="27">
        <v>0</v>
      </c>
      <c r="AO16" s="27"/>
      <c r="AP16" s="27"/>
      <c r="AQ16" s="27"/>
      <c r="AR16" s="27"/>
      <c r="AS16" s="27">
        <v>0</v>
      </c>
    </row>
    <row r="17" spans="1:45" x14ac:dyDescent="0.2">
      <c r="A17" s="14" t="s">
        <v>38</v>
      </c>
      <c r="B17" s="14" t="s">
        <v>202</v>
      </c>
      <c r="C17" s="35">
        <v>100</v>
      </c>
      <c r="D17" s="14" t="s">
        <v>53</v>
      </c>
      <c r="E17" s="14" t="s">
        <v>54</v>
      </c>
      <c r="F17" s="14">
        <v>0</v>
      </c>
      <c r="G17" s="14">
        <v>0</v>
      </c>
      <c r="H17" s="14">
        <v>0</v>
      </c>
      <c r="I17" s="14">
        <v>0</v>
      </c>
      <c r="K17" s="26" t="s">
        <v>57</v>
      </c>
      <c r="L17" s="26" t="s">
        <v>58</v>
      </c>
      <c r="M17" s="27">
        <v>0</v>
      </c>
      <c r="N17" s="27"/>
      <c r="O17" s="27"/>
      <c r="P17" s="27"/>
      <c r="Q17" s="27"/>
      <c r="R17" s="27">
        <v>0</v>
      </c>
      <c r="T17" s="26" t="s">
        <v>57</v>
      </c>
      <c r="U17" s="26" t="s">
        <v>58</v>
      </c>
      <c r="V17" s="27">
        <v>0</v>
      </c>
      <c r="W17" s="27"/>
      <c r="X17" s="27"/>
      <c r="Y17" s="27"/>
      <c r="Z17" s="27"/>
      <c r="AA17" s="27">
        <v>0</v>
      </c>
      <c r="AC17" s="26" t="s">
        <v>57</v>
      </c>
      <c r="AD17" s="26" t="s">
        <v>58</v>
      </c>
      <c r="AE17" s="27">
        <v>0</v>
      </c>
      <c r="AF17" s="27"/>
      <c r="AG17" s="27"/>
      <c r="AH17" s="27"/>
      <c r="AI17" s="27"/>
      <c r="AJ17" s="27">
        <v>0</v>
      </c>
      <c r="AL17" s="26" t="s">
        <v>57</v>
      </c>
      <c r="AM17" s="26" t="s">
        <v>58</v>
      </c>
      <c r="AN17" s="27">
        <v>0</v>
      </c>
      <c r="AO17" s="27"/>
      <c r="AP17" s="27"/>
      <c r="AQ17" s="27"/>
      <c r="AR17" s="27"/>
      <c r="AS17" s="27">
        <v>0</v>
      </c>
    </row>
    <row r="18" spans="1:45" x14ac:dyDescent="0.2">
      <c r="A18" s="14" t="s">
        <v>38</v>
      </c>
      <c r="B18" s="14" t="s">
        <v>202</v>
      </c>
      <c r="C18" s="35">
        <v>100</v>
      </c>
      <c r="D18" s="14" t="s">
        <v>55</v>
      </c>
      <c r="E18" s="14" t="s">
        <v>56</v>
      </c>
      <c r="F18" s="14">
        <v>0</v>
      </c>
      <c r="G18" s="14">
        <v>0</v>
      </c>
      <c r="H18" s="14">
        <v>0</v>
      </c>
      <c r="I18" s="14">
        <v>0</v>
      </c>
      <c r="K18" s="26" t="s">
        <v>59</v>
      </c>
      <c r="L18" s="26" t="s">
        <v>60</v>
      </c>
      <c r="M18" s="27">
        <v>0</v>
      </c>
      <c r="N18" s="27"/>
      <c r="O18" s="27"/>
      <c r="P18" s="27"/>
      <c r="Q18" s="27"/>
      <c r="R18" s="27">
        <v>0</v>
      </c>
      <c r="T18" s="26" t="s">
        <v>59</v>
      </c>
      <c r="U18" s="26" t="s">
        <v>60</v>
      </c>
      <c r="V18" s="27">
        <v>0</v>
      </c>
      <c r="W18" s="27"/>
      <c r="X18" s="27"/>
      <c r="Y18" s="27"/>
      <c r="Z18" s="27"/>
      <c r="AA18" s="27">
        <v>0</v>
      </c>
      <c r="AC18" s="26" t="s">
        <v>59</v>
      </c>
      <c r="AD18" s="26" t="s">
        <v>60</v>
      </c>
      <c r="AE18" s="27">
        <v>0</v>
      </c>
      <c r="AF18" s="27"/>
      <c r="AG18" s="27"/>
      <c r="AH18" s="27"/>
      <c r="AI18" s="27"/>
      <c r="AJ18" s="27">
        <v>0</v>
      </c>
      <c r="AL18" s="26" t="s">
        <v>59</v>
      </c>
      <c r="AM18" s="26" t="s">
        <v>60</v>
      </c>
      <c r="AN18" s="27">
        <v>0</v>
      </c>
      <c r="AO18" s="27"/>
      <c r="AP18" s="27"/>
      <c r="AQ18" s="27"/>
      <c r="AR18" s="27"/>
      <c r="AS18" s="27">
        <v>0</v>
      </c>
    </row>
    <row r="19" spans="1:45" x14ac:dyDescent="0.2">
      <c r="A19" s="14" t="s">
        <v>38</v>
      </c>
      <c r="B19" s="14" t="s">
        <v>202</v>
      </c>
      <c r="C19" s="35">
        <v>100</v>
      </c>
      <c r="D19" s="14" t="s">
        <v>57</v>
      </c>
      <c r="E19" s="14" t="s">
        <v>58</v>
      </c>
      <c r="F19" s="14">
        <v>0</v>
      </c>
      <c r="G19" s="14">
        <v>0</v>
      </c>
      <c r="H19" s="14">
        <v>0</v>
      </c>
      <c r="I19" s="14">
        <v>0</v>
      </c>
      <c r="K19" s="26" t="s">
        <v>61</v>
      </c>
      <c r="L19" s="26" t="s">
        <v>62</v>
      </c>
      <c r="M19" s="27">
        <v>0</v>
      </c>
      <c r="N19" s="27"/>
      <c r="O19" s="27"/>
      <c r="P19" s="27"/>
      <c r="Q19" s="27"/>
      <c r="R19" s="27">
        <v>0</v>
      </c>
      <c r="T19" s="26" t="s">
        <v>61</v>
      </c>
      <c r="U19" s="26" t="s">
        <v>62</v>
      </c>
      <c r="V19" s="27">
        <v>0</v>
      </c>
      <c r="W19" s="27"/>
      <c r="X19" s="27"/>
      <c r="Y19" s="27"/>
      <c r="Z19" s="27"/>
      <c r="AA19" s="27">
        <v>0</v>
      </c>
      <c r="AC19" s="26" t="s">
        <v>61</v>
      </c>
      <c r="AD19" s="26" t="s">
        <v>62</v>
      </c>
      <c r="AE19" s="27">
        <v>0</v>
      </c>
      <c r="AF19" s="27"/>
      <c r="AG19" s="27"/>
      <c r="AH19" s="27"/>
      <c r="AI19" s="27"/>
      <c r="AJ19" s="27">
        <v>0</v>
      </c>
      <c r="AL19" s="26" t="s">
        <v>61</v>
      </c>
      <c r="AM19" s="26" t="s">
        <v>62</v>
      </c>
      <c r="AN19" s="27">
        <v>0</v>
      </c>
      <c r="AO19" s="27"/>
      <c r="AP19" s="27"/>
      <c r="AQ19" s="27"/>
      <c r="AR19" s="27"/>
      <c r="AS19" s="27">
        <v>0</v>
      </c>
    </row>
    <row r="20" spans="1:45" x14ac:dyDescent="0.2">
      <c r="A20" s="14" t="s">
        <v>38</v>
      </c>
      <c r="B20" s="14" t="s">
        <v>202</v>
      </c>
      <c r="C20" s="35">
        <v>100</v>
      </c>
      <c r="D20" s="14" t="s">
        <v>59</v>
      </c>
      <c r="E20" s="14" t="s">
        <v>60</v>
      </c>
      <c r="F20" s="14">
        <v>0</v>
      </c>
      <c r="G20" s="14">
        <v>0</v>
      </c>
      <c r="H20" s="14">
        <v>0</v>
      </c>
      <c r="I20" s="14">
        <v>0</v>
      </c>
      <c r="K20" s="26" t="s">
        <v>63</v>
      </c>
      <c r="L20" s="26" t="s">
        <v>64</v>
      </c>
      <c r="M20" s="27">
        <v>0</v>
      </c>
      <c r="N20" s="27"/>
      <c r="O20" s="27"/>
      <c r="P20" s="27"/>
      <c r="Q20" s="27"/>
      <c r="R20" s="27">
        <v>0</v>
      </c>
      <c r="T20" s="26" t="s">
        <v>63</v>
      </c>
      <c r="U20" s="26" t="s">
        <v>64</v>
      </c>
      <c r="V20" s="27">
        <v>0</v>
      </c>
      <c r="W20" s="27"/>
      <c r="X20" s="27"/>
      <c r="Y20" s="27"/>
      <c r="Z20" s="27"/>
      <c r="AA20" s="27">
        <v>0</v>
      </c>
      <c r="AC20" s="26" t="s">
        <v>63</v>
      </c>
      <c r="AD20" s="26" t="s">
        <v>64</v>
      </c>
      <c r="AE20" s="27">
        <v>0</v>
      </c>
      <c r="AF20" s="27"/>
      <c r="AG20" s="27"/>
      <c r="AH20" s="27"/>
      <c r="AI20" s="27"/>
      <c r="AJ20" s="27">
        <v>0</v>
      </c>
      <c r="AL20" s="26" t="s">
        <v>63</v>
      </c>
      <c r="AM20" s="26" t="s">
        <v>64</v>
      </c>
      <c r="AN20" s="27">
        <v>0</v>
      </c>
      <c r="AO20" s="27"/>
      <c r="AP20" s="27"/>
      <c r="AQ20" s="27"/>
      <c r="AR20" s="27"/>
      <c r="AS20" s="27">
        <v>0</v>
      </c>
    </row>
    <row r="21" spans="1:45" x14ac:dyDescent="0.2">
      <c r="A21" s="14" t="s">
        <v>38</v>
      </c>
      <c r="B21" s="14" t="s">
        <v>202</v>
      </c>
      <c r="C21" s="35">
        <v>100</v>
      </c>
      <c r="D21" s="14" t="s">
        <v>61</v>
      </c>
      <c r="E21" s="14" t="s">
        <v>62</v>
      </c>
      <c r="F21" s="14">
        <v>0</v>
      </c>
      <c r="G21" s="14">
        <v>0</v>
      </c>
      <c r="H21" s="14">
        <v>0</v>
      </c>
      <c r="I21" s="14">
        <v>0</v>
      </c>
      <c r="K21" s="26" t="s">
        <v>65</v>
      </c>
      <c r="L21" s="26" t="s">
        <v>66</v>
      </c>
      <c r="M21" s="27">
        <v>0</v>
      </c>
      <c r="N21" s="27"/>
      <c r="O21" s="27"/>
      <c r="P21" s="27"/>
      <c r="Q21" s="27"/>
      <c r="R21" s="27">
        <v>0</v>
      </c>
      <c r="T21" s="26" t="s">
        <v>65</v>
      </c>
      <c r="U21" s="26" t="s">
        <v>66</v>
      </c>
      <c r="V21" s="27">
        <v>0</v>
      </c>
      <c r="W21" s="27"/>
      <c r="X21" s="27"/>
      <c r="Y21" s="27"/>
      <c r="Z21" s="27"/>
      <c r="AA21" s="27">
        <v>0</v>
      </c>
      <c r="AC21" s="26" t="s">
        <v>65</v>
      </c>
      <c r="AD21" s="26" t="s">
        <v>66</v>
      </c>
      <c r="AE21" s="27">
        <v>0</v>
      </c>
      <c r="AF21" s="27"/>
      <c r="AG21" s="27"/>
      <c r="AH21" s="27"/>
      <c r="AI21" s="27"/>
      <c r="AJ21" s="27">
        <v>0</v>
      </c>
      <c r="AL21" s="26" t="s">
        <v>65</v>
      </c>
      <c r="AM21" s="26" t="s">
        <v>66</v>
      </c>
      <c r="AN21" s="27">
        <v>0</v>
      </c>
      <c r="AO21" s="27"/>
      <c r="AP21" s="27"/>
      <c r="AQ21" s="27"/>
      <c r="AR21" s="27"/>
      <c r="AS21" s="27">
        <v>0</v>
      </c>
    </row>
    <row r="22" spans="1:45" x14ac:dyDescent="0.2">
      <c r="A22" s="14" t="s">
        <v>38</v>
      </c>
      <c r="B22" s="14" t="s">
        <v>202</v>
      </c>
      <c r="C22" s="35">
        <v>100</v>
      </c>
      <c r="D22" s="14" t="s">
        <v>63</v>
      </c>
      <c r="E22" s="14" t="s">
        <v>64</v>
      </c>
      <c r="F22" s="14">
        <v>0</v>
      </c>
      <c r="G22" s="14">
        <v>0</v>
      </c>
      <c r="H22" s="14">
        <v>0</v>
      </c>
      <c r="I22" s="14">
        <v>0</v>
      </c>
      <c r="K22" s="26" t="s">
        <v>67</v>
      </c>
      <c r="L22" s="26" t="s">
        <v>274</v>
      </c>
      <c r="M22" s="27"/>
      <c r="N22" s="27"/>
      <c r="O22" s="27"/>
      <c r="P22" s="27">
        <v>0</v>
      </c>
      <c r="Q22" s="27"/>
      <c r="R22" s="27">
        <v>0</v>
      </c>
      <c r="T22" s="26" t="s">
        <v>67</v>
      </c>
      <c r="U22" s="26" t="s">
        <v>274</v>
      </c>
      <c r="V22" s="27"/>
      <c r="W22" s="27"/>
      <c r="X22" s="27"/>
      <c r="Y22" s="27">
        <v>0</v>
      </c>
      <c r="Z22" s="27"/>
      <c r="AA22" s="27">
        <v>0</v>
      </c>
      <c r="AC22" s="26" t="s">
        <v>67</v>
      </c>
      <c r="AD22" s="26" t="s">
        <v>274</v>
      </c>
      <c r="AE22" s="27"/>
      <c r="AF22" s="27"/>
      <c r="AG22" s="27"/>
      <c r="AH22" s="27">
        <v>0</v>
      </c>
      <c r="AI22" s="27"/>
      <c r="AJ22" s="27">
        <v>0</v>
      </c>
      <c r="AL22" s="26" t="s">
        <v>67</v>
      </c>
      <c r="AM22" s="26" t="s">
        <v>274</v>
      </c>
      <c r="AN22" s="27"/>
      <c r="AO22" s="27"/>
      <c r="AP22" s="27"/>
      <c r="AQ22" s="27">
        <v>0</v>
      </c>
      <c r="AR22" s="27"/>
      <c r="AS22" s="27">
        <v>0</v>
      </c>
    </row>
    <row r="23" spans="1:45" x14ac:dyDescent="0.2">
      <c r="A23" s="14" t="s">
        <v>38</v>
      </c>
      <c r="B23" s="14" t="s">
        <v>202</v>
      </c>
      <c r="C23" s="35">
        <v>100</v>
      </c>
      <c r="D23" s="14" t="s">
        <v>65</v>
      </c>
      <c r="E23" s="14" t="s">
        <v>66</v>
      </c>
      <c r="F23" s="14">
        <v>0</v>
      </c>
      <c r="G23" s="14">
        <v>0</v>
      </c>
      <c r="H23" s="14">
        <v>0</v>
      </c>
      <c r="I23" s="14">
        <v>0</v>
      </c>
      <c r="K23" s="26" t="s">
        <v>118</v>
      </c>
      <c r="L23" s="26" t="s">
        <v>259</v>
      </c>
      <c r="M23" s="27">
        <v>0</v>
      </c>
      <c r="N23" s="27"/>
      <c r="O23" s="27"/>
      <c r="P23" s="27"/>
      <c r="Q23" s="27"/>
      <c r="R23" s="27">
        <v>0</v>
      </c>
      <c r="T23" s="26" t="s">
        <v>118</v>
      </c>
      <c r="U23" s="26" t="s">
        <v>259</v>
      </c>
      <c r="V23" s="27">
        <v>0</v>
      </c>
      <c r="W23" s="27"/>
      <c r="X23" s="27"/>
      <c r="Y23" s="27"/>
      <c r="Z23" s="27"/>
      <c r="AA23" s="27">
        <v>0</v>
      </c>
      <c r="AC23" s="26" t="s">
        <v>118</v>
      </c>
      <c r="AD23" s="26" t="s">
        <v>259</v>
      </c>
      <c r="AE23" s="27">
        <v>0</v>
      </c>
      <c r="AF23" s="27"/>
      <c r="AG23" s="27"/>
      <c r="AH23" s="27"/>
      <c r="AI23" s="27"/>
      <c r="AJ23" s="27">
        <v>0</v>
      </c>
      <c r="AL23" s="26" t="s">
        <v>118</v>
      </c>
      <c r="AM23" s="26" t="s">
        <v>259</v>
      </c>
      <c r="AN23" s="27">
        <v>0</v>
      </c>
      <c r="AO23" s="27"/>
      <c r="AP23" s="27"/>
      <c r="AQ23" s="27"/>
      <c r="AR23" s="27"/>
      <c r="AS23" s="27">
        <v>0</v>
      </c>
    </row>
    <row r="24" spans="1:45" x14ac:dyDescent="0.2">
      <c r="A24" s="14" t="s">
        <v>38</v>
      </c>
      <c r="B24" s="14" t="s">
        <v>202</v>
      </c>
      <c r="C24" s="35">
        <v>600</v>
      </c>
      <c r="D24" s="14" t="s">
        <v>257</v>
      </c>
      <c r="E24" s="14" t="s">
        <v>258</v>
      </c>
      <c r="F24" s="14">
        <v>0</v>
      </c>
      <c r="G24" s="14">
        <v>0</v>
      </c>
      <c r="H24" s="14">
        <v>0</v>
      </c>
      <c r="I24" s="14">
        <v>0</v>
      </c>
      <c r="K24" s="26" t="s">
        <v>121</v>
      </c>
      <c r="L24" s="26" t="s">
        <v>260</v>
      </c>
      <c r="M24" s="27">
        <v>0</v>
      </c>
      <c r="N24" s="27"/>
      <c r="O24" s="27"/>
      <c r="P24" s="27"/>
      <c r="Q24" s="27"/>
      <c r="R24" s="27">
        <v>0</v>
      </c>
      <c r="T24" s="26" t="s">
        <v>121</v>
      </c>
      <c r="U24" s="26" t="s">
        <v>260</v>
      </c>
      <c r="V24" s="27">
        <v>0</v>
      </c>
      <c r="W24" s="27"/>
      <c r="X24" s="27"/>
      <c r="Y24" s="27"/>
      <c r="Z24" s="27"/>
      <c r="AA24" s="27">
        <v>0</v>
      </c>
      <c r="AC24" s="26" t="s">
        <v>121</v>
      </c>
      <c r="AD24" s="26" t="s">
        <v>260</v>
      </c>
      <c r="AE24" s="27">
        <v>0</v>
      </c>
      <c r="AF24" s="27"/>
      <c r="AG24" s="27"/>
      <c r="AH24" s="27"/>
      <c r="AI24" s="27"/>
      <c r="AJ24" s="27">
        <v>0</v>
      </c>
      <c r="AL24" s="26" t="s">
        <v>121</v>
      </c>
      <c r="AM24" s="26" t="s">
        <v>260</v>
      </c>
      <c r="AN24" s="27">
        <v>0</v>
      </c>
      <c r="AO24" s="27"/>
      <c r="AP24" s="27"/>
      <c r="AQ24" s="27"/>
      <c r="AR24" s="27"/>
      <c r="AS24" s="27">
        <v>0</v>
      </c>
    </row>
    <row r="25" spans="1:45" x14ac:dyDescent="0.2">
      <c r="A25" s="14" t="s">
        <v>38</v>
      </c>
      <c r="B25" s="14" t="s">
        <v>202</v>
      </c>
      <c r="C25" s="35">
        <v>2100</v>
      </c>
      <c r="D25" s="14" t="s">
        <v>118</v>
      </c>
      <c r="E25" s="14" t="s">
        <v>259</v>
      </c>
      <c r="F25" s="14">
        <v>0</v>
      </c>
      <c r="G25" s="14">
        <v>0</v>
      </c>
      <c r="H25" s="14">
        <v>0</v>
      </c>
      <c r="I25" s="14">
        <v>0</v>
      </c>
      <c r="K25" s="26" t="s">
        <v>125</v>
      </c>
      <c r="L25" s="26" t="s">
        <v>126</v>
      </c>
      <c r="M25" s="27">
        <v>0</v>
      </c>
      <c r="N25" s="27"/>
      <c r="O25" s="27"/>
      <c r="P25" s="27"/>
      <c r="Q25" s="27"/>
      <c r="R25" s="27">
        <v>0</v>
      </c>
      <c r="T25" s="26" t="s">
        <v>125</v>
      </c>
      <c r="U25" s="26" t="s">
        <v>126</v>
      </c>
      <c r="V25" s="27">
        <v>0</v>
      </c>
      <c r="W25" s="27"/>
      <c r="X25" s="27"/>
      <c r="Y25" s="27"/>
      <c r="Z25" s="27"/>
      <c r="AA25" s="27">
        <v>0</v>
      </c>
      <c r="AC25" s="26" t="s">
        <v>125</v>
      </c>
      <c r="AD25" s="26" t="s">
        <v>126</v>
      </c>
      <c r="AE25" s="27">
        <v>0</v>
      </c>
      <c r="AF25" s="27"/>
      <c r="AG25" s="27"/>
      <c r="AH25" s="27"/>
      <c r="AI25" s="27"/>
      <c r="AJ25" s="27">
        <v>0</v>
      </c>
      <c r="AL25" s="26" t="s">
        <v>125</v>
      </c>
      <c r="AM25" s="26" t="s">
        <v>126</v>
      </c>
      <c r="AN25" s="27">
        <v>0</v>
      </c>
      <c r="AO25" s="27"/>
      <c r="AP25" s="27"/>
      <c r="AQ25" s="27"/>
      <c r="AR25" s="27"/>
      <c r="AS25" s="27">
        <v>0</v>
      </c>
    </row>
    <row r="26" spans="1:45" x14ac:dyDescent="0.2">
      <c r="A26" s="14" t="s">
        <v>38</v>
      </c>
      <c r="B26" s="14" t="s">
        <v>202</v>
      </c>
      <c r="C26" s="35">
        <v>2200</v>
      </c>
      <c r="D26" s="14" t="s">
        <v>121</v>
      </c>
      <c r="E26" s="14" t="s">
        <v>260</v>
      </c>
      <c r="F26" s="14">
        <v>0</v>
      </c>
      <c r="G26" s="14">
        <v>0</v>
      </c>
      <c r="H26" s="14">
        <v>0</v>
      </c>
      <c r="I26" s="14">
        <v>0</v>
      </c>
      <c r="K26" s="26" t="s">
        <v>127</v>
      </c>
      <c r="L26" s="26" t="s">
        <v>261</v>
      </c>
      <c r="M26" s="27">
        <v>0</v>
      </c>
      <c r="N26" s="27"/>
      <c r="O26" s="27"/>
      <c r="P26" s="27"/>
      <c r="Q26" s="27"/>
      <c r="R26" s="27">
        <v>0</v>
      </c>
      <c r="T26" s="26" t="s">
        <v>127</v>
      </c>
      <c r="U26" s="26" t="s">
        <v>261</v>
      </c>
      <c r="V26" s="27">
        <v>0</v>
      </c>
      <c r="W26" s="27"/>
      <c r="X26" s="27"/>
      <c r="Y26" s="27"/>
      <c r="Z26" s="27"/>
      <c r="AA26" s="27">
        <v>0</v>
      </c>
      <c r="AC26" s="26" t="s">
        <v>127</v>
      </c>
      <c r="AD26" s="26" t="s">
        <v>261</v>
      </c>
      <c r="AE26" s="27">
        <v>0</v>
      </c>
      <c r="AF26" s="27"/>
      <c r="AG26" s="27"/>
      <c r="AH26" s="27"/>
      <c r="AI26" s="27"/>
      <c r="AJ26" s="27">
        <v>0</v>
      </c>
      <c r="AL26" s="26" t="s">
        <v>127</v>
      </c>
      <c r="AM26" s="26" t="s">
        <v>261</v>
      </c>
      <c r="AN26" s="27">
        <v>0</v>
      </c>
      <c r="AO26" s="27"/>
      <c r="AP26" s="27"/>
      <c r="AQ26" s="27"/>
      <c r="AR26" s="27"/>
      <c r="AS26" s="27">
        <v>0</v>
      </c>
    </row>
    <row r="27" spans="1:45" x14ac:dyDescent="0.2">
      <c r="A27" s="14" t="s">
        <v>38</v>
      </c>
      <c r="B27" s="14" t="s">
        <v>202</v>
      </c>
      <c r="C27" s="35">
        <v>2300</v>
      </c>
      <c r="D27" s="14" t="s">
        <v>125</v>
      </c>
      <c r="E27" s="14" t="s">
        <v>126</v>
      </c>
      <c r="F27" s="14">
        <v>0</v>
      </c>
      <c r="G27" s="14">
        <v>0</v>
      </c>
      <c r="H27" s="14">
        <v>0</v>
      </c>
      <c r="I27" s="14">
        <v>0</v>
      </c>
      <c r="K27" s="26" t="s">
        <v>129</v>
      </c>
      <c r="L27" s="26" t="s">
        <v>262</v>
      </c>
      <c r="M27" s="27">
        <v>0</v>
      </c>
      <c r="N27" s="27"/>
      <c r="O27" s="27"/>
      <c r="P27" s="27"/>
      <c r="Q27" s="27"/>
      <c r="R27" s="27">
        <v>0</v>
      </c>
      <c r="T27" s="26" t="s">
        <v>129</v>
      </c>
      <c r="U27" s="26" t="s">
        <v>262</v>
      </c>
      <c r="V27" s="27">
        <v>0</v>
      </c>
      <c r="W27" s="27"/>
      <c r="X27" s="27"/>
      <c r="Y27" s="27"/>
      <c r="Z27" s="27"/>
      <c r="AA27" s="27">
        <v>0</v>
      </c>
      <c r="AC27" s="26" t="s">
        <v>129</v>
      </c>
      <c r="AD27" s="26" t="s">
        <v>262</v>
      </c>
      <c r="AE27" s="27">
        <v>0</v>
      </c>
      <c r="AF27" s="27"/>
      <c r="AG27" s="27"/>
      <c r="AH27" s="27"/>
      <c r="AI27" s="27"/>
      <c r="AJ27" s="27">
        <v>0</v>
      </c>
      <c r="AL27" s="26" t="s">
        <v>129</v>
      </c>
      <c r="AM27" s="26" t="s">
        <v>262</v>
      </c>
      <c r="AN27" s="27">
        <v>0</v>
      </c>
      <c r="AO27" s="27"/>
      <c r="AP27" s="27"/>
      <c r="AQ27" s="27"/>
      <c r="AR27" s="27"/>
      <c r="AS27" s="27">
        <v>0</v>
      </c>
    </row>
    <row r="28" spans="1:45" x14ac:dyDescent="0.2">
      <c r="A28" s="14" t="s">
        <v>38</v>
      </c>
      <c r="B28" s="14" t="s">
        <v>202</v>
      </c>
      <c r="C28" s="35">
        <v>2320</v>
      </c>
      <c r="D28" s="14" t="s">
        <v>127</v>
      </c>
      <c r="E28" s="14" t="s">
        <v>261</v>
      </c>
      <c r="F28" s="14">
        <v>0</v>
      </c>
      <c r="G28" s="14">
        <v>0</v>
      </c>
      <c r="H28" s="14">
        <v>0</v>
      </c>
      <c r="I28" s="14">
        <v>0</v>
      </c>
      <c r="K28" s="26" t="s">
        <v>131</v>
      </c>
      <c r="L28" s="26" t="s">
        <v>263</v>
      </c>
      <c r="M28" s="27">
        <v>0</v>
      </c>
      <c r="N28" s="27"/>
      <c r="O28" s="27"/>
      <c r="P28" s="27"/>
      <c r="Q28" s="27"/>
      <c r="R28" s="27">
        <v>0</v>
      </c>
      <c r="T28" s="26" t="s">
        <v>131</v>
      </c>
      <c r="U28" s="26" t="s">
        <v>263</v>
      </c>
      <c r="V28" s="27">
        <v>0</v>
      </c>
      <c r="W28" s="27"/>
      <c r="X28" s="27"/>
      <c r="Y28" s="27"/>
      <c r="Z28" s="27"/>
      <c r="AA28" s="27">
        <v>0</v>
      </c>
      <c r="AC28" s="26" t="s">
        <v>131</v>
      </c>
      <c r="AD28" s="26" t="s">
        <v>263</v>
      </c>
      <c r="AE28" s="27">
        <v>0</v>
      </c>
      <c r="AF28" s="27"/>
      <c r="AG28" s="27"/>
      <c r="AH28" s="27"/>
      <c r="AI28" s="27"/>
      <c r="AJ28" s="27">
        <v>0</v>
      </c>
      <c r="AL28" s="26" t="s">
        <v>131</v>
      </c>
      <c r="AM28" s="26" t="s">
        <v>263</v>
      </c>
      <c r="AN28" s="27">
        <v>0</v>
      </c>
      <c r="AO28" s="27"/>
      <c r="AP28" s="27"/>
      <c r="AQ28" s="27"/>
      <c r="AR28" s="27"/>
      <c r="AS28" s="27">
        <v>0</v>
      </c>
    </row>
    <row r="29" spans="1:45" x14ac:dyDescent="0.2">
      <c r="A29" s="14" t="s">
        <v>38</v>
      </c>
      <c r="B29" s="14" t="s">
        <v>202</v>
      </c>
      <c r="C29" s="35">
        <v>2330</v>
      </c>
      <c r="D29" s="14" t="s">
        <v>129</v>
      </c>
      <c r="E29" s="14" t="s">
        <v>262</v>
      </c>
      <c r="F29" s="14">
        <v>0</v>
      </c>
      <c r="G29" s="14">
        <v>0</v>
      </c>
      <c r="H29" s="14">
        <v>0</v>
      </c>
      <c r="I29" s="14">
        <v>0</v>
      </c>
      <c r="K29" s="26" t="s">
        <v>135</v>
      </c>
      <c r="L29" s="26" t="s">
        <v>136</v>
      </c>
      <c r="M29" s="27">
        <v>0</v>
      </c>
      <c r="N29" s="27"/>
      <c r="O29" s="27"/>
      <c r="P29" s="27"/>
      <c r="Q29" s="27"/>
      <c r="R29" s="27">
        <v>0</v>
      </c>
      <c r="T29" s="26" t="s">
        <v>135</v>
      </c>
      <c r="U29" s="26" t="s">
        <v>136</v>
      </c>
      <c r="V29" s="27">
        <v>0</v>
      </c>
      <c r="W29" s="27"/>
      <c r="X29" s="27"/>
      <c r="Y29" s="27"/>
      <c r="Z29" s="27"/>
      <c r="AA29" s="27">
        <v>0</v>
      </c>
      <c r="AC29" s="26" t="s">
        <v>135</v>
      </c>
      <c r="AD29" s="26" t="s">
        <v>136</v>
      </c>
      <c r="AE29" s="27">
        <v>0</v>
      </c>
      <c r="AF29" s="27"/>
      <c r="AG29" s="27"/>
      <c r="AH29" s="27"/>
      <c r="AI29" s="27"/>
      <c r="AJ29" s="27">
        <v>0</v>
      </c>
      <c r="AL29" s="26" t="s">
        <v>135</v>
      </c>
      <c r="AM29" s="26" t="s">
        <v>136</v>
      </c>
      <c r="AN29" s="27">
        <v>0</v>
      </c>
      <c r="AO29" s="27"/>
      <c r="AP29" s="27"/>
      <c r="AQ29" s="27"/>
      <c r="AR29" s="27"/>
      <c r="AS29" s="27">
        <v>0</v>
      </c>
    </row>
    <row r="30" spans="1:45" x14ac:dyDescent="0.2">
      <c r="A30" s="14" t="s">
        <v>38</v>
      </c>
      <c r="B30" s="14" t="s">
        <v>202</v>
      </c>
      <c r="C30" s="35">
        <v>2600</v>
      </c>
      <c r="D30" s="14" t="s">
        <v>131</v>
      </c>
      <c r="E30" s="14" t="s">
        <v>263</v>
      </c>
      <c r="F30" s="14">
        <v>0</v>
      </c>
      <c r="G30" s="14">
        <v>0</v>
      </c>
      <c r="H30" s="14">
        <v>0</v>
      </c>
      <c r="I30" s="14">
        <v>0</v>
      </c>
      <c r="K30" s="26" t="s">
        <v>140</v>
      </c>
      <c r="L30" s="26" t="s">
        <v>264</v>
      </c>
      <c r="M30" s="27">
        <v>0</v>
      </c>
      <c r="N30" s="27"/>
      <c r="O30" s="27"/>
      <c r="P30" s="27"/>
      <c r="Q30" s="27"/>
      <c r="R30" s="27">
        <v>0</v>
      </c>
      <c r="T30" s="26" t="s">
        <v>140</v>
      </c>
      <c r="U30" s="26" t="s">
        <v>264</v>
      </c>
      <c r="V30" s="27">
        <v>0</v>
      </c>
      <c r="W30" s="27"/>
      <c r="X30" s="27"/>
      <c r="Y30" s="27"/>
      <c r="Z30" s="27"/>
      <c r="AA30" s="27">
        <v>0</v>
      </c>
      <c r="AC30" s="26" t="s">
        <v>140</v>
      </c>
      <c r="AD30" s="26" t="s">
        <v>264</v>
      </c>
      <c r="AE30" s="27">
        <v>0</v>
      </c>
      <c r="AF30" s="27"/>
      <c r="AG30" s="27"/>
      <c r="AH30" s="27"/>
      <c r="AI30" s="27"/>
      <c r="AJ30" s="27">
        <v>0</v>
      </c>
      <c r="AL30" s="26" t="s">
        <v>140</v>
      </c>
      <c r="AM30" s="26" t="s">
        <v>264</v>
      </c>
      <c r="AN30" s="27">
        <v>0</v>
      </c>
      <c r="AO30" s="27"/>
      <c r="AP30" s="27"/>
      <c r="AQ30" s="27"/>
      <c r="AR30" s="27"/>
      <c r="AS30" s="27">
        <v>0</v>
      </c>
    </row>
    <row r="31" spans="1:45" x14ac:dyDescent="0.2">
      <c r="A31" s="14" t="s">
        <v>38</v>
      </c>
      <c r="B31" s="14" t="s">
        <v>202</v>
      </c>
      <c r="C31" s="35">
        <v>2700</v>
      </c>
      <c r="D31" s="14" t="s">
        <v>135</v>
      </c>
      <c r="E31" s="14" t="s">
        <v>136</v>
      </c>
      <c r="F31" s="14">
        <v>0</v>
      </c>
      <c r="G31" s="14">
        <v>0</v>
      </c>
      <c r="H31" s="14">
        <v>0</v>
      </c>
      <c r="I31" s="14">
        <v>0</v>
      </c>
      <c r="K31" s="26" t="s">
        <v>154</v>
      </c>
      <c r="L31" s="26" t="s">
        <v>265</v>
      </c>
      <c r="M31" s="27">
        <v>0</v>
      </c>
      <c r="N31" s="27"/>
      <c r="O31" s="27"/>
      <c r="P31" s="27"/>
      <c r="Q31" s="27"/>
      <c r="R31" s="27">
        <v>0</v>
      </c>
      <c r="T31" s="26" t="s">
        <v>154</v>
      </c>
      <c r="U31" s="26" t="s">
        <v>265</v>
      </c>
      <c r="V31" s="27">
        <v>0</v>
      </c>
      <c r="W31" s="27"/>
      <c r="X31" s="27"/>
      <c r="Y31" s="27"/>
      <c r="Z31" s="27"/>
      <c r="AA31" s="27">
        <v>0</v>
      </c>
      <c r="AC31" s="26" t="s">
        <v>154</v>
      </c>
      <c r="AD31" s="26" t="s">
        <v>265</v>
      </c>
      <c r="AE31" s="27">
        <v>0</v>
      </c>
      <c r="AF31" s="27"/>
      <c r="AG31" s="27"/>
      <c r="AH31" s="27"/>
      <c r="AI31" s="27"/>
      <c r="AJ31" s="27">
        <v>0</v>
      </c>
      <c r="AL31" s="26" t="s">
        <v>154</v>
      </c>
      <c r="AM31" s="26" t="s">
        <v>265</v>
      </c>
      <c r="AN31" s="27">
        <v>0</v>
      </c>
      <c r="AO31" s="27"/>
      <c r="AP31" s="27"/>
      <c r="AQ31" s="27"/>
      <c r="AR31" s="27"/>
      <c r="AS31" s="27">
        <v>0</v>
      </c>
    </row>
    <row r="32" spans="1:45" x14ac:dyDescent="0.2">
      <c r="A32" s="14" t="s">
        <v>38</v>
      </c>
      <c r="B32" s="14" t="s">
        <v>202</v>
      </c>
      <c r="C32" s="35">
        <v>9000</v>
      </c>
      <c r="D32" s="14" t="s">
        <v>140</v>
      </c>
      <c r="E32" s="14" t="s">
        <v>264</v>
      </c>
      <c r="F32" s="14">
        <v>0</v>
      </c>
      <c r="G32" s="14">
        <v>0</v>
      </c>
      <c r="H32" s="14">
        <v>0</v>
      </c>
      <c r="I32" s="14">
        <v>0</v>
      </c>
      <c r="K32" s="26" t="s">
        <v>155</v>
      </c>
      <c r="L32" s="26" t="s">
        <v>266</v>
      </c>
      <c r="M32" s="27">
        <v>0</v>
      </c>
      <c r="N32" s="27"/>
      <c r="O32" s="27"/>
      <c r="P32" s="27"/>
      <c r="Q32" s="27"/>
      <c r="R32" s="27">
        <v>0</v>
      </c>
      <c r="T32" s="26" t="s">
        <v>155</v>
      </c>
      <c r="U32" s="26" t="s">
        <v>266</v>
      </c>
      <c r="V32" s="27">
        <v>0</v>
      </c>
      <c r="W32" s="27"/>
      <c r="X32" s="27"/>
      <c r="Y32" s="27"/>
      <c r="Z32" s="27"/>
      <c r="AA32" s="27">
        <v>0</v>
      </c>
      <c r="AC32" s="26" t="s">
        <v>155</v>
      </c>
      <c r="AD32" s="26" t="s">
        <v>266</v>
      </c>
      <c r="AE32" s="27">
        <v>0</v>
      </c>
      <c r="AF32" s="27"/>
      <c r="AG32" s="27"/>
      <c r="AH32" s="27"/>
      <c r="AI32" s="27"/>
      <c r="AJ32" s="27">
        <v>0</v>
      </c>
      <c r="AL32" s="26" t="s">
        <v>155</v>
      </c>
      <c r="AM32" s="26" t="s">
        <v>266</v>
      </c>
      <c r="AN32" s="27">
        <v>0</v>
      </c>
      <c r="AO32" s="27"/>
      <c r="AP32" s="27"/>
      <c r="AQ32" s="27"/>
      <c r="AR32" s="27"/>
      <c r="AS32" s="27">
        <v>0</v>
      </c>
    </row>
    <row r="33" spans="1:45" x14ac:dyDescent="0.2">
      <c r="A33" s="14" t="s">
        <v>38</v>
      </c>
      <c r="B33" s="14" t="s">
        <v>202</v>
      </c>
      <c r="C33" s="35">
        <v>9200</v>
      </c>
      <c r="D33" s="14" t="s">
        <v>154</v>
      </c>
      <c r="E33" s="14" t="s">
        <v>265</v>
      </c>
      <c r="F33" s="14">
        <v>0</v>
      </c>
      <c r="G33" s="14">
        <v>0</v>
      </c>
      <c r="H33" s="14">
        <v>0</v>
      </c>
      <c r="I33" s="14">
        <v>0</v>
      </c>
      <c r="K33" s="26" t="s">
        <v>156</v>
      </c>
      <c r="L33" s="26" t="s">
        <v>267</v>
      </c>
      <c r="M33" s="27">
        <v>0</v>
      </c>
      <c r="N33" s="27"/>
      <c r="O33" s="27"/>
      <c r="P33" s="27"/>
      <c r="Q33" s="27"/>
      <c r="R33" s="27">
        <v>0</v>
      </c>
      <c r="T33" s="26" t="s">
        <v>156</v>
      </c>
      <c r="U33" s="26" t="s">
        <v>267</v>
      </c>
      <c r="V33" s="27">
        <v>0</v>
      </c>
      <c r="W33" s="27"/>
      <c r="X33" s="27"/>
      <c r="Y33" s="27"/>
      <c r="Z33" s="27"/>
      <c r="AA33" s="27">
        <v>0</v>
      </c>
      <c r="AC33" s="26" t="s">
        <v>156</v>
      </c>
      <c r="AD33" s="26" t="s">
        <v>267</v>
      </c>
      <c r="AE33" s="27">
        <v>0</v>
      </c>
      <c r="AF33" s="27"/>
      <c r="AG33" s="27"/>
      <c r="AH33" s="27"/>
      <c r="AI33" s="27"/>
      <c r="AJ33" s="27">
        <v>0</v>
      </c>
      <c r="AL33" s="26" t="s">
        <v>156</v>
      </c>
      <c r="AM33" s="26" t="s">
        <v>267</v>
      </c>
      <c r="AN33" s="27">
        <v>0</v>
      </c>
      <c r="AO33" s="27"/>
      <c r="AP33" s="27"/>
      <c r="AQ33" s="27"/>
      <c r="AR33" s="27"/>
      <c r="AS33" s="27">
        <v>0</v>
      </c>
    </row>
    <row r="34" spans="1:45" x14ac:dyDescent="0.2">
      <c r="A34" s="14" t="s">
        <v>38</v>
      </c>
      <c r="B34" s="14" t="s">
        <v>202</v>
      </c>
      <c r="C34" s="35">
        <v>9300</v>
      </c>
      <c r="D34" s="14" t="s">
        <v>155</v>
      </c>
      <c r="E34" s="14" t="s">
        <v>266</v>
      </c>
      <c r="F34" s="14">
        <v>0</v>
      </c>
      <c r="G34" s="14">
        <v>0</v>
      </c>
      <c r="H34" s="14">
        <v>0</v>
      </c>
      <c r="I34" s="14">
        <v>0</v>
      </c>
      <c r="K34" s="26" t="s">
        <v>178</v>
      </c>
      <c r="L34" s="26" t="s">
        <v>179</v>
      </c>
      <c r="M34" s="27">
        <v>0</v>
      </c>
      <c r="N34" s="27"/>
      <c r="O34" s="27"/>
      <c r="P34" s="27"/>
      <c r="Q34" s="27"/>
      <c r="R34" s="27">
        <v>0</v>
      </c>
      <c r="T34" s="26" t="s">
        <v>178</v>
      </c>
      <c r="U34" s="26" t="s">
        <v>179</v>
      </c>
      <c r="V34" s="27">
        <v>0</v>
      </c>
      <c r="W34" s="27"/>
      <c r="X34" s="27"/>
      <c r="Y34" s="27"/>
      <c r="Z34" s="27"/>
      <c r="AA34" s="27">
        <v>0</v>
      </c>
      <c r="AC34" s="26" t="s">
        <v>178</v>
      </c>
      <c r="AD34" s="26" t="s">
        <v>179</v>
      </c>
      <c r="AE34" s="27">
        <v>0</v>
      </c>
      <c r="AF34" s="27"/>
      <c r="AG34" s="27"/>
      <c r="AH34" s="27"/>
      <c r="AI34" s="27"/>
      <c r="AJ34" s="27">
        <v>0</v>
      </c>
      <c r="AL34" s="26" t="s">
        <v>178</v>
      </c>
      <c r="AM34" s="26" t="s">
        <v>179</v>
      </c>
      <c r="AN34" s="27">
        <v>0</v>
      </c>
      <c r="AO34" s="27"/>
      <c r="AP34" s="27"/>
      <c r="AQ34" s="27"/>
      <c r="AR34" s="27"/>
      <c r="AS34" s="27">
        <v>0</v>
      </c>
    </row>
    <row r="35" spans="1:45" x14ac:dyDescent="0.2">
      <c r="A35" s="14" t="s">
        <v>38</v>
      </c>
      <c r="B35" s="14" t="s">
        <v>202</v>
      </c>
      <c r="C35" s="35">
        <v>9500</v>
      </c>
      <c r="D35" s="14" t="s">
        <v>156</v>
      </c>
      <c r="E35" s="14" t="s">
        <v>267</v>
      </c>
      <c r="F35" s="14">
        <v>0</v>
      </c>
      <c r="G35" s="14">
        <v>0</v>
      </c>
      <c r="H35" s="14">
        <v>0</v>
      </c>
      <c r="I35" s="14">
        <v>0</v>
      </c>
      <c r="K35" s="26" t="s">
        <v>180</v>
      </c>
      <c r="L35" s="26" t="s">
        <v>181</v>
      </c>
      <c r="M35" s="27">
        <v>0</v>
      </c>
      <c r="N35" s="27"/>
      <c r="O35" s="27"/>
      <c r="P35" s="27"/>
      <c r="Q35" s="27"/>
      <c r="R35" s="27">
        <v>0</v>
      </c>
      <c r="T35" s="26" t="s">
        <v>180</v>
      </c>
      <c r="U35" s="26" t="s">
        <v>181</v>
      </c>
      <c r="V35" s="27">
        <v>0</v>
      </c>
      <c r="W35" s="27"/>
      <c r="X35" s="27"/>
      <c r="Y35" s="27"/>
      <c r="Z35" s="27"/>
      <c r="AA35" s="27">
        <v>0</v>
      </c>
      <c r="AC35" s="26" t="s">
        <v>180</v>
      </c>
      <c r="AD35" s="26" t="s">
        <v>181</v>
      </c>
      <c r="AE35" s="27">
        <v>0</v>
      </c>
      <c r="AF35" s="27"/>
      <c r="AG35" s="27"/>
      <c r="AH35" s="27"/>
      <c r="AI35" s="27"/>
      <c r="AJ35" s="27">
        <v>0</v>
      </c>
      <c r="AL35" s="26" t="s">
        <v>180</v>
      </c>
      <c r="AM35" s="26" t="s">
        <v>181</v>
      </c>
      <c r="AN35" s="27">
        <v>0</v>
      </c>
      <c r="AO35" s="27"/>
      <c r="AP35" s="27"/>
      <c r="AQ35" s="27"/>
      <c r="AR35" s="27"/>
      <c r="AS35" s="27">
        <v>0</v>
      </c>
    </row>
    <row r="36" spans="1:45" x14ac:dyDescent="0.2">
      <c r="A36" s="14" t="s">
        <v>38</v>
      </c>
      <c r="B36" s="14" t="s">
        <v>202</v>
      </c>
      <c r="C36" s="35">
        <v>9600</v>
      </c>
      <c r="D36" s="14" t="s">
        <v>178</v>
      </c>
      <c r="E36" s="14" t="s">
        <v>179</v>
      </c>
      <c r="F36" s="14">
        <v>0</v>
      </c>
      <c r="G36" s="14">
        <v>0</v>
      </c>
      <c r="H36" s="14">
        <v>0</v>
      </c>
      <c r="I36" s="14">
        <v>0</v>
      </c>
      <c r="K36" s="26" t="s">
        <v>214</v>
      </c>
      <c r="L36" s="26" t="s">
        <v>268</v>
      </c>
      <c r="M36" s="27"/>
      <c r="N36" s="27"/>
      <c r="O36" s="27">
        <v>0</v>
      </c>
      <c r="P36" s="27"/>
      <c r="Q36" s="27"/>
      <c r="R36" s="27">
        <v>0</v>
      </c>
      <c r="T36" s="26" t="s">
        <v>214</v>
      </c>
      <c r="U36" s="26" t="s">
        <v>268</v>
      </c>
      <c r="V36" s="27"/>
      <c r="W36" s="27"/>
      <c r="X36" s="27">
        <v>0</v>
      </c>
      <c r="Y36" s="27"/>
      <c r="Z36" s="27"/>
      <c r="AA36" s="27">
        <v>0</v>
      </c>
      <c r="AC36" s="26" t="s">
        <v>214</v>
      </c>
      <c r="AD36" s="26" t="s">
        <v>268</v>
      </c>
      <c r="AE36" s="27"/>
      <c r="AF36" s="27"/>
      <c r="AG36" s="27">
        <v>0</v>
      </c>
      <c r="AH36" s="27"/>
      <c r="AI36" s="27"/>
      <c r="AJ36" s="27">
        <v>0</v>
      </c>
      <c r="AL36" s="26" t="s">
        <v>214</v>
      </c>
      <c r="AM36" s="26" t="s">
        <v>268</v>
      </c>
      <c r="AN36" s="27"/>
      <c r="AO36" s="27"/>
      <c r="AP36" s="27">
        <v>0</v>
      </c>
      <c r="AQ36" s="27"/>
      <c r="AR36" s="27"/>
      <c r="AS36" s="27">
        <v>0</v>
      </c>
    </row>
    <row r="37" spans="1:45" x14ac:dyDescent="0.2">
      <c r="A37" s="14" t="s">
        <v>38</v>
      </c>
      <c r="B37" s="14" t="s">
        <v>202</v>
      </c>
      <c r="C37" s="35">
        <v>9700</v>
      </c>
      <c r="D37" s="14" t="s">
        <v>180</v>
      </c>
      <c r="E37" s="14" t="s">
        <v>181</v>
      </c>
      <c r="F37" s="14">
        <v>0</v>
      </c>
      <c r="G37" s="14">
        <v>0</v>
      </c>
      <c r="H37" s="14">
        <v>0</v>
      </c>
      <c r="I37" s="14">
        <v>0</v>
      </c>
      <c r="K37" s="26" t="s">
        <v>218</v>
      </c>
      <c r="L37" s="26" t="s">
        <v>269</v>
      </c>
      <c r="M37" s="27"/>
      <c r="N37" s="27"/>
      <c r="O37" s="27"/>
      <c r="P37" s="27">
        <v>0</v>
      </c>
      <c r="Q37" s="27"/>
      <c r="R37" s="27">
        <v>0</v>
      </c>
      <c r="T37" s="26" t="s">
        <v>218</v>
      </c>
      <c r="U37" s="26" t="s">
        <v>269</v>
      </c>
      <c r="V37" s="27"/>
      <c r="W37" s="27"/>
      <c r="X37" s="27"/>
      <c r="Y37" s="27">
        <v>0</v>
      </c>
      <c r="Z37" s="27"/>
      <c r="AA37" s="27">
        <v>0</v>
      </c>
      <c r="AC37" s="26" t="s">
        <v>218</v>
      </c>
      <c r="AD37" s="26" t="s">
        <v>269</v>
      </c>
      <c r="AE37" s="27"/>
      <c r="AF37" s="27"/>
      <c r="AG37" s="27"/>
      <c r="AH37" s="27">
        <v>0</v>
      </c>
      <c r="AI37" s="27"/>
      <c r="AJ37" s="27">
        <v>0</v>
      </c>
      <c r="AL37" s="26" t="s">
        <v>218</v>
      </c>
      <c r="AM37" s="26" t="s">
        <v>269</v>
      </c>
      <c r="AN37" s="27"/>
      <c r="AO37" s="27"/>
      <c r="AP37" s="27"/>
      <c r="AQ37" s="27">
        <v>0</v>
      </c>
      <c r="AR37" s="27"/>
      <c r="AS37" s="27">
        <v>0</v>
      </c>
    </row>
    <row r="38" spans="1:45" x14ac:dyDescent="0.2">
      <c r="A38" s="14" t="s">
        <v>210</v>
      </c>
      <c r="B38" s="14" t="s">
        <v>211</v>
      </c>
      <c r="C38" s="35">
        <v>100</v>
      </c>
      <c r="D38" s="14" t="s">
        <v>214</v>
      </c>
      <c r="E38" s="14" t="s">
        <v>268</v>
      </c>
      <c r="F38" s="14">
        <v>0</v>
      </c>
      <c r="G38" s="14">
        <v>0</v>
      </c>
      <c r="H38" s="14">
        <v>0</v>
      </c>
      <c r="I38" s="14">
        <v>0</v>
      </c>
      <c r="K38" s="26" t="s">
        <v>220</v>
      </c>
      <c r="L38" s="26" t="s">
        <v>221</v>
      </c>
      <c r="M38" s="27"/>
      <c r="N38" s="27"/>
      <c r="O38" s="27"/>
      <c r="P38" s="27">
        <v>0</v>
      </c>
      <c r="Q38" s="27"/>
      <c r="R38" s="27">
        <v>0</v>
      </c>
      <c r="T38" s="26" t="s">
        <v>220</v>
      </c>
      <c r="U38" s="26" t="s">
        <v>221</v>
      </c>
      <c r="V38" s="27"/>
      <c r="W38" s="27"/>
      <c r="X38" s="27"/>
      <c r="Y38" s="27">
        <v>0</v>
      </c>
      <c r="Z38" s="27"/>
      <c r="AA38" s="27">
        <v>0</v>
      </c>
      <c r="AC38" s="26" t="s">
        <v>220</v>
      </c>
      <c r="AD38" s="26" t="s">
        <v>221</v>
      </c>
      <c r="AE38" s="27"/>
      <c r="AF38" s="27"/>
      <c r="AG38" s="27"/>
      <c r="AH38" s="27">
        <v>0</v>
      </c>
      <c r="AI38" s="27"/>
      <c r="AJ38" s="27">
        <v>0</v>
      </c>
      <c r="AL38" s="26" t="s">
        <v>220</v>
      </c>
      <c r="AM38" s="26" t="s">
        <v>221</v>
      </c>
      <c r="AN38" s="27"/>
      <c r="AO38" s="27"/>
      <c r="AP38" s="27"/>
      <c r="AQ38" s="27">
        <v>0</v>
      </c>
      <c r="AR38" s="27"/>
      <c r="AS38" s="27">
        <v>0</v>
      </c>
    </row>
    <row r="39" spans="1:45" x14ac:dyDescent="0.2">
      <c r="A39" s="14" t="s">
        <v>216</v>
      </c>
      <c r="B39" s="14" t="s">
        <v>217</v>
      </c>
      <c r="C39" s="35">
        <v>100</v>
      </c>
      <c r="D39" s="14" t="s">
        <v>51</v>
      </c>
      <c r="E39" s="14" t="s">
        <v>52</v>
      </c>
      <c r="F39" s="14">
        <v>0</v>
      </c>
      <c r="G39" s="14">
        <v>0</v>
      </c>
      <c r="H39" s="14">
        <v>0</v>
      </c>
      <c r="I39" s="14">
        <v>0</v>
      </c>
      <c r="K39" s="26" t="s">
        <v>224</v>
      </c>
      <c r="L39" s="26" t="s">
        <v>225</v>
      </c>
      <c r="M39" s="27"/>
      <c r="N39" s="27"/>
      <c r="O39" s="27"/>
      <c r="P39" s="27">
        <v>0</v>
      </c>
      <c r="Q39" s="27"/>
      <c r="R39" s="27">
        <v>0</v>
      </c>
      <c r="T39" s="26" t="s">
        <v>224</v>
      </c>
      <c r="U39" s="26" t="s">
        <v>225</v>
      </c>
      <c r="V39" s="27"/>
      <c r="W39" s="27"/>
      <c r="X39" s="27"/>
      <c r="Y39" s="27">
        <v>0</v>
      </c>
      <c r="Z39" s="27"/>
      <c r="AA39" s="27">
        <v>0</v>
      </c>
      <c r="AC39" s="26" t="s">
        <v>224</v>
      </c>
      <c r="AD39" s="26" t="s">
        <v>225</v>
      </c>
      <c r="AE39" s="27"/>
      <c r="AF39" s="27"/>
      <c r="AG39" s="27"/>
      <c r="AH39" s="27">
        <v>0</v>
      </c>
      <c r="AI39" s="27"/>
      <c r="AJ39" s="27">
        <v>0</v>
      </c>
      <c r="AL39" s="26" t="s">
        <v>224</v>
      </c>
      <c r="AM39" s="26" t="s">
        <v>225</v>
      </c>
      <c r="AN39" s="27"/>
      <c r="AO39" s="27"/>
      <c r="AP39" s="27"/>
      <c r="AQ39" s="27">
        <v>0</v>
      </c>
      <c r="AR39" s="27"/>
      <c r="AS39" s="27">
        <v>0</v>
      </c>
    </row>
    <row r="40" spans="1:45" x14ac:dyDescent="0.2">
      <c r="A40" s="14" t="s">
        <v>216</v>
      </c>
      <c r="B40" s="14" t="s">
        <v>217</v>
      </c>
      <c r="C40" s="35">
        <v>100</v>
      </c>
      <c r="D40" s="14" t="s">
        <v>218</v>
      </c>
      <c r="E40" s="14" t="s">
        <v>269</v>
      </c>
      <c r="F40" s="14">
        <v>0</v>
      </c>
      <c r="G40" s="14">
        <v>0</v>
      </c>
      <c r="H40" s="14">
        <v>0</v>
      </c>
      <c r="I40" s="14">
        <v>0</v>
      </c>
      <c r="K40" s="26" t="s">
        <v>234</v>
      </c>
      <c r="L40" s="26" t="s">
        <v>235</v>
      </c>
      <c r="M40" s="27"/>
      <c r="N40" s="27"/>
      <c r="O40" s="27"/>
      <c r="P40" s="27">
        <v>0</v>
      </c>
      <c r="Q40" s="27"/>
      <c r="R40" s="27">
        <v>0</v>
      </c>
      <c r="T40" s="26" t="s">
        <v>234</v>
      </c>
      <c r="U40" s="26" t="s">
        <v>235</v>
      </c>
      <c r="V40" s="27"/>
      <c r="W40" s="27"/>
      <c r="X40" s="27"/>
      <c r="Y40" s="27">
        <v>0</v>
      </c>
      <c r="Z40" s="27"/>
      <c r="AA40" s="27">
        <v>0</v>
      </c>
      <c r="AC40" s="26" t="s">
        <v>234</v>
      </c>
      <c r="AD40" s="26" t="s">
        <v>235</v>
      </c>
      <c r="AE40" s="27"/>
      <c r="AF40" s="27"/>
      <c r="AG40" s="27"/>
      <c r="AH40" s="27">
        <v>0</v>
      </c>
      <c r="AI40" s="27"/>
      <c r="AJ40" s="27">
        <v>0</v>
      </c>
      <c r="AL40" s="26" t="s">
        <v>234</v>
      </c>
      <c r="AM40" s="26" t="s">
        <v>235</v>
      </c>
      <c r="AN40" s="27"/>
      <c r="AO40" s="27"/>
      <c r="AP40" s="27"/>
      <c r="AQ40" s="27">
        <v>0</v>
      </c>
      <c r="AR40" s="27"/>
      <c r="AS40" s="27">
        <v>0</v>
      </c>
    </row>
    <row r="41" spans="1:45" x14ac:dyDescent="0.2">
      <c r="A41" s="14" t="s">
        <v>216</v>
      </c>
      <c r="B41" s="14" t="s">
        <v>217</v>
      </c>
      <c r="C41" s="35">
        <v>100</v>
      </c>
      <c r="D41" s="14" t="s">
        <v>220</v>
      </c>
      <c r="E41" s="14" t="s">
        <v>221</v>
      </c>
      <c r="F41" s="14">
        <v>0</v>
      </c>
      <c r="G41" s="14">
        <v>0</v>
      </c>
      <c r="H41" s="14">
        <v>0</v>
      </c>
      <c r="I41" s="14">
        <v>0</v>
      </c>
      <c r="K41" s="26" t="s">
        <v>236</v>
      </c>
      <c r="L41" s="26" t="s">
        <v>237</v>
      </c>
      <c r="M41" s="27"/>
      <c r="N41" s="27"/>
      <c r="O41" s="27"/>
      <c r="P41" s="27">
        <v>0</v>
      </c>
      <c r="Q41" s="27"/>
      <c r="R41" s="27">
        <v>0</v>
      </c>
      <c r="T41" s="26" t="s">
        <v>236</v>
      </c>
      <c r="U41" s="26" t="s">
        <v>237</v>
      </c>
      <c r="V41" s="27"/>
      <c r="W41" s="27"/>
      <c r="X41" s="27"/>
      <c r="Y41" s="27">
        <v>0</v>
      </c>
      <c r="Z41" s="27"/>
      <c r="AA41" s="27">
        <v>0</v>
      </c>
      <c r="AC41" s="26" t="s">
        <v>236</v>
      </c>
      <c r="AD41" s="26" t="s">
        <v>237</v>
      </c>
      <c r="AE41" s="27"/>
      <c r="AF41" s="27"/>
      <c r="AG41" s="27"/>
      <c r="AH41" s="27">
        <v>0</v>
      </c>
      <c r="AI41" s="27"/>
      <c r="AJ41" s="27">
        <v>0</v>
      </c>
      <c r="AL41" s="26" t="s">
        <v>236</v>
      </c>
      <c r="AM41" s="26" t="s">
        <v>237</v>
      </c>
      <c r="AN41" s="27"/>
      <c r="AO41" s="27"/>
      <c r="AP41" s="27"/>
      <c r="AQ41" s="27">
        <v>0</v>
      </c>
      <c r="AR41" s="27"/>
      <c r="AS41" s="27">
        <v>0</v>
      </c>
    </row>
    <row r="42" spans="1:45" x14ac:dyDescent="0.2">
      <c r="A42" s="14" t="s">
        <v>216</v>
      </c>
      <c r="B42" s="14" t="s">
        <v>217</v>
      </c>
      <c r="C42" s="35">
        <v>100</v>
      </c>
      <c r="D42" s="14" t="s">
        <v>270</v>
      </c>
      <c r="E42" s="14" t="s">
        <v>271</v>
      </c>
      <c r="F42" s="14">
        <v>0</v>
      </c>
      <c r="G42" s="14">
        <v>0</v>
      </c>
      <c r="H42" s="14">
        <v>0</v>
      </c>
      <c r="I42" s="14">
        <v>0</v>
      </c>
      <c r="K42" s="26" t="s">
        <v>257</v>
      </c>
      <c r="L42" s="26" t="s">
        <v>258</v>
      </c>
      <c r="M42" s="27">
        <v>0</v>
      </c>
      <c r="N42" s="27"/>
      <c r="O42" s="27"/>
      <c r="P42" s="27"/>
      <c r="Q42" s="27"/>
      <c r="R42" s="27">
        <v>0</v>
      </c>
      <c r="T42" s="26" t="s">
        <v>257</v>
      </c>
      <c r="U42" s="26" t="s">
        <v>258</v>
      </c>
      <c r="V42" s="27">
        <v>0</v>
      </c>
      <c r="W42" s="27"/>
      <c r="X42" s="27"/>
      <c r="Y42" s="27"/>
      <c r="Z42" s="27"/>
      <c r="AA42" s="27">
        <v>0</v>
      </c>
      <c r="AC42" s="26" t="s">
        <v>257</v>
      </c>
      <c r="AD42" s="26" t="s">
        <v>258</v>
      </c>
      <c r="AE42" s="27">
        <v>0</v>
      </c>
      <c r="AF42" s="27"/>
      <c r="AG42" s="27"/>
      <c r="AH42" s="27"/>
      <c r="AI42" s="27"/>
      <c r="AJ42" s="27">
        <v>0</v>
      </c>
      <c r="AL42" s="26" t="s">
        <v>257</v>
      </c>
      <c r="AM42" s="26" t="s">
        <v>258</v>
      </c>
      <c r="AN42" s="27">
        <v>0</v>
      </c>
      <c r="AO42" s="27"/>
      <c r="AP42" s="27"/>
      <c r="AQ42" s="27"/>
      <c r="AR42" s="27"/>
      <c r="AS42" s="27">
        <v>0</v>
      </c>
    </row>
    <row r="43" spans="1:45" x14ac:dyDescent="0.2">
      <c r="A43" s="14" t="s">
        <v>216</v>
      </c>
      <c r="B43" s="14" t="s">
        <v>217</v>
      </c>
      <c r="C43" s="35">
        <v>100</v>
      </c>
      <c r="D43" s="14" t="s">
        <v>224</v>
      </c>
      <c r="E43" s="14" t="s">
        <v>225</v>
      </c>
      <c r="F43" s="14">
        <v>0</v>
      </c>
      <c r="G43" s="14">
        <v>0</v>
      </c>
      <c r="H43" s="14">
        <v>0</v>
      </c>
      <c r="I43" s="14">
        <v>0</v>
      </c>
      <c r="K43" s="26" t="s">
        <v>270</v>
      </c>
      <c r="L43" s="26" t="s">
        <v>271</v>
      </c>
      <c r="M43" s="27"/>
      <c r="N43" s="27"/>
      <c r="O43" s="27"/>
      <c r="P43" s="27">
        <v>0</v>
      </c>
      <c r="Q43" s="27"/>
      <c r="R43" s="27">
        <v>0</v>
      </c>
      <c r="T43" s="26" t="s">
        <v>270</v>
      </c>
      <c r="U43" s="26" t="s">
        <v>271</v>
      </c>
      <c r="V43" s="27"/>
      <c r="W43" s="27"/>
      <c r="X43" s="27"/>
      <c r="Y43" s="27">
        <v>0</v>
      </c>
      <c r="Z43" s="27"/>
      <c r="AA43" s="27">
        <v>0</v>
      </c>
      <c r="AC43" s="26" t="s">
        <v>270</v>
      </c>
      <c r="AD43" s="26" t="s">
        <v>271</v>
      </c>
      <c r="AE43" s="27"/>
      <c r="AF43" s="27"/>
      <c r="AG43" s="27"/>
      <c r="AH43" s="27">
        <v>0</v>
      </c>
      <c r="AI43" s="27"/>
      <c r="AJ43" s="27">
        <v>0</v>
      </c>
      <c r="AL43" s="26" t="s">
        <v>270</v>
      </c>
      <c r="AM43" s="26" t="s">
        <v>271</v>
      </c>
      <c r="AN43" s="27"/>
      <c r="AO43" s="27"/>
      <c r="AP43" s="27"/>
      <c r="AQ43" s="27">
        <v>0</v>
      </c>
      <c r="AR43" s="27"/>
      <c r="AS43" s="27">
        <v>0</v>
      </c>
    </row>
    <row r="44" spans="1:45" x14ac:dyDescent="0.2">
      <c r="A44" s="14" t="s">
        <v>216</v>
      </c>
      <c r="B44" s="14" t="s">
        <v>217</v>
      </c>
      <c r="C44" s="35">
        <v>100</v>
      </c>
      <c r="D44" s="14" t="s">
        <v>272</v>
      </c>
      <c r="E44" s="14" t="s">
        <v>273</v>
      </c>
      <c r="F44" s="14">
        <v>0</v>
      </c>
      <c r="G44" s="14">
        <v>0</v>
      </c>
      <c r="H44" s="14">
        <v>0</v>
      </c>
      <c r="I44" s="14">
        <v>0</v>
      </c>
      <c r="K44" s="26" t="s">
        <v>272</v>
      </c>
      <c r="L44" s="26" t="s">
        <v>273</v>
      </c>
      <c r="M44" s="27"/>
      <c r="N44" s="27"/>
      <c r="O44" s="27"/>
      <c r="P44" s="27">
        <v>0</v>
      </c>
      <c r="Q44" s="27"/>
      <c r="R44" s="27">
        <v>0</v>
      </c>
      <c r="T44" s="26" t="s">
        <v>272</v>
      </c>
      <c r="U44" s="26" t="s">
        <v>273</v>
      </c>
      <c r="V44" s="27"/>
      <c r="W44" s="27"/>
      <c r="X44" s="27"/>
      <c r="Y44" s="27">
        <v>0</v>
      </c>
      <c r="Z44" s="27"/>
      <c r="AA44" s="27">
        <v>0</v>
      </c>
      <c r="AC44" s="26" t="s">
        <v>272</v>
      </c>
      <c r="AD44" s="26" t="s">
        <v>273</v>
      </c>
      <c r="AE44" s="27"/>
      <c r="AF44" s="27"/>
      <c r="AG44" s="27"/>
      <c r="AH44" s="27">
        <v>0</v>
      </c>
      <c r="AI44" s="27"/>
      <c r="AJ44" s="27">
        <v>0</v>
      </c>
      <c r="AL44" s="26" t="s">
        <v>272</v>
      </c>
      <c r="AM44" s="26" t="s">
        <v>273</v>
      </c>
      <c r="AN44" s="27"/>
      <c r="AO44" s="27"/>
      <c r="AP44" s="27"/>
      <c r="AQ44" s="27">
        <v>0</v>
      </c>
      <c r="AR44" s="27"/>
      <c r="AS44" s="27">
        <v>0</v>
      </c>
    </row>
    <row r="45" spans="1:45" x14ac:dyDescent="0.2">
      <c r="A45" s="14" t="s">
        <v>216</v>
      </c>
      <c r="B45" s="14" t="s">
        <v>217</v>
      </c>
      <c r="C45" s="35">
        <v>100</v>
      </c>
      <c r="D45" s="14" t="s">
        <v>67</v>
      </c>
      <c r="E45" s="14" t="s">
        <v>274</v>
      </c>
      <c r="F45" s="14">
        <v>0</v>
      </c>
      <c r="G45" s="14">
        <v>0</v>
      </c>
      <c r="H45" s="14">
        <v>0</v>
      </c>
      <c r="I45" s="14">
        <v>0</v>
      </c>
      <c r="K45" s="26" t="s">
        <v>276</v>
      </c>
      <c r="L45" s="26" t="s">
        <v>277</v>
      </c>
      <c r="M45" s="27"/>
      <c r="N45" s="27">
        <v>0</v>
      </c>
      <c r="O45" s="27"/>
      <c r="P45" s="27"/>
      <c r="Q45" s="27">
        <v>0</v>
      </c>
      <c r="R45" s="27">
        <v>0</v>
      </c>
      <c r="T45" s="26" t="s">
        <v>276</v>
      </c>
      <c r="U45" s="26" t="s">
        <v>277</v>
      </c>
      <c r="V45" s="27"/>
      <c r="W45" s="27">
        <v>0</v>
      </c>
      <c r="X45" s="27"/>
      <c r="Y45" s="27"/>
      <c r="Z45" s="27">
        <v>0</v>
      </c>
      <c r="AA45" s="27">
        <v>0</v>
      </c>
      <c r="AC45" s="26" t="s">
        <v>276</v>
      </c>
      <c r="AD45" s="26" t="s">
        <v>277</v>
      </c>
      <c r="AE45" s="27"/>
      <c r="AF45" s="27">
        <v>0</v>
      </c>
      <c r="AG45" s="27"/>
      <c r="AH45" s="27"/>
      <c r="AI45" s="27">
        <v>0</v>
      </c>
      <c r="AJ45" s="27">
        <v>0</v>
      </c>
      <c r="AL45" s="26" t="s">
        <v>276</v>
      </c>
      <c r="AM45" s="26" t="s">
        <v>277</v>
      </c>
      <c r="AN45" s="27"/>
      <c r="AO45" s="27">
        <v>0</v>
      </c>
      <c r="AP45" s="27"/>
      <c r="AQ45" s="27"/>
      <c r="AR45" s="27">
        <v>0</v>
      </c>
      <c r="AS45" s="27">
        <v>0</v>
      </c>
    </row>
    <row r="46" spans="1:45" x14ac:dyDescent="0.2">
      <c r="A46" s="14" t="s">
        <v>216</v>
      </c>
      <c r="B46" s="14" t="s">
        <v>217</v>
      </c>
      <c r="C46" s="35">
        <v>100</v>
      </c>
      <c r="D46" s="14" t="s">
        <v>234</v>
      </c>
      <c r="E46" s="14" t="s">
        <v>235</v>
      </c>
      <c r="F46" s="14">
        <v>0</v>
      </c>
      <c r="G46" s="14">
        <v>0</v>
      </c>
      <c r="H46" s="14">
        <v>0</v>
      </c>
      <c r="I46" s="14">
        <v>0</v>
      </c>
      <c r="K46" s="26" t="s">
        <v>203</v>
      </c>
      <c r="L46" s="26"/>
      <c r="M46" s="27">
        <v>1000</v>
      </c>
      <c r="N46" s="27">
        <v>0</v>
      </c>
      <c r="O46" s="27">
        <v>0</v>
      </c>
      <c r="P46" s="27">
        <v>0</v>
      </c>
      <c r="Q46" s="27">
        <v>0</v>
      </c>
      <c r="R46" s="27">
        <v>1000</v>
      </c>
      <c r="T46" s="26" t="s">
        <v>203</v>
      </c>
      <c r="U46" s="26"/>
      <c r="V46" s="27">
        <v>1100</v>
      </c>
      <c r="W46" s="27">
        <v>0</v>
      </c>
      <c r="X46" s="27">
        <v>0</v>
      </c>
      <c r="Y46" s="27">
        <v>0</v>
      </c>
      <c r="Z46" s="27">
        <v>0</v>
      </c>
      <c r="AA46" s="27">
        <v>1100</v>
      </c>
      <c r="AC46" s="26" t="s">
        <v>203</v>
      </c>
      <c r="AD46" s="26"/>
      <c r="AE46" s="27">
        <v>1200</v>
      </c>
      <c r="AF46" s="27">
        <v>0</v>
      </c>
      <c r="AG46" s="27">
        <v>0</v>
      </c>
      <c r="AH46" s="27">
        <v>0</v>
      </c>
      <c r="AI46" s="27">
        <v>0</v>
      </c>
      <c r="AJ46" s="27">
        <v>1200</v>
      </c>
      <c r="AL46" s="26" t="s">
        <v>203</v>
      </c>
      <c r="AM46" s="26"/>
      <c r="AN46" s="27">
        <v>1050</v>
      </c>
      <c r="AO46" s="27">
        <v>0</v>
      </c>
      <c r="AP46" s="27">
        <v>0</v>
      </c>
      <c r="AQ46" s="27">
        <v>0</v>
      </c>
      <c r="AR46" s="27">
        <v>0</v>
      </c>
      <c r="AS46" s="27">
        <v>1050</v>
      </c>
    </row>
    <row r="47" spans="1:45" x14ac:dyDescent="0.2">
      <c r="A47" s="14" t="s">
        <v>216</v>
      </c>
      <c r="B47" s="14" t="s">
        <v>217</v>
      </c>
      <c r="C47" s="35">
        <v>100</v>
      </c>
      <c r="D47" s="14" t="s">
        <v>236</v>
      </c>
      <c r="E47" s="14" t="s">
        <v>237</v>
      </c>
      <c r="F47" s="14">
        <v>0</v>
      </c>
      <c r="G47" s="14">
        <v>0</v>
      </c>
      <c r="H47" s="14">
        <v>0</v>
      </c>
      <c r="I47" s="14">
        <v>0</v>
      </c>
    </row>
    <row r="48" spans="1:45" x14ac:dyDescent="0.2">
      <c r="A48" t="s">
        <v>23</v>
      </c>
      <c r="F48" s="8">
        <f>SUBTOTAL(109,tblJob10661_002_Phases[Original])</f>
        <v>1000</v>
      </c>
      <c r="G48" s="8">
        <f>SUBTOTAL(109,tblJob10661_002_Phases[Curr])</f>
        <v>1100</v>
      </c>
      <c r="H48" s="8">
        <f>SUBTOTAL(109,tblJob10661_002_Phases[Forecast])</f>
        <v>1200</v>
      </c>
      <c r="I48" s="8">
        <f>SUBTOTAL(109,tblJob10661_002_Phases[Projected])</f>
        <v>1050</v>
      </c>
    </row>
  </sheetData>
  <mergeCells count="9">
    <mergeCell ref="B8:C8"/>
    <mergeCell ref="B9:C9"/>
    <mergeCell ref="B1:C1"/>
    <mergeCell ref="B2:C2"/>
    <mergeCell ref="B3:C3"/>
    <mergeCell ref="B4:C4"/>
    <mergeCell ref="B5:C5"/>
    <mergeCell ref="B6:C6"/>
    <mergeCell ref="B7:C7"/>
  </mergeCells>
  <hyperlinks>
    <hyperlink ref="F2" location="lnkJob10661_002_Phases_Original" display="Original"/>
    <hyperlink ref="G2" location="lnkJob10661_002_Phases_Current" display="Current"/>
    <hyperlink ref="H2" location="lnkJob10661_002_Phases_Forecast" display="Forecast"/>
    <hyperlink ref="I2" location="lnkJob10661_002_Phases_Projected" display="Projection"/>
    <hyperlink ref="A1" location="'Contract 10664-'!A1" display="Contract"/>
    <hyperlink ref="A2" location="Jobs!A1" display="Job Number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Contract 10664-</vt:lpstr>
      <vt:lpstr>Jobs</vt:lpstr>
      <vt:lpstr>Job  10664-001</vt:lpstr>
      <vt:lpstr>Job  10664-002</vt:lpstr>
      <vt:lpstr>lnkContractItemList</vt:lpstr>
      <vt:lpstr>'Job  10664-002'!lnkJob10661_001_Phases_Current</vt:lpstr>
      <vt:lpstr>lnkJob10661_001_Phases_Current</vt:lpstr>
      <vt:lpstr>'Job  10664-002'!lnkJob10661_001_Phases_Forecast</vt:lpstr>
      <vt:lpstr>lnkJob10661_001_Phases_Forecast</vt:lpstr>
      <vt:lpstr>'Job  10664-002'!lnkJob10661_001_Phases_Original</vt:lpstr>
      <vt:lpstr>lnkJob10661_001_Phases_Original</vt:lpstr>
      <vt:lpstr>'Job  10664-002'!lnkJob10661_001_Phases_Projected</vt:lpstr>
      <vt:lpstr>lnkJob10661_001_Phases_Projected</vt:lpstr>
      <vt:lpstr>lnkJob10661_002_Phases_Current</vt:lpstr>
      <vt:lpstr>lnkJob10661_002_Phases_Forecast</vt:lpstr>
      <vt:lpstr>lnkJob10661_002_Phases_Original</vt:lpstr>
      <vt:lpstr>lnkJob10661_002_Phases_Projected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Orebaugh</dc:creator>
  <cp:lastModifiedBy>Bill Orebaugh</cp:lastModifiedBy>
  <dcterms:created xsi:type="dcterms:W3CDTF">2015-04-08T23:38:43Z</dcterms:created>
  <dcterms:modified xsi:type="dcterms:W3CDTF">2015-04-09T01:20:07Z</dcterms:modified>
</cp:coreProperties>
</file>