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F" sheetId="1" r:id="rId1"/>
    <sheet name="IntFloat" sheetId="3" r:id="rId2"/>
    <sheet name="DS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7" i="2" l="1"/>
  <c r="B9" i="2"/>
  <c r="B10" i="2"/>
  <c r="D3" i="2"/>
  <c r="B3" i="2"/>
  <c r="D5" i="2"/>
  <c r="D10" i="2" s="1"/>
  <c r="C5" i="2"/>
  <c r="C2" i="2" s="1"/>
  <c r="C3" i="2" s="1"/>
  <c r="B5" i="2"/>
  <c r="B7" i="2"/>
  <c r="D9" i="2"/>
  <c r="D6" i="2"/>
  <c r="B6" i="2"/>
  <c r="E20" i="1" l="1"/>
  <c r="C22" i="1"/>
  <c r="C16" i="1" l="1"/>
  <c r="C15" i="1"/>
  <c r="B3" i="3"/>
  <c r="D3" i="3" s="1"/>
  <c r="B4" i="3"/>
  <c r="D4" i="3" s="1"/>
  <c r="B5" i="3"/>
  <c r="D5" i="3" s="1"/>
  <c r="B6" i="3"/>
  <c r="D6" i="3" s="1"/>
  <c r="F6" i="3" l="1"/>
  <c r="F5" i="3"/>
  <c r="F4" i="3"/>
  <c r="F3" i="3"/>
  <c r="D10" i="3" s="1"/>
  <c r="D11" i="3" s="1"/>
  <c r="E6" i="3"/>
  <c r="E5" i="3"/>
  <c r="E4" i="3"/>
  <c r="E3" i="3"/>
  <c r="C10" i="3" s="1"/>
  <c r="C11" i="3" s="1"/>
  <c r="E7" i="3"/>
  <c r="F7" i="3"/>
  <c r="D8" i="1"/>
  <c r="E3" i="1"/>
  <c r="E5" i="1" s="1"/>
  <c r="D5" i="1"/>
  <c r="D2" i="1"/>
  <c r="C3" i="1"/>
  <c r="C4" i="1" s="1"/>
  <c r="D4" i="1"/>
  <c r="C5" i="1"/>
  <c r="E2" i="1" l="1"/>
</calcChain>
</file>

<file path=xl/comments1.xml><?xml version="1.0" encoding="utf-8"?>
<comments xmlns="http://schemas.openxmlformats.org/spreadsheetml/2006/main">
  <authors>
    <author>Author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IEEE-754 Floating Point Converter</t>
        </r>
      </text>
    </comment>
  </commentList>
</comments>
</file>

<file path=xl/sharedStrings.xml><?xml version="1.0" encoding="utf-8"?>
<sst xmlns="http://schemas.openxmlformats.org/spreadsheetml/2006/main" count="47" uniqueCount="44">
  <si>
    <t>Watt</t>
  </si>
  <si>
    <t>dBm</t>
  </si>
  <si>
    <t>dB</t>
  </si>
  <si>
    <t>EVM%</t>
  </si>
  <si>
    <t>Volts</t>
  </si>
  <si>
    <t>dB--&gt; %</t>
  </si>
  <si>
    <t>IEEE-754</t>
  </si>
  <si>
    <t>https://www.scadacore.com/tools/programming-calculators/online-hex-converter/</t>
  </si>
  <si>
    <t>Float</t>
  </si>
  <si>
    <t>Int32</t>
  </si>
  <si>
    <t>UINT32</t>
  </si>
  <si>
    <t>Mid-Little(CDAB)</t>
  </si>
  <si>
    <t>Mid-Big(BADC)</t>
  </si>
  <si>
    <t>Big Endian(ABCD)</t>
  </si>
  <si>
    <t>Little Endian(DCBA)</t>
  </si>
  <si>
    <t>bd</t>
  </si>
  <si>
    <t>b8</t>
  </si>
  <si>
    <t>c8</t>
  </si>
  <si>
    <t>Big Endian</t>
  </si>
  <si>
    <t>Little Endian</t>
  </si>
  <si>
    <t>Char</t>
  </si>
  <si>
    <t>Hex</t>
  </si>
  <si>
    <t>Dec</t>
  </si>
  <si>
    <t>Ref BW</t>
  </si>
  <si>
    <t>Tx BW</t>
  </si>
  <si>
    <t>PSD,dBm</t>
  </si>
  <si>
    <t>PSD,Watt</t>
  </si>
  <si>
    <t>TotalPwr,dBm</t>
  </si>
  <si>
    <t>StartRBW</t>
  </si>
  <si>
    <t>MeasPwr</t>
  </si>
  <si>
    <t>RBW_New</t>
  </si>
  <si>
    <t>(FSW)</t>
  </si>
  <si>
    <t>Pwr_New</t>
  </si>
  <si>
    <t>fs</t>
  </si>
  <si>
    <t>RBW</t>
  </si>
  <si>
    <t>Meas Time</t>
  </si>
  <si>
    <t>FFT</t>
  </si>
  <si>
    <t>delta F</t>
  </si>
  <si>
    <t>Freq Res = Fs/N</t>
  </si>
  <si>
    <t>Record Len</t>
  </si>
  <si>
    <t>Block Size</t>
  </si>
  <si>
    <t>Anaysis</t>
  </si>
  <si>
    <t>RBW = k/Meas Time</t>
  </si>
  <si>
    <t>858.487.1800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</si>
</sst>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2" borderId="1" xfId="0" applyNumberFormat="1" applyFill="1" applyBorder="1"/>
    <xf numFmtId="164" fontId="0" fillId="2" borderId="1" xfId="0" applyNumberFormat="1" applyFill="1" applyBorder="1"/>
    <xf numFmtId="10" fontId="0" fillId="2" borderId="1" xfId="0" applyNumberFormat="1" applyFill="1" applyBorder="1"/>
    <xf numFmtId="0" fontId="1" fillId="0" borderId="0" xfId="1"/>
    <xf numFmtId="0" fontId="1" fillId="0" borderId="0" xfId="1" applyAlignment="1">
      <alignment horizontal="center"/>
    </xf>
    <xf numFmtId="0" fontId="2" fillId="0" borderId="0" xfId="2" applyAlignment="1">
      <alignment horizontal="left"/>
    </xf>
    <xf numFmtId="0" fontId="1" fillId="0" borderId="1" xfId="1" applyBorder="1"/>
    <xf numFmtId="0" fontId="1" fillId="3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4" borderId="1" xfId="1" applyFill="1" applyBorder="1"/>
    <xf numFmtId="0" fontId="1" fillId="5" borderId="1" xfId="1" applyFill="1" applyBorder="1"/>
    <xf numFmtId="0" fontId="1" fillId="5" borderId="1" xfId="1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0" fillId="7" borderId="1" xfId="0" applyFill="1" applyBorder="1"/>
    <xf numFmtId="2" fontId="0" fillId="7" borderId="1" xfId="0" applyNumberFormat="1" applyFill="1" applyBorder="1"/>
    <xf numFmtId="164" fontId="0" fillId="7" borderId="1" xfId="0" applyNumberFormat="1" applyFill="1" applyBorder="1"/>
    <xf numFmtId="164" fontId="0" fillId="5" borderId="1" xfId="0" applyNumberFormat="1" applyFill="1" applyBorder="1"/>
    <xf numFmtId="10" fontId="0" fillId="7" borderId="1" xfId="0" applyNumberFormat="1" applyFill="1" applyBorder="1"/>
    <xf numFmtId="2" fontId="0" fillId="0" borderId="0" xfId="0" applyNumberFormat="1"/>
    <xf numFmtId="11" fontId="0" fillId="3" borderId="1" xfId="0" applyNumberFormat="1" applyFill="1" applyBorder="1"/>
    <xf numFmtId="0" fontId="0" fillId="5" borderId="1" xfId="0" applyNumberFormat="1" applyFill="1" applyBorder="1"/>
    <xf numFmtId="0" fontId="0" fillId="8" borderId="1" xfId="0" applyFill="1" applyBorder="1"/>
    <xf numFmtId="0" fontId="0" fillId="0" borderId="0" xfId="0" quotePrefix="1"/>
    <xf numFmtId="164" fontId="0" fillId="3" borderId="1" xfId="0" applyNumberFormat="1" applyFill="1" applyBorder="1"/>
    <xf numFmtId="2" fontId="0" fillId="5" borderId="1" xfId="0" applyNumberFormat="1" applyFill="1" applyBorder="1"/>
    <xf numFmtId="1" fontId="0" fillId="3" borderId="1" xfId="0" applyNumberFormat="1" applyFill="1" applyBorder="1"/>
    <xf numFmtId="1" fontId="0" fillId="8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10" fontId="0" fillId="7" borderId="0" xfId="0" applyNumberFormat="1" applyFill="1" applyBorder="1"/>
    <xf numFmtId="0" fontId="0" fillId="2" borderId="0" xfId="0" applyFill="1" applyBorder="1"/>
    <xf numFmtId="11" fontId="0" fillId="0" borderId="1" xfId="0" applyNumberFormat="1" applyBorder="1"/>
    <xf numFmtId="2" fontId="0" fillId="0" borderId="1" xfId="0" applyNumberForma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adacore.com/tools/programming-calculators/online-hex-converter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C29" sqref="C29"/>
    </sheetView>
  </sheetViews>
  <sheetFormatPr defaultRowHeight="14.4" x14ac:dyDescent="0.3"/>
  <cols>
    <col min="2" max="2" width="12.44140625" bestFit="1" customWidth="1"/>
    <col min="3" max="3" width="9.5546875" bestFit="1" customWidth="1"/>
    <col min="4" max="4" width="9.33203125" bestFit="1" customWidth="1"/>
    <col min="5" max="5" width="9.5546875" bestFit="1" customWidth="1"/>
  </cols>
  <sheetData>
    <row r="1" spans="2:5" x14ac:dyDescent="0.3">
      <c r="C1" s="30" t="s">
        <v>1</v>
      </c>
      <c r="D1" s="30" t="s">
        <v>0</v>
      </c>
      <c r="E1" s="30" t="s">
        <v>4</v>
      </c>
    </row>
    <row r="2" spans="2:5" x14ac:dyDescent="0.3">
      <c r="B2" s="1" t="s">
        <v>1</v>
      </c>
      <c r="C2" s="17">
        <v>0</v>
      </c>
      <c r="D2" s="3">
        <f>LOG(D3)*10+30</f>
        <v>0</v>
      </c>
      <c r="E2" s="3">
        <f>LOG(E3)*10+30</f>
        <v>23.380578754197561</v>
      </c>
    </row>
    <row r="3" spans="2:5" x14ac:dyDescent="0.3">
      <c r="B3" s="1" t="s">
        <v>0</v>
      </c>
      <c r="C3" s="4">
        <f>10^(C2/10-3)</f>
        <v>1E-3</v>
      </c>
      <c r="D3" s="18">
        <v>1E-3</v>
      </c>
      <c r="E3" s="4">
        <f>E4^2/50</f>
        <v>0.21779999999999997</v>
      </c>
    </row>
    <row r="4" spans="2:5" x14ac:dyDescent="0.3">
      <c r="B4" s="1" t="s">
        <v>4</v>
      </c>
      <c r="C4" s="4">
        <f>SQRT(C3)/50</f>
        <v>6.3245553203367588E-4</v>
      </c>
      <c r="D4" s="4">
        <f>SQRT(D3)/50</f>
        <v>6.3245553203367588E-4</v>
      </c>
      <c r="E4" s="18">
        <v>3.3</v>
      </c>
    </row>
    <row r="5" spans="2:5" x14ac:dyDescent="0.3">
      <c r="B5" s="1" t="s">
        <v>2</v>
      </c>
      <c r="C5" s="3">
        <f>C2-30</f>
        <v>-30</v>
      </c>
      <c r="D5" s="3">
        <f>LOG(D3)*10</f>
        <v>-30</v>
      </c>
      <c r="E5" s="3">
        <f>LOG(E3)*10</f>
        <v>-6.6194212458024388</v>
      </c>
    </row>
    <row r="8" spans="2:5" x14ac:dyDescent="0.3">
      <c r="B8" s="1" t="s">
        <v>5</v>
      </c>
      <c r="C8" s="16">
        <v>-1.21</v>
      </c>
      <c r="D8" s="5">
        <f>10^(C8/20)</f>
        <v>0.86996143306526785</v>
      </c>
    </row>
    <row r="9" spans="2:5" x14ac:dyDescent="0.3">
      <c r="B9" s="1" t="s">
        <v>3</v>
      </c>
      <c r="C9" s="20">
        <v>0.75</v>
      </c>
      <c r="D9" s="2">
        <f>20*LOG(C9)</f>
        <v>-2.498774732165999</v>
      </c>
    </row>
    <row r="10" spans="2:5" x14ac:dyDescent="0.3">
      <c r="B10" s="31"/>
      <c r="C10" s="32"/>
      <c r="D10" s="33"/>
    </row>
    <row r="12" spans="2:5" x14ac:dyDescent="0.3">
      <c r="B12" s="1" t="s">
        <v>25</v>
      </c>
      <c r="C12" s="16">
        <v>-30</v>
      </c>
      <c r="D12" s="1"/>
    </row>
    <row r="13" spans="2:5" x14ac:dyDescent="0.3">
      <c r="B13" s="1" t="s">
        <v>23</v>
      </c>
      <c r="C13" s="16">
        <v>0.12</v>
      </c>
      <c r="D13" s="1"/>
    </row>
    <row r="14" spans="2:5" x14ac:dyDescent="0.3">
      <c r="B14" s="1" t="s">
        <v>24</v>
      </c>
      <c r="C14" s="16">
        <v>100</v>
      </c>
      <c r="D14" s="1"/>
    </row>
    <row r="15" spans="2:5" x14ac:dyDescent="0.3">
      <c r="B15" s="1" t="s">
        <v>26</v>
      </c>
      <c r="C15" s="19">
        <f>10^(C12/10-3)</f>
        <v>9.9999999999999995E-7</v>
      </c>
      <c r="D15" s="1"/>
    </row>
    <row r="16" spans="2:5" x14ac:dyDescent="0.3">
      <c r="B16" s="1" t="s">
        <v>27</v>
      </c>
      <c r="C16" s="3">
        <f>LOG(C15 * (C14 / C13))*10 + 30</f>
        <v>-0.79181246047624754</v>
      </c>
      <c r="D16" s="1"/>
    </row>
    <row r="19" spans="2:5" x14ac:dyDescent="0.3">
      <c r="B19" s="1" t="s">
        <v>28</v>
      </c>
      <c r="C19" s="34">
        <v>3000000</v>
      </c>
    </row>
    <row r="20" spans="2:5" x14ac:dyDescent="0.3">
      <c r="B20" s="1" t="s">
        <v>29</v>
      </c>
      <c r="C20" s="1">
        <v>-28.01</v>
      </c>
      <c r="E20">
        <f>10*LOG(9.6)</f>
        <v>9.8227123303956851</v>
      </c>
    </row>
    <row r="21" spans="2:5" x14ac:dyDescent="0.3">
      <c r="B21" s="1" t="s">
        <v>30</v>
      </c>
      <c r="C21" s="34">
        <v>500000</v>
      </c>
    </row>
    <row r="22" spans="2:5" x14ac:dyDescent="0.3">
      <c r="B22" s="1" t="s">
        <v>32</v>
      </c>
      <c r="C22" s="35">
        <f>C20+10*LOG(C21/C19)</f>
        <v>-35.791512503836437</v>
      </c>
    </row>
    <row r="23" spans="2:5" x14ac:dyDescent="0.3">
      <c r="B23" t="s">
        <v>31</v>
      </c>
      <c r="C23" s="21"/>
      <c r="D23" s="21"/>
    </row>
    <row r="28" spans="2:5" x14ac:dyDescent="0.3">
      <c r="C28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7"/>
  <sheetViews>
    <sheetView zoomScaleNormal="100" workbookViewId="0">
      <selection activeCell="C42" sqref="C42"/>
    </sheetView>
  </sheetViews>
  <sheetFormatPr defaultColWidth="8.88671875" defaultRowHeight="13.8" x14ac:dyDescent="0.3"/>
  <cols>
    <col min="1" max="1" width="4.44140625" style="6" customWidth="1"/>
    <col min="2" max="4" width="15.5546875" style="7" customWidth="1"/>
    <col min="5" max="6" width="15.5546875" style="6" customWidth="1"/>
    <col min="7" max="16384" width="8.88671875" style="6"/>
  </cols>
  <sheetData>
    <row r="2" spans="2:6" x14ac:dyDescent="0.3">
      <c r="B2" s="11" t="s">
        <v>22</v>
      </c>
      <c r="C2" s="11" t="s">
        <v>21</v>
      </c>
      <c r="D2" s="11" t="s">
        <v>20</v>
      </c>
      <c r="E2" s="12" t="s">
        <v>19</v>
      </c>
      <c r="F2" s="12" t="s">
        <v>18</v>
      </c>
    </row>
    <row r="3" spans="2:6" x14ac:dyDescent="0.3">
      <c r="B3" s="15">
        <f>HEX2DEC(C3)</f>
        <v>129</v>
      </c>
      <c r="C3" s="14">
        <v>81</v>
      </c>
      <c r="D3" s="14" t="str">
        <f>CHAR(B3)</f>
        <v></v>
      </c>
      <c r="E3" s="13">
        <f>B3*2^0</f>
        <v>129</v>
      </c>
      <c r="F3" s="13">
        <f>B3*2^24</f>
        <v>2164260864</v>
      </c>
    </row>
    <row r="4" spans="2:6" x14ac:dyDescent="0.3">
      <c r="B4" s="15">
        <f>HEX2DEC(C4)</f>
        <v>200</v>
      </c>
      <c r="C4" s="14" t="s">
        <v>17</v>
      </c>
      <c r="D4" s="14" t="str">
        <f>CHAR(B4)</f>
        <v>È</v>
      </c>
      <c r="E4" s="13">
        <f>B4*2^8</f>
        <v>51200</v>
      </c>
      <c r="F4" s="13">
        <f>B4*2^16</f>
        <v>13107200</v>
      </c>
    </row>
    <row r="5" spans="2:6" x14ac:dyDescent="0.3">
      <c r="B5" s="15">
        <f>HEX2DEC(C5)</f>
        <v>184</v>
      </c>
      <c r="C5" s="14" t="s">
        <v>16</v>
      </c>
      <c r="D5" s="14" t="str">
        <f>CHAR(B5)</f>
        <v>¸</v>
      </c>
      <c r="E5" s="13">
        <f>B5*2^16</f>
        <v>12058624</v>
      </c>
      <c r="F5" s="13">
        <f>B5*2^8</f>
        <v>47104</v>
      </c>
    </row>
    <row r="6" spans="2:6" x14ac:dyDescent="0.3">
      <c r="B6" s="15">
        <f>HEX2DEC(C6)</f>
        <v>189</v>
      </c>
      <c r="C6" s="14" t="s">
        <v>15</v>
      </c>
      <c r="D6" s="14" t="str">
        <f>CHAR(B6)</f>
        <v>½</v>
      </c>
      <c r="E6" s="13">
        <f>B6*2^24</f>
        <v>3170893824</v>
      </c>
      <c r="F6" s="13">
        <f>B6*2^0</f>
        <v>189</v>
      </c>
    </row>
    <row r="7" spans="2:6" x14ac:dyDescent="0.3">
      <c r="B7" s="15"/>
      <c r="C7" s="14"/>
      <c r="D7" s="14"/>
      <c r="E7" s="13" t="str">
        <f>DEC2BIN(B6)&amp;DEC2BIN(B5)&amp;DEC2BIN(B3)&amp;DEC2BIN(B3)</f>
        <v>10111101101110001000000110000001</v>
      </c>
      <c r="F7" s="13" t="str">
        <f>DEC2BIN(B3)&amp;DEC2BIN(B4)&amp;DEC2BIN(B5)&amp;DEC2BIN(B6)</f>
        <v>10000001110010001011100010111101</v>
      </c>
    </row>
    <row r="9" spans="2:6" x14ac:dyDescent="0.3">
      <c r="B9" s="11"/>
      <c r="C9" s="11" t="s">
        <v>14</v>
      </c>
      <c r="D9" s="11" t="s">
        <v>13</v>
      </c>
      <c r="E9" s="12" t="s">
        <v>12</v>
      </c>
      <c r="F9" s="12" t="s">
        <v>11</v>
      </c>
    </row>
    <row r="10" spans="2:6" x14ac:dyDescent="0.3">
      <c r="B10" s="11" t="s">
        <v>10</v>
      </c>
      <c r="C10" s="10">
        <f>SUM(E3:E6)</f>
        <v>3183003777</v>
      </c>
      <c r="D10" s="10">
        <f>SUM(F3:F6)</f>
        <v>2177415357</v>
      </c>
      <c r="E10" s="9"/>
      <c r="F10" s="9"/>
    </row>
    <row r="11" spans="2:6" x14ac:dyDescent="0.3">
      <c r="B11" s="11" t="s">
        <v>9</v>
      </c>
      <c r="C11" s="10">
        <f>IF(C10&gt;2^16,C10-2^32,C10)</f>
        <v>-1111963519</v>
      </c>
      <c r="D11" s="10">
        <f>IF(D10&gt;2^16,D10-2^32,D10)</f>
        <v>-2117551939</v>
      </c>
      <c r="E11" s="9"/>
      <c r="F11" s="9"/>
    </row>
    <row r="12" spans="2:6" x14ac:dyDescent="0.3">
      <c r="B12" s="11" t="s">
        <v>8</v>
      </c>
      <c r="C12" s="10"/>
      <c r="D12" s="10"/>
      <c r="E12" s="9"/>
      <c r="F12" s="9"/>
    </row>
    <row r="15" spans="2:6" x14ac:dyDescent="0.3">
      <c r="B15" s="8" t="s">
        <v>7</v>
      </c>
    </row>
    <row r="17" spans="2:2" x14ac:dyDescent="0.3">
      <c r="B17" s="7" t="s">
        <v>6</v>
      </c>
    </row>
  </sheetData>
  <hyperlinks>
    <hyperlink ref="B15" r:id="rId1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D16" sqref="D16"/>
    </sheetView>
  </sheetViews>
  <sheetFormatPr defaultRowHeight="14.4" x14ac:dyDescent="0.3"/>
  <cols>
    <col min="1" max="1" width="9.88671875" bestFit="1" customWidth="1"/>
    <col min="2" max="2" width="10.88671875" customWidth="1"/>
    <col min="3" max="3" width="10" bestFit="1" customWidth="1"/>
    <col min="4" max="4" width="9.5546875" bestFit="1" customWidth="1"/>
  </cols>
  <sheetData>
    <row r="2" spans="1:4" x14ac:dyDescent="0.3">
      <c r="A2" s="1" t="s">
        <v>33</v>
      </c>
      <c r="B2" s="19">
        <v>200000000</v>
      </c>
      <c r="C2" s="1">
        <f>C7*C5</f>
        <v>191699999.74399999</v>
      </c>
      <c r="D2" s="19">
        <v>200000000</v>
      </c>
    </row>
    <row r="3" spans="1:4" x14ac:dyDescent="0.3">
      <c r="A3" s="1" t="s">
        <v>41</v>
      </c>
      <c r="B3" s="26">
        <f>B2*0.8</f>
        <v>160000000</v>
      </c>
      <c r="C3" s="26">
        <f t="shared" ref="C3:D3" si="0">C2*0.8</f>
        <v>153359999.79519999</v>
      </c>
      <c r="D3" s="26">
        <f t="shared" si="0"/>
        <v>160000000</v>
      </c>
    </row>
    <row r="4" spans="1:4" x14ac:dyDescent="0.3">
      <c r="A4" s="1" t="s">
        <v>35</v>
      </c>
      <c r="B4" s="19">
        <v>5.0000000000000001E-4</v>
      </c>
      <c r="C4" s="22"/>
      <c r="D4" s="19">
        <v>2.0000000000000002E-5</v>
      </c>
    </row>
    <row r="5" spans="1:4" x14ac:dyDescent="0.3">
      <c r="A5" s="1" t="s">
        <v>36</v>
      </c>
      <c r="B5" s="23">
        <f>2^10</f>
        <v>1024</v>
      </c>
      <c r="C5" s="24">
        <f>B5</f>
        <v>1024</v>
      </c>
      <c r="D5" s="24">
        <f>B5</f>
        <v>1024</v>
      </c>
    </row>
    <row r="6" spans="1:4" x14ac:dyDescent="0.3">
      <c r="A6" s="1" t="s">
        <v>39</v>
      </c>
      <c r="B6" s="28">
        <f>B4*B2</f>
        <v>100000</v>
      </c>
      <c r="C6" s="29"/>
      <c r="D6" s="28">
        <f>D4*D2</f>
        <v>4000.0000000000005</v>
      </c>
    </row>
    <row r="7" spans="1:4" x14ac:dyDescent="0.3">
      <c r="A7" s="1" t="s">
        <v>34</v>
      </c>
      <c r="B7" s="26">
        <f>1/B10</f>
        <v>195312.5</v>
      </c>
      <c r="C7" s="27">
        <v>187207.03099999999</v>
      </c>
      <c r="D7" s="26">
        <f>1/D10</f>
        <v>195312.5</v>
      </c>
    </row>
    <row r="9" spans="1:4" x14ac:dyDescent="0.3">
      <c r="A9" s="1" t="s">
        <v>37</v>
      </c>
      <c r="B9" s="26">
        <f>1/B4</f>
        <v>2000</v>
      </c>
      <c r="C9" s="1"/>
      <c r="D9" s="26">
        <f>1/D4</f>
        <v>49999.999999999993</v>
      </c>
    </row>
    <row r="10" spans="1:4" x14ac:dyDescent="0.3">
      <c r="A10" s="1" t="s">
        <v>40</v>
      </c>
      <c r="B10" s="26">
        <f xml:space="preserve"> B5/B2</f>
        <v>5.1200000000000001E-6</v>
      </c>
      <c r="C10" s="1"/>
      <c r="D10" s="26">
        <f xml:space="preserve"> D5/D2</f>
        <v>5.1200000000000001E-6</v>
      </c>
    </row>
    <row r="12" spans="1:4" x14ac:dyDescent="0.3">
      <c r="B12" s="25" t="s">
        <v>38</v>
      </c>
    </row>
    <row r="14" spans="1:4" x14ac:dyDescent="0.3">
      <c r="B1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</vt:lpstr>
      <vt:lpstr>IntFloat</vt:lpstr>
      <vt:lpstr>DSP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2020-10-05T20:04:17Z</dcterms:modified>
</cp:coreProperties>
</file>