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CM5BK\OneDrive - cchmc\Documents\Polarization schedules\2023 Q1\"/>
    </mc:Choice>
  </mc:AlternateContent>
  <bookViews>
    <workbookView xWindow="5760" yWindow="3330" windowWidth="17280" windowHeight="8970"/>
  </bookViews>
  <sheets>
    <sheet name="v1_Polarizer_ Schedul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42" i="1" l="1"/>
  <c r="C48" i="1" s="1"/>
  <c r="B42" i="1" l="1"/>
  <c r="B41" i="1" s="1"/>
  <c r="B40" i="1" s="1"/>
  <c r="D41" i="1"/>
  <c r="D40" i="1" s="1"/>
  <c r="D39" i="1" s="1"/>
  <c r="C16" i="1" l="1"/>
  <c r="D16" i="1" s="1"/>
  <c r="D15" i="1"/>
  <c r="C7" i="1"/>
  <c r="C24" i="1" l="1"/>
  <c r="C28" i="1" l="1"/>
  <c r="C34" i="1" l="1"/>
  <c r="C30" i="1"/>
  <c r="C31" i="1" l="1"/>
  <c r="B39" i="1" s="1"/>
  <c r="C47" i="1" s="1"/>
  <c r="C42" i="1"/>
  <c r="C41" i="1"/>
  <c r="C40" i="1"/>
  <c r="C39" i="1"/>
  <c r="C49" i="1" l="1"/>
  <c r="C46" i="1"/>
</calcChain>
</file>

<file path=xl/sharedStrings.xml><?xml version="1.0" encoding="utf-8"?>
<sst xmlns="http://schemas.openxmlformats.org/spreadsheetml/2006/main" count="68" uniqueCount="67">
  <si>
    <t>Subject information</t>
  </si>
  <si>
    <t>Header ID</t>
  </si>
  <si>
    <t>Description</t>
  </si>
  <si>
    <t>Value</t>
  </si>
  <si>
    <t>Additional Notes</t>
  </si>
  <si>
    <t>Subject ID</t>
  </si>
  <si>
    <t>MRN</t>
  </si>
  <si>
    <t>Scan date</t>
  </si>
  <si>
    <t>Subject date of birth</t>
  </si>
  <si>
    <t>Age (years)</t>
  </si>
  <si>
    <t>Gender</t>
  </si>
  <si>
    <t>IRC account</t>
  </si>
  <si>
    <t>IRB protocol number</t>
  </si>
  <si>
    <t>Study name</t>
  </si>
  <si>
    <t>Disease type</t>
  </si>
  <si>
    <t>Weight (kg)</t>
  </si>
  <si>
    <t>Height (cm)</t>
  </si>
  <si>
    <t>Scan details</t>
  </si>
  <si>
    <t>Scanner</t>
  </si>
  <si>
    <t>Nurse</t>
  </si>
  <si>
    <t>Scientist</t>
  </si>
  <si>
    <t>Gas delivery time (hh:mm)</t>
  </si>
  <si>
    <t>Polarizer settings</t>
  </si>
  <si>
    <t>Accumulation time (full) (minutes)</t>
  </si>
  <si>
    <t>Gas blend (percent)</t>
  </si>
  <si>
    <t>Flow rate (SLM)</t>
  </si>
  <si>
    <t>Changeover time (minutes)</t>
  </si>
  <si>
    <t>Accumulation schedule</t>
  </si>
  <si>
    <t>Bag ID</t>
  </si>
  <si>
    <t>Start time</t>
  </si>
  <si>
    <t>Flow rate</t>
  </si>
  <si>
    <t>End time</t>
  </si>
  <si>
    <t>Flip angle calibration</t>
  </si>
  <si>
    <t>Management</t>
  </si>
  <si>
    <t>Polarizer warmup time (start)</t>
  </si>
  <si>
    <t>Polarizer shutdown time (end)</t>
  </si>
  <si>
    <t>Polarizer minutes (total)</t>
  </si>
  <si>
    <t>Accumulation time (mixed) (minutes)</t>
  </si>
  <si>
    <t>"Full" dose</t>
  </si>
  <si>
    <t>"Calibration" dose</t>
  </si>
  <si>
    <t>http://gli-calculator.ersnet.org/index.html</t>
  </si>
  <si>
    <t>Predicted TLC / 6 (mL)</t>
  </si>
  <si>
    <t>Predicted 20% FVC (mL)</t>
  </si>
  <si>
    <t>Gas delivered volume (mL)</t>
  </si>
  <si>
    <t>Xe volume (full) (mL)</t>
  </si>
  <si>
    <t>Xe volume (mixed) (mL)</t>
  </si>
  <si>
    <t>Polarizer dead volume (mL)</t>
  </si>
  <si>
    <t>Total gas usage (mL)</t>
  </si>
  <si>
    <t>Predicted TLC (mL)</t>
  </si>
  <si>
    <t>Predicted FVC (mL)</t>
  </si>
  <si>
    <t>2020-0814</t>
  </si>
  <si>
    <t>CF and Non-CF Bronchiectasis</t>
  </si>
  <si>
    <t>740H</t>
  </si>
  <si>
    <t>IRC3T-T1</t>
  </si>
  <si>
    <t>Uses TLC / 6, capped at 1 L, under 18</t>
  </si>
  <si>
    <t>Gas exchange</t>
  </si>
  <si>
    <t>Schmitt, M.</t>
  </si>
  <si>
    <t>-</t>
  </si>
  <si>
    <t>Ventilation 1</t>
  </si>
  <si>
    <t>Ventilation 2</t>
  </si>
  <si>
    <t>M</t>
  </si>
  <si>
    <t>Roach, D.</t>
  </si>
  <si>
    <t>IRC740H-046c</t>
  </si>
  <si>
    <t>11508114</t>
  </si>
  <si>
    <t>Control</t>
  </si>
  <si>
    <t>9 min</t>
  </si>
  <si>
    <t>scan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</si>
</sst>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:mm;@"/>
    <numFmt numFmtId="166" formatCode="0.##0\ &quot;Liters&quot;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sz val="16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b/>
      <sz val="11"/>
      <color theme="5" tint="-0.249977111117893"/>
      <name val="Arial"/>
      <family val="2"/>
    </font>
    <font>
      <sz val="11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1"/>
      <color theme="4" tint="-0.249977111117893"/>
      <name val="Arial"/>
      <family val="2"/>
    </font>
    <font>
      <b/>
      <sz val="20"/>
      <color theme="1"/>
      <name val="Arial"/>
      <family val="2"/>
    </font>
    <font>
      <sz val="15"/>
      <color rgb="FF212121"/>
      <name val="Cambria"/>
      <family val="1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0" borderId="0" xfId="2" applyAlignment="1">
      <alignment horizontal="center"/>
    </xf>
    <xf numFmtId="166" fontId="4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1" fontId="12" fillId="5" borderId="0" xfId="0" applyNumberFormat="1" applyFont="1" applyFill="1" applyAlignment="1">
      <alignment horizontal="center" vertical="center"/>
    </xf>
    <xf numFmtId="2" fontId="12" fillId="5" borderId="0" xfId="0" applyNumberFormat="1" applyFont="1" applyFill="1" applyAlignment="1">
      <alignment horizontal="center" vertical="center"/>
    </xf>
    <xf numFmtId="1" fontId="12" fillId="4" borderId="0" xfId="0" applyNumberFormat="1" applyFont="1" applyFill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2" fillId="4" borderId="0" xfId="0" applyFont="1" applyFill="1" applyAlignment="1">
      <alignment horizontal="center"/>
    </xf>
    <xf numFmtId="165" fontId="12" fillId="4" borderId="0" xfId="0" applyNumberFormat="1" applyFont="1" applyFill="1" applyAlignment="1">
      <alignment horizontal="center" vertical="center"/>
    </xf>
    <xf numFmtId="20" fontId="12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5" fontId="12" fillId="5" borderId="0" xfId="0" applyNumberFormat="1" applyFont="1" applyFill="1" applyAlignment="1">
      <alignment horizontal="center" vertical="center"/>
    </xf>
    <xf numFmtId="2" fontId="12" fillId="6" borderId="0" xfId="3" applyNumberFormat="1" applyFont="1" applyAlignment="1">
      <alignment horizontal="center" vertical="center"/>
    </xf>
    <xf numFmtId="20" fontId="12" fillId="5" borderId="0" xfId="0" applyNumberFormat="1" applyFont="1" applyFill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</cellXfs>
  <cellStyles count="4">
    <cellStyle name="20% - Accent6" xfId="3" builtinId="50"/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li-calculator.ersnet.or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110" zoomScaleNormal="110" workbookViewId="0">
      <selection activeCell="D48" sqref="D48"/>
    </sheetView>
  </sheetViews>
  <sheetFormatPr defaultColWidth="9.140625" defaultRowHeight="15.75" customHeight="1" x14ac:dyDescent="0.2"/>
  <cols>
    <col min="1" max="1" width="25" style="1" customWidth="1"/>
    <col min="2" max="2" width="35.28515625" style="1" customWidth="1"/>
    <col min="3" max="3" width="31.42578125" style="1" customWidth="1"/>
    <col min="4" max="4" width="40.140625" style="3" customWidth="1"/>
    <col min="5" max="9" width="16.140625" style="3" customWidth="1"/>
    <col min="10" max="16384" width="9.140625" style="3"/>
  </cols>
  <sheetData>
    <row r="1" spans="1:9" ht="30" customHeight="1" thickBot="1" x14ac:dyDescent="0.25">
      <c r="A1" s="48" t="s">
        <v>0</v>
      </c>
      <c r="B1" s="49"/>
      <c r="C1" s="49"/>
      <c r="D1" s="50"/>
    </row>
    <row r="2" spans="1:9" ht="15.75" customHeight="1" x14ac:dyDescent="0.2">
      <c r="A2" s="17" t="s">
        <v>1</v>
      </c>
      <c r="B2" s="18" t="s">
        <v>2</v>
      </c>
      <c r="C2" s="18" t="s">
        <v>3</v>
      </c>
      <c r="D2" s="19" t="s">
        <v>4</v>
      </c>
      <c r="I2" s="4"/>
    </row>
    <row r="3" spans="1:9" ht="15.75" customHeight="1" x14ac:dyDescent="0.2">
      <c r="A3" s="2">
        <v>1</v>
      </c>
      <c r="B3" s="2" t="s">
        <v>5</v>
      </c>
      <c r="C3" s="45" t="s">
        <v>62</v>
      </c>
      <c r="D3" s="1"/>
    </row>
    <row r="4" spans="1:9" ht="15.75" customHeight="1" x14ac:dyDescent="0.2">
      <c r="A4" s="2">
        <v>2</v>
      </c>
      <c r="B4" s="2" t="s">
        <v>6</v>
      </c>
      <c r="C4" s="45" t="s">
        <v>63</v>
      </c>
      <c r="D4" s="13"/>
    </row>
    <row r="5" spans="1:9" ht="15.75" customHeight="1" x14ac:dyDescent="0.2">
      <c r="A5" s="2">
        <v>3</v>
      </c>
      <c r="B5" s="2" t="s">
        <v>7</v>
      </c>
      <c r="C5" s="46">
        <v>44991</v>
      </c>
      <c r="D5" s="13"/>
    </row>
    <row r="6" spans="1:9" ht="15.75" customHeight="1" x14ac:dyDescent="0.2">
      <c r="A6" s="2">
        <v>4</v>
      </c>
      <c r="B6" s="2" t="s">
        <v>8</v>
      </c>
      <c r="C6" s="46">
        <v>42121</v>
      </c>
      <c r="D6" s="13"/>
    </row>
    <row r="7" spans="1:9" ht="15.75" customHeight="1" x14ac:dyDescent="0.2">
      <c r="A7" s="2">
        <v>5</v>
      </c>
      <c r="B7" s="2" t="s">
        <v>9</v>
      </c>
      <c r="C7" s="47">
        <f>YEARFRAC(C6,C5)</f>
        <v>7.8583333333333334</v>
      </c>
      <c r="D7" s="13"/>
    </row>
    <row r="8" spans="1:9" ht="15.75" customHeight="1" x14ac:dyDescent="0.25">
      <c r="A8" s="2">
        <v>6</v>
      </c>
      <c r="B8" s="2" t="s">
        <v>10</v>
      </c>
      <c r="C8" s="21" t="s">
        <v>60</v>
      </c>
      <c r="D8" s="13"/>
      <c r="E8" s="5"/>
      <c r="F8" s="6"/>
      <c r="G8" s="7"/>
      <c r="H8" s="8"/>
      <c r="I8" s="8"/>
    </row>
    <row r="9" spans="1:9" ht="15.75" customHeight="1" x14ac:dyDescent="0.25">
      <c r="A9" s="2">
        <v>7</v>
      </c>
      <c r="B9" s="2" t="s">
        <v>11</v>
      </c>
      <c r="C9" s="21" t="s">
        <v>52</v>
      </c>
      <c r="D9" s="13"/>
      <c r="E9" s="5"/>
      <c r="F9" s="6"/>
      <c r="G9" s="7"/>
      <c r="H9" s="8"/>
      <c r="I9" s="8"/>
    </row>
    <row r="10" spans="1:9" ht="15.75" customHeight="1" x14ac:dyDescent="0.25">
      <c r="A10" s="2">
        <v>8</v>
      </c>
      <c r="B10" s="2" t="s">
        <v>12</v>
      </c>
      <c r="C10" s="45" t="s">
        <v>50</v>
      </c>
      <c r="D10" s="13"/>
      <c r="E10" s="5"/>
      <c r="F10" s="6"/>
      <c r="G10" s="7"/>
      <c r="H10" s="8"/>
      <c r="I10" s="8"/>
    </row>
    <row r="11" spans="1:9" ht="15.75" customHeight="1" x14ac:dyDescent="0.25">
      <c r="A11" s="2">
        <v>9</v>
      </c>
      <c r="B11" s="2" t="s">
        <v>13</v>
      </c>
      <c r="C11" s="21" t="s">
        <v>51</v>
      </c>
      <c r="D11" s="13"/>
      <c r="E11" s="5"/>
      <c r="F11" s="6"/>
      <c r="H11" s="8"/>
      <c r="I11" s="8"/>
    </row>
    <row r="12" spans="1:9" ht="15.75" customHeight="1" x14ac:dyDescent="0.25">
      <c r="A12" s="2">
        <v>10</v>
      </c>
      <c r="B12" s="2" t="s">
        <v>14</v>
      </c>
      <c r="C12" s="21" t="s">
        <v>64</v>
      </c>
      <c r="D12" s="13"/>
      <c r="E12" s="5"/>
      <c r="F12" s="6"/>
      <c r="H12" s="8"/>
      <c r="I12" s="8"/>
    </row>
    <row r="13" spans="1:9" ht="15.75" customHeight="1" x14ac:dyDescent="0.2">
      <c r="A13" s="2">
        <v>11</v>
      </c>
      <c r="B13" s="2" t="s">
        <v>15</v>
      </c>
      <c r="C13" s="27">
        <v>22.7</v>
      </c>
      <c r="D13" s="1"/>
    </row>
    <row r="14" spans="1:9" ht="15.75" customHeight="1" x14ac:dyDescent="0.25">
      <c r="A14" s="2">
        <v>12</v>
      </c>
      <c r="B14" s="2" t="s">
        <v>16</v>
      </c>
      <c r="C14" s="21">
        <v>120.65</v>
      </c>
      <c r="D14" s="1"/>
      <c r="E14" s="9"/>
    </row>
    <row r="15" spans="1:9" ht="15.75" customHeight="1" x14ac:dyDescent="0.2">
      <c r="A15" s="2">
        <v>13</v>
      </c>
      <c r="B15" s="2" t="s">
        <v>48</v>
      </c>
      <c r="C15" s="34">
        <f>IF(C8="M",9.96*(C14^2.5698)*10^-3, 9.17*(C14^2.5755)*10^-3)</f>
        <v>2225.1959529821343</v>
      </c>
      <c r="D15" s="25">
        <f>C15/1000</f>
        <v>2.2251959529821344</v>
      </c>
      <c r="E15" s="4"/>
    </row>
    <row r="16" spans="1:9" ht="15.75" customHeight="1" x14ac:dyDescent="0.2">
      <c r="A16" s="2">
        <v>14</v>
      </c>
      <c r="B16" s="2" t="s">
        <v>41</v>
      </c>
      <c r="C16" s="34">
        <f>C15/6</f>
        <v>370.86599216368904</v>
      </c>
      <c r="D16" s="25">
        <f>C16/1000</f>
        <v>0.37086599216368904</v>
      </c>
    </row>
    <row r="17" spans="1:7" ht="15.75" customHeight="1" x14ac:dyDescent="0.25">
      <c r="A17" s="2">
        <v>15</v>
      </c>
      <c r="B17" s="2" t="s">
        <v>49</v>
      </c>
      <c r="C17" s="34" t="s">
        <v>57</v>
      </c>
      <c r="D17" s="24" t="s">
        <v>40</v>
      </c>
    </row>
    <row r="18" spans="1:7" ht="15.75" customHeight="1" x14ac:dyDescent="0.2">
      <c r="A18" s="2">
        <v>16</v>
      </c>
      <c r="B18" s="2" t="s">
        <v>42</v>
      </c>
      <c r="C18" s="34" t="s">
        <v>57</v>
      </c>
    </row>
    <row r="19" spans="1:7" ht="15.75" customHeight="1" thickBot="1" x14ac:dyDescent="0.3">
      <c r="C19" s="2"/>
      <c r="D19" s="12"/>
      <c r="G19" s="16"/>
    </row>
    <row r="20" spans="1:7" ht="30" customHeight="1" thickBot="1" x14ac:dyDescent="0.25">
      <c r="A20" s="48" t="s">
        <v>17</v>
      </c>
      <c r="B20" s="49"/>
      <c r="C20" s="49"/>
      <c r="D20" s="50"/>
    </row>
    <row r="21" spans="1:7" ht="15.75" customHeight="1" x14ac:dyDescent="0.2">
      <c r="A21" s="2">
        <v>17</v>
      </c>
      <c r="B21" s="2" t="s">
        <v>18</v>
      </c>
      <c r="C21" s="21" t="s">
        <v>53</v>
      </c>
      <c r="D21" s="2"/>
    </row>
    <row r="22" spans="1:7" ht="15.75" customHeight="1" x14ac:dyDescent="0.2">
      <c r="A22" s="2">
        <v>18</v>
      </c>
      <c r="B22" s="2" t="s">
        <v>19</v>
      </c>
      <c r="C22" s="26" t="s">
        <v>56</v>
      </c>
      <c r="D22" s="13"/>
    </row>
    <row r="23" spans="1:7" ht="15.75" customHeight="1" x14ac:dyDescent="0.2">
      <c r="A23" s="2">
        <v>19</v>
      </c>
      <c r="B23" s="2" t="s">
        <v>20</v>
      </c>
      <c r="C23" s="26" t="s">
        <v>61</v>
      </c>
      <c r="D23" s="13"/>
    </row>
    <row r="24" spans="1:7" ht="15.75" customHeight="1" x14ac:dyDescent="0.25">
      <c r="A24" s="2">
        <v>20</v>
      </c>
      <c r="B24" s="2" t="s">
        <v>43</v>
      </c>
      <c r="C24" s="27">
        <f>IF(C7&gt;18,1000, IF(C16&gt;1000,1000,C16))</f>
        <v>370.86599216368904</v>
      </c>
      <c r="D24" s="13" t="s">
        <v>54</v>
      </c>
      <c r="E24" s="10"/>
      <c r="F24" s="11"/>
    </row>
    <row r="25" spans="1:7" ht="15.75" customHeight="1" x14ac:dyDescent="0.25">
      <c r="A25" s="2">
        <v>21</v>
      </c>
      <c r="B25" s="2" t="s">
        <v>21</v>
      </c>
      <c r="C25" s="28">
        <v>0.61458333333333337</v>
      </c>
      <c r="D25" s="1"/>
      <c r="E25" s="5"/>
      <c r="F25" s="6"/>
    </row>
    <row r="26" spans="1:7" ht="15.75" customHeight="1" thickBot="1" x14ac:dyDescent="0.3">
      <c r="A26"/>
      <c r="B26"/>
      <c r="C26"/>
      <c r="D26"/>
    </row>
    <row r="27" spans="1:7" ht="30" customHeight="1" thickBot="1" x14ac:dyDescent="0.25">
      <c r="A27" s="48" t="s">
        <v>22</v>
      </c>
      <c r="B27" s="49"/>
      <c r="C27" s="49"/>
      <c r="D27" s="50"/>
    </row>
    <row r="28" spans="1:7" ht="15.75" customHeight="1" x14ac:dyDescent="0.2">
      <c r="A28" s="23">
        <v>22</v>
      </c>
      <c r="B28" s="23" t="s">
        <v>44</v>
      </c>
      <c r="C28" s="30">
        <f>C24</f>
        <v>370.86599216368904</v>
      </c>
      <c r="D28" s="23" t="s">
        <v>38</v>
      </c>
    </row>
    <row r="29" spans="1:7" ht="15.75" customHeight="1" x14ac:dyDescent="0.2">
      <c r="A29" s="23">
        <v>23</v>
      </c>
      <c r="B29" s="23" t="s">
        <v>23</v>
      </c>
      <c r="C29" s="31">
        <v>15</v>
      </c>
      <c r="D29" s="23"/>
    </row>
    <row r="30" spans="1:7" ht="15.75" customHeight="1" x14ac:dyDescent="0.2">
      <c r="A30" s="22">
        <v>24</v>
      </c>
      <c r="B30" s="22" t="s">
        <v>45</v>
      </c>
      <c r="C30" s="32">
        <f>C28*0.5</f>
        <v>185.43299608184452</v>
      </c>
      <c r="D30" s="22" t="s">
        <v>39</v>
      </c>
    </row>
    <row r="31" spans="1:7" ht="15.75" customHeight="1" x14ac:dyDescent="0.2">
      <c r="A31" s="22">
        <v>25</v>
      </c>
      <c r="B31" s="22" t="s">
        <v>37</v>
      </c>
      <c r="C31" s="33">
        <f>(C30+C32)/(0.02*C34)/1000</f>
        <v>8.8307723590342722</v>
      </c>
      <c r="D31" s="29" t="s">
        <v>65</v>
      </c>
    </row>
    <row r="32" spans="1:7" ht="15.75" customHeight="1" x14ac:dyDescent="0.2">
      <c r="A32" s="14">
        <v>26</v>
      </c>
      <c r="B32" s="14" t="s">
        <v>46</v>
      </c>
      <c r="C32" s="34">
        <v>80</v>
      </c>
      <c r="D32" s="1"/>
    </row>
    <row r="33" spans="1:4" ht="15.75" customHeight="1" x14ac:dyDescent="0.2">
      <c r="A33" s="14">
        <v>27</v>
      </c>
      <c r="B33" s="14" t="s">
        <v>24</v>
      </c>
      <c r="C33" s="35">
        <v>0.02</v>
      </c>
      <c r="D33" s="14"/>
    </row>
    <row r="34" spans="1:4" ht="15.75" customHeight="1" x14ac:dyDescent="0.2">
      <c r="A34" s="14">
        <v>28</v>
      </c>
      <c r="B34" s="14" t="s">
        <v>25</v>
      </c>
      <c r="C34" s="36">
        <f>(C28+C32)/(C29*C33)/1000</f>
        <v>1.50288664054563</v>
      </c>
      <c r="D34" s="14"/>
    </row>
    <row r="35" spans="1:4" ht="15.75" customHeight="1" x14ac:dyDescent="0.2">
      <c r="A35" s="14">
        <v>29</v>
      </c>
      <c r="B35" s="14" t="s">
        <v>26</v>
      </c>
      <c r="C35" s="36">
        <v>5</v>
      </c>
      <c r="D35" s="14"/>
    </row>
    <row r="36" spans="1:4" ht="15.75" customHeight="1" thickBot="1" x14ac:dyDescent="0.25">
      <c r="D36" s="15"/>
    </row>
    <row r="37" spans="1:4" ht="30" customHeight="1" thickBot="1" x14ac:dyDescent="0.25">
      <c r="A37" s="48" t="s">
        <v>27</v>
      </c>
      <c r="B37" s="49"/>
      <c r="C37" s="49"/>
      <c r="D37" s="50"/>
    </row>
    <row r="38" spans="1:4" ht="15.75" customHeight="1" x14ac:dyDescent="0.2">
      <c r="A38" s="17" t="s">
        <v>28</v>
      </c>
      <c r="B38" s="18" t="s">
        <v>29</v>
      </c>
      <c r="C38" s="18" t="s">
        <v>30</v>
      </c>
      <c r="D38" s="19" t="s">
        <v>31</v>
      </c>
    </row>
    <row r="39" spans="1:4" ht="15.75" customHeight="1" x14ac:dyDescent="0.2">
      <c r="A39" s="37" t="s">
        <v>32</v>
      </c>
      <c r="B39" s="38">
        <f>B40-TIME(0,ROUNDUP(C35+C31,0),0)</f>
        <v>0.56666666666666687</v>
      </c>
      <c r="C39" s="33">
        <f>C34</f>
        <v>1.50288664054563</v>
      </c>
      <c r="D39" s="39">
        <f>D40-TIME(0,C35+C29,0)</f>
        <v>0.57291666666666685</v>
      </c>
    </row>
    <row r="40" spans="1:4" ht="15.75" customHeight="1" x14ac:dyDescent="0.2">
      <c r="A40" s="40" t="s">
        <v>58</v>
      </c>
      <c r="B40" s="41">
        <f>B41-TIME(0,C35+C29,0)</f>
        <v>0.57638888888888906</v>
      </c>
      <c r="C40" s="42">
        <f>C34</f>
        <v>1.50288664054563</v>
      </c>
      <c r="D40" s="43">
        <f>D41-TIME(0,C35+C29,0)</f>
        <v>0.58680555555555569</v>
      </c>
    </row>
    <row r="41" spans="1:4" ht="15.75" customHeight="1" x14ac:dyDescent="0.2">
      <c r="A41" s="40" t="s">
        <v>59</v>
      </c>
      <c r="B41" s="41">
        <f>B42-TIME(0,C35+C29,0)</f>
        <v>0.5902777777777779</v>
      </c>
      <c r="C41" s="42">
        <f>C34</f>
        <v>1.50288664054563</v>
      </c>
      <c r="D41" s="43">
        <f>D42-TIME(0,C35+C29,0)</f>
        <v>0.60069444444444453</v>
      </c>
    </row>
    <row r="42" spans="1:4" ht="15.75" customHeight="1" x14ac:dyDescent="0.2">
      <c r="A42" s="40" t="s">
        <v>55</v>
      </c>
      <c r="B42" s="41">
        <f>D42-TIME(0,C29,0)</f>
        <v>0.60416666666666674</v>
      </c>
      <c r="C42" s="42">
        <f>C34</f>
        <v>1.50288664054563</v>
      </c>
      <c r="D42" s="43">
        <f>C25</f>
        <v>0.61458333333333337</v>
      </c>
    </row>
    <row r="43" spans="1:4" ht="15.75" customHeight="1" x14ac:dyDescent="0.25">
      <c r="A43"/>
      <c r="B43"/>
      <c r="C43"/>
      <c r="D43"/>
    </row>
    <row r="44" spans="1:4" ht="15.75" customHeight="1" thickBot="1" x14ac:dyDescent="0.25">
      <c r="D44" s="1"/>
    </row>
    <row r="45" spans="1:4" ht="30" customHeight="1" thickBot="1" x14ac:dyDescent="0.25">
      <c r="A45" s="48" t="s">
        <v>33</v>
      </c>
      <c r="B45" s="49"/>
      <c r="C45" s="49"/>
      <c r="D45" s="50"/>
    </row>
    <row r="46" spans="1:4" ht="15.75" customHeight="1" x14ac:dyDescent="0.2">
      <c r="A46" s="2">
        <v>30</v>
      </c>
      <c r="B46" s="2" t="s">
        <v>47</v>
      </c>
      <c r="C46" s="27">
        <f>COUNTA(C40:C43)*(C28+C32)+1*(C30+C32)</f>
        <v>1618.0309725729117</v>
      </c>
      <c r="D46" s="15"/>
    </row>
    <row r="47" spans="1:4" ht="15.75" customHeight="1" x14ac:dyDescent="0.2">
      <c r="A47" s="2">
        <v>31</v>
      </c>
      <c r="B47" s="14" t="s">
        <v>34</v>
      </c>
      <c r="C47" s="44" t="str">
        <f>IF(ISBLANK(D47),B39-TIME(1,30,0),"-")</f>
        <v>-</v>
      </c>
      <c r="D47" s="15" t="s">
        <v>66</v>
      </c>
    </row>
    <row r="48" spans="1:4" ht="15.75" customHeight="1" x14ac:dyDescent="0.2">
      <c r="A48" s="2">
        <v>32</v>
      </c>
      <c r="B48" s="14" t="s">
        <v>35</v>
      </c>
      <c r="C48" s="44">
        <f>IF(ISBLANK(D48),D42+TIME(0,30,0),"-")</f>
        <v>0.63541666666666674</v>
      </c>
      <c r="D48" s="13"/>
    </row>
    <row r="49" spans="1:4" ht="15.75" customHeight="1" x14ac:dyDescent="0.2">
      <c r="A49" s="2">
        <v>33</v>
      </c>
      <c r="B49" s="2" t="s">
        <v>36</v>
      </c>
      <c r="C49" s="34">
        <f>COUNTA(C40:C43)*C29+C31+IF(ISBLANK(D47),90,0)+IF(ISBLANK(D48),30,0)</f>
        <v>83.83077235903427</v>
      </c>
      <c r="D49" s="15"/>
    </row>
    <row r="50" spans="1:4" ht="15.75" customHeight="1" x14ac:dyDescent="0.2">
      <c r="C50" s="20"/>
    </row>
    <row r="60" spans="1:4" ht="15.75" customHeight="1" x14ac:dyDescent="0.2">
      <c r="A60" s="14"/>
      <c r="B60" s="14"/>
      <c r="C60" s="14"/>
    </row>
    <row r="61" spans="1:4" ht="15.75" customHeight="1" x14ac:dyDescent="0.2">
      <c r="C61" s="14"/>
    </row>
  </sheetData>
  <mergeCells count="5">
    <mergeCell ref="A37:D37"/>
    <mergeCell ref="A45:D45"/>
    <mergeCell ref="A1:D1"/>
    <mergeCell ref="A20:D20"/>
    <mergeCell ref="A27:D27"/>
  </mergeCells>
  <hyperlinks>
    <hyperlink ref="D17" r:id="rId1"/>
  </hyperlinks>
  <pageMargins left="0.25" right="0.25" top="0.75" bottom="0.75" header="0.3" footer="0.3"/>
  <pageSetup scale="77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7A21942D9984F8563DEB9089C2FA0" ma:contentTypeVersion="2" ma:contentTypeDescription="Create a new document." ma:contentTypeScope="" ma:versionID="2f63bd52d2f8ff9512c263f1830dd9da">
  <xsd:schema xmlns:xsd="http://www.w3.org/2001/XMLSchema" xmlns:xs="http://www.w3.org/2001/XMLSchema" xmlns:p="http://schemas.microsoft.com/office/2006/metadata/properties" xmlns:ns2="60d239e7-2481-4628-9460-dc3f4cc3af70" targetNamespace="http://schemas.microsoft.com/office/2006/metadata/properties" ma:root="true" ma:fieldsID="b64ed26b47174e7fa142a256cc9f1b3d" ns2:_="">
    <xsd:import namespace="60d239e7-2481-4628-9460-dc3f4cc3af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239e7-2481-4628-9460-dc3f4cc3af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878E1-C05A-4BA5-B55A-9909D5B6C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d239e7-2481-4628-9460-dc3f4cc3a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253F1E-9910-4390-BF6A-E1E32472CB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v1_Polarizer_ Schedule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Joseph (Joey)</dc:creator>
  <cp:keywords/>
  <dc:description/>
  <cp:lastModifiedBy>McMaster, Carter</cp:lastModifiedBy>
  <cp:revision/>
  <cp:lastPrinted>2022-09-01T12:21:55Z</cp:lastPrinted>
  <dcterms:created xsi:type="dcterms:W3CDTF">2022-07-27T17:28:25Z</dcterms:created>
  <dcterms:modified xsi:type="dcterms:W3CDTF">2023-03-03T17:00:05Z</dcterms:modified>
  <cp:category/>
  <cp:contentStatus/>
</cp:coreProperties>
</file>