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mul\Documents\Work\GoalHome\"/>
    </mc:Choice>
  </mc:AlternateContent>
  <xr:revisionPtr revIDLastSave="0" documentId="13_ncr:1_{64F8EC03-7180-4ACD-9039-022E6242EAF7}" xr6:coauthVersionLast="47" xr6:coauthVersionMax="47" xr10:uidLastSave="{00000000-0000-0000-0000-000000000000}"/>
  <bookViews>
    <workbookView xWindow="-28920" yWindow="-30" windowWidth="29040" windowHeight="16440" xr2:uid="{00000000-000D-0000-FFFF-FFFF00000000}"/>
  </bookViews>
  <sheets>
    <sheet name="Entries" sheetId="1" r:id="rId1"/>
    <sheet name="Summary By User" sheetId="2" r:id="rId2"/>
    <sheet name="Summary By Schedule" sheetId="3" r:id="rId3"/>
    <sheet name="Summary By Sit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L9" i="1"/>
  <c r="M8" i="1"/>
  <c r="L8" i="1"/>
  <c r="I9" i="1"/>
  <c r="I8" i="1"/>
  <c r="I153" i="1"/>
  <c r="J154" i="1"/>
  <c r="I156" i="1"/>
  <c r="I155" i="1"/>
  <c r="I154" i="1"/>
  <c r="I152" i="1"/>
  <c r="M83" i="1"/>
  <c r="L27" i="1"/>
  <c r="K26" i="1"/>
  <c r="K27" i="1" s="1"/>
  <c r="I26" i="1"/>
  <c r="M26" i="1" s="1"/>
  <c r="I25" i="1"/>
  <c r="M25" i="1" s="1"/>
  <c r="I24" i="1"/>
  <c r="M24" i="1" s="1"/>
  <c r="I23" i="1"/>
  <c r="M23" i="1" s="1"/>
  <c r="N23" i="1" s="1"/>
  <c r="I22" i="1"/>
  <c r="I21" i="1"/>
  <c r="I20" i="1"/>
  <c r="I27" i="1"/>
  <c r="I28" i="1"/>
  <c r="I29" i="1"/>
  <c r="I30" i="1"/>
  <c r="I31" i="1"/>
  <c r="I32" i="1"/>
  <c r="I33" i="1"/>
  <c r="K80" i="1"/>
  <c r="K82" i="1" s="1"/>
  <c r="K83" i="1" s="1"/>
  <c r="I79" i="1"/>
  <c r="M79" i="1" s="1"/>
  <c r="M81" i="1"/>
  <c r="I78" i="1"/>
  <c r="M78" i="1" s="1"/>
  <c r="M80" i="1"/>
  <c r="I77" i="1"/>
  <c r="M77" i="1" s="1"/>
  <c r="J76" i="1"/>
  <c r="I76" i="1"/>
  <c r="M76" i="1" s="1"/>
  <c r="I75" i="1"/>
  <c r="M75" i="1" s="1"/>
  <c r="N75" i="1" s="1"/>
  <c r="I73" i="1"/>
  <c r="I72" i="1"/>
  <c r="I71" i="1"/>
  <c r="K171" i="1"/>
  <c r="K172" i="1" s="1"/>
  <c r="L171" i="1"/>
  <c r="L172" i="1" s="1"/>
  <c r="L180" i="1"/>
  <c r="K179" i="1"/>
  <c r="K180" i="1" s="1"/>
  <c r="M168" i="1"/>
  <c r="M169" i="1"/>
  <c r="M170" i="1"/>
  <c r="I167" i="1"/>
  <c r="M167" i="1" s="1"/>
  <c r="I166" i="1"/>
  <c r="M166" i="1" s="1"/>
  <c r="N166" i="1" s="1"/>
  <c r="N167" i="1" s="1"/>
  <c r="I165" i="1"/>
  <c r="I164" i="1"/>
  <c r="I163" i="1"/>
  <c r="J162" i="1"/>
  <c r="I162" i="1"/>
  <c r="I63" i="1"/>
  <c r="I3" i="1"/>
  <c r="I4" i="1"/>
  <c r="I5" i="1"/>
  <c r="I6" i="1"/>
  <c r="I7" i="1"/>
  <c r="I10" i="1"/>
  <c r="I11" i="1"/>
  <c r="I12" i="1"/>
  <c r="I13" i="1"/>
  <c r="I14" i="1"/>
  <c r="I15" i="1"/>
  <c r="I16" i="1"/>
  <c r="I17" i="1"/>
  <c r="I18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71" i="1"/>
  <c r="I172" i="1"/>
  <c r="I173" i="1"/>
  <c r="I174" i="1"/>
  <c r="I175" i="1"/>
  <c r="I176" i="1"/>
  <c r="I177" i="1"/>
  <c r="I178" i="1"/>
  <c r="I179" i="1"/>
  <c r="I2" i="1"/>
  <c r="H180" i="1"/>
  <c r="M71" i="1" l="1"/>
  <c r="M162" i="1"/>
  <c r="M20" i="1"/>
  <c r="L152" i="1"/>
  <c r="L153" i="1" s="1"/>
  <c r="L155" i="1"/>
  <c r="L156" i="1" s="1"/>
  <c r="M152" i="1"/>
  <c r="M153" i="1" s="1"/>
  <c r="N24" i="1"/>
  <c r="N25" i="1" s="1"/>
  <c r="N26" i="1" s="1"/>
  <c r="N76" i="1"/>
  <c r="N77" i="1" s="1"/>
  <c r="N78" i="1" s="1"/>
  <c r="N79" i="1" s="1"/>
  <c r="N80" i="1" s="1"/>
  <c r="N81" i="1" s="1"/>
  <c r="M172" i="1"/>
  <c r="M173" i="1" s="1"/>
  <c r="N168" i="1"/>
  <c r="N169" i="1" s="1"/>
  <c r="N170" i="1" s="1"/>
</calcChain>
</file>

<file path=xl/sharedStrings.xml><?xml version="1.0" encoding="utf-8"?>
<sst xmlns="http://schemas.openxmlformats.org/spreadsheetml/2006/main" count="1289" uniqueCount="98">
  <si>
    <t>First Name</t>
  </si>
  <si>
    <t>Last Name</t>
  </si>
  <si>
    <t>Employee ID</t>
  </si>
  <si>
    <t>Date</t>
  </si>
  <si>
    <t>Start Time</t>
  </si>
  <si>
    <t>End Time</t>
  </si>
  <si>
    <t>Unpaid Breaks</t>
  </si>
  <si>
    <t>Regular</t>
  </si>
  <si>
    <t>Hourly Rate</t>
  </si>
  <si>
    <t>OT</t>
  </si>
  <si>
    <t>Double OT</t>
  </si>
  <si>
    <t>Paid Total</t>
  </si>
  <si>
    <t>Schedule</t>
  </si>
  <si>
    <t>Job Site</t>
  </si>
  <si>
    <t>Position</t>
  </si>
  <si>
    <t>Manager Note</t>
  </si>
  <si>
    <t>Clock In Note</t>
  </si>
  <si>
    <t>Clock Out Note</t>
  </si>
  <si>
    <t>Brandon</t>
  </si>
  <si>
    <t>Walker</t>
  </si>
  <si>
    <t>South Jordan</t>
  </si>
  <si>
    <t>Support Staff B</t>
  </si>
  <si>
    <t>Cindy</t>
  </si>
  <si>
    <t>Miller</t>
  </si>
  <si>
    <t>Betty Drive</t>
  </si>
  <si>
    <t>Support Staff</t>
  </si>
  <si>
    <t>Corrina</t>
  </si>
  <si>
    <t>Peery</t>
  </si>
  <si>
    <t>Edith</t>
  </si>
  <si>
    <t>Enagbonro</t>
  </si>
  <si>
    <t>Elizabeth</t>
  </si>
  <si>
    <t>King</t>
  </si>
  <si>
    <t>Paddington</t>
  </si>
  <si>
    <t>Paddington Basement</t>
  </si>
  <si>
    <t>Fanny</t>
  </si>
  <si>
    <t>Sealii</t>
  </si>
  <si>
    <t xml:space="preserve">Staff just got here. LATE </t>
  </si>
  <si>
    <t>Crystal’s Appt</t>
  </si>
  <si>
    <t xml:space="preserve">Staff was late! </t>
  </si>
  <si>
    <t>Manager meeti</t>
  </si>
  <si>
    <t>Take mary to her appt</t>
  </si>
  <si>
    <t>Janell</t>
  </si>
  <si>
    <t>Brown</t>
  </si>
  <si>
    <t>I thought I clocked in at 10 pm</t>
  </si>
  <si>
    <t>Janelle</t>
  </si>
  <si>
    <t>Afemata</t>
  </si>
  <si>
    <t>P/u M.k called sick/ L.R wound appt</t>
  </si>
  <si>
    <t>Took Sally and Sydney to urgent care and Sydney to e.r</t>
  </si>
  <si>
    <t>Covered unexpected shift/ Liz quit</t>
  </si>
  <si>
    <t xml:space="preserve">Paperwork </t>
  </si>
  <si>
    <t xml:space="preserve">Manager meeting </t>
  </si>
  <si>
    <t>Kari</t>
  </si>
  <si>
    <t>Buchanan</t>
  </si>
  <si>
    <t xml:space="preserve">Paddington Basement </t>
  </si>
  <si>
    <t xml:space="preserve">Paddington </t>
  </si>
  <si>
    <t>Covered for Janelle</t>
  </si>
  <si>
    <t>Sally Dr appt</t>
  </si>
  <si>
    <t>Came in early to cover for Laura L dr appt</t>
  </si>
  <si>
    <t>Kylee</t>
  </si>
  <si>
    <t>Peterson</t>
  </si>
  <si>
    <t>0876</t>
  </si>
  <si>
    <t>Luz</t>
  </si>
  <si>
    <t>Heaps</t>
  </si>
  <si>
    <t>Monique</t>
  </si>
  <si>
    <t>Olivera</t>
  </si>
  <si>
    <t xml:space="preserve">Drive </t>
  </si>
  <si>
    <t>Paynton</t>
  </si>
  <si>
    <t>Matthews</t>
  </si>
  <si>
    <t>Office</t>
  </si>
  <si>
    <t>Rachel</t>
  </si>
  <si>
    <t>Guest</t>
  </si>
  <si>
    <t>No Schedule</t>
  </si>
  <si>
    <t>Natalie podiatrist checkup</t>
  </si>
  <si>
    <t>Nora eye</t>
  </si>
  <si>
    <t>Nat psychiatrist</t>
  </si>
  <si>
    <t>Rosie</t>
  </si>
  <si>
    <t>Perez</t>
  </si>
  <si>
    <t>Ruta</t>
  </si>
  <si>
    <t>Olomaalii</t>
  </si>
  <si>
    <t>0070</t>
  </si>
  <si>
    <t>Pick Joey up</t>
  </si>
  <si>
    <t>Sara</t>
  </si>
  <si>
    <t>Berteaux</t>
  </si>
  <si>
    <t>Skyleigh</t>
  </si>
  <si>
    <t>Silva</t>
  </si>
  <si>
    <t xml:space="preserve">Sally </t>
  </si>
  <si>
    <t>Summer</t>
  </si>
  <si>
    <t>Laulu</t>
  </si>
  <si>
    <t>Twila</t>
  </si>
  <si>
    <t>Vaitai</t>
  </si>
  <si>
    <t>Rachel had to take Nora back to eye doctors.</t>
  </si>
  <si>
    <t>Total</t>
  </si>
  <si>
    <t>No Position</t>
  </si>
  <si>
    <t>No Job Site</t>
  </si>
  <si>
    <t>Day</t>
  </si>
  <si>
    <t>Night</t>
  </si>
  <si>
    <t>Day OT</t>
  </si>
  <si>
    <t>Night 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</si>
</sst>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\,\ yyyy"/>
    <numFmt numFmtId="165" formatCode="&quot;$&quot;#,##0.00_-"/>
  </numFmts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/>
    <xf numFmtId="164" fontId="0" fillId="0" borderId="0" xfId="0" applyNumberFormat="1"/>
    <xf numFmtId="18" fontId="0" fillId="0" borderId="0" xfId="0" applyNumberForma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wrapText="1"/>
    </xf>
    <xf numFmtId="49" fontId="0" fillId="2" borderId="0" xfId="0" applyNumberFormat="1" applyFill="1"/>
    <xf numFmtId="2" fontId="0" fillId="2" borderId="0" xfId="0" applyNumberFormat="1" applyFill="1"/>
    <xf numFmtId="165" fontId="0" fillId="2" borderId="0" xfId="0" applyNumberFormat="1" applyFill="1"/>
    <xf numFmtId="2" fontId="1" fillId="2" borderId="0" xfId="0" applyNumberFormat="1" applyFont="1" applyFill="1" applyAlignment="1">
      <alignment horizontal="right"/>
    </xf>
    <xf numFmtId="49" fontId="0" fillId="0" borderId="1" xfId="0" applyNumberFormat="1" applyBorder="1"/>
    <xf numFmtId="164" fontId="0" fillId="0" borderId="1" xfId="0" applyNumberFormat="1" applyBorder="1"/>
    <xf numFmtId="18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2" fontId="0" fillId="0" borderId="1" xfId="0" applyNumberFormat="1" applyBorder="1"/>
    <xf numFmtId="0" fontId="0" fillId="0" borderId="1" xfId="0" applyBorder="1"/>
    <xf numFmtId="0" fontId="0" fillId="0" borderId="0" xfId="0" applyBorder="1"/>
    <xf numFmtId="2" fontId="0" fillId="0" borderId="0" xfId="0" applyNumberFormat="1" applyBorder="1"/>
    <xf numFmtId="49" fontId="0" fillId="0" borderId="2" xfId="0" applyNumberFormat="1" applyBorder="1"/>
    <xf numFmtId="164" fontId="0" fillId="0" borderId="2" xfId="0" applyNumberFormat="1" applyBorder="1"/>
    <xf numFmtId="18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2" fontId="0" fillId="0" borderId="2" xfId="0" applyNumberFormat="1" applyBorder="1"/>
    <xf numFmtId="0" fontId="0" fillId="0" borderId="2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0"/>
  <sheetViews>
    <sheetView tabSelected="1" workbookViewId="0">
      <pane ySplit="1" topLeftCell="A8" activePane="bottomLeft" state="frozen"/>
      <selection pane="bottomLeft" activeCell="H5" sqref="H5"/>
    </sheetView>
  </sheetViews>
  <sheetFormatPr defaultRowHeight="15" x14ac:dyDescent="0.25"/>
  <cols>
    <col min="1" max="4" width="13.7109375" customWidth="1"/>
    <col min="5" max="7" width="13.7109375" style="4" customWidth="1"/>
    <col min="8" max="8" width="13.7109375" customWidth="1"/>
    <col min="9" max="14" width="13.7109375" style="5" customWidth="1"/>
    <col min="15" max="20" width="13.7109375" customWidth="1"/>
  </cols>
  <sheetData>
    <row r="1" spans="1:20" ht="30" x14ac:dyDescent="0.25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8" t="s">
        <v>7</v>
      </c>
      <c r="I1" s="13" t="s">
        <v>8</v>
      </c>
      <c r="J1" s="13" t="s">
        <v>9</v>
      </c>
      <c r="K1" s="13"/>
      <c r="L1" s="13"/>
      <c r="M1" s="13" t="s">
        <v>10</v>
      </c>
      <c r="N1" s="13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</row>
    <row r="2" spans="1:20" x14ac:dyDescent="0.25">
      <c r="A2" s="1" t="s">
        <v>18</v>
      </c>
      <c r="B2" s="1" t="s">
        <v>19</v>
      </c>
      <c r="C2" s="1">
        <v>7742</v>
      </c>
      <c r="D2" s="2">
        <v>44991.539756944003</v>
      </c>
      <c r="E2" s="3">
        <v>44991.539756944003</v>
      </c>
      <c r="F2" s="3">
        <v>44991.751388889003</v>
      </c>
      <c r="G2" s="4">
        <v>0</v>
      </c>
      <c r="H2" s="5">
        <v>5.08</v>
      </c>
      <c r="I2" s="5">
        <f>SUMIFS($H$2:$H$179, $A$2:$A$179, A2)</f>
        <v>31.619999999999997</v>
      </c>
      <c r="O2" s="1" t="s">
        <v>20</v>
      </c>
      <c r="P2" s="1"/>
      <c r="Q2" s="1" t="s">
        <v>21</v>
      </c>
      <c r="R2" s="1"/>
      <c r="S2" s="1"/>
      <c r="T2" s="1"/>
    </row>
    <row r="3" spans="1:20" x14ac:dyDescent="0.25">
      <c r="A3" s="1" t="s">
        <v>18</v>
      </c>
      <c r="B3" s="1" t="s">
        <v>19</v>
      </c>
      <c r="C3" s="1">
        <v>7742</v>
      </c>
      <c r="D3" s="2">
        <v>44993.541608795997</v>
      </c>
      <c r="E3" s="3">
        <v>44993.541608795997</v>
      </c>
      <c r="F3" s="3">
        <v>44993.75</v>
      </c>
      <c r="G3" s="4">
        <v>0</v>
      </c>
      <c r="H3" s="5">
        <v>5.0199999999999996</v>
      </c>
      <c r="I3" s="5">
        <f t="shared" ref="I3:I66" si="0">SUMIFS($H$2:$H$179, $A$2:$A$179, A3)</f>
        <v>31.619999999999997</v>
      </c>
      <c r="O3" s="1" t="s">
        <v>20</v>
      </c>
      <c r="P3" s="1"/>
      <c r="Q3" s="1" t="s">
        <v>21</v>
      </c>
      <c r="R3" s="1"/>
      <c r="S3" s="1"/>
      <c r="T3" s="1"/>
    </row>
    <row r="4" spans="1:20" x14ac:dyDescent="0.25">
      <c r="A4" s="1" t="s">
        <v>18</v>
      </c>
      <c r="B4" s="1" t="s">
        <v>19</v>
      </c>
      <c r="C4" s="1">
        <v>7742</v>
      </c>
      <c r="D4" s="2">
        <v>44994.541400463</v>
      </c>
      <c r="E4" s="3">
        <v>44994.541400463</v>
      </c>
      <c r="F4" s="3">
        <v>44994.751388889003</v>
      </c>
      <c r="G4" s="4">
        <v>0</v>
      </c>
      <c r="H4" s="5">
        <v>5.05</v>
      </c>
      <c r="I4" s="5">
        <f t="shared" si="0"/>
        <v>31.619999999999997</v>
      </c>
      <c r="O4" s="1" t="s">
        <v>20</v>
      </c>
      <c r="P4" s="1"/>
      <c r="Q4" s="1"/>
      <c r="R4" s="1"/>
      <c r="S4" s="1"/>
      <c r="T4" s="1"/>
    </row>
    <row r="5" spans="1:20" x14ac:dyDescent="0.25">
      <c r="A5" s="1" t="s">
        <v>18</v>
      </c>
      <c r="B5" s="1" t="s">
        <v>19</v>
      </c>
      <c r="C5" s="1">
        <v>7742</v>
      </c>
      <c r="D5" s="2">
        <v>44998.542025463001</v>
      </c>
      <c r="E5" s="3">
        <v>44998.542025463001</v>
      </c>
      <c r="F5" s="3">
        <v>44998.759027777996</v>
      </c>
      <c r="G5" s="4">
        <v>0</v>
      </c>
      <c r="H5" s="5">
        <v>5.22</v>
      </c>
      <c r="I5" s="5">
        <f t="shared" si="0"/>
        <v>31.619999999999997</v>
      </c>
      <c r="O5" s="1" t="s">
        <v>20</v>
      </c>
      <c r="P5" s="1"/>
      <c r="Q5" s="1" t="s">
        <v>21</v>
      </c>
      <c r="R5" s="1"/>
      <c r="S5" s="1"/>
      <c r="T5" s="1"/>
    </row>
    <row r="6" spans="1:20" x14ac:dyDescent="0.25">
      <c r="A6" s="1" t="s">
        <v>18</v>
      </c>
      <c r="B6" s="1" t="s">
        <v>19</v>
      </c>
      <c r="C6" s="1">
        <v>7742</v>
      </c>
      <c r="D6" s="2">
        <v>45000.489432870003</v>
      </c>
      <c r="E6" s="3">
        <v>45000.489432870003</v>
      </c>
      <c r="F6" s="3">
        <v>45000.75</v>
      </c>
      <c r="G6" s="4">
        <v>0</v>
      </c>
      <c r="H6" s="5">
        <v>6.27</v>
      </c>
      <c r="I6" s="5">
        <f t="shared" si="0"/>
        <v>31.619999999999997</v>
      </c>
      <c r="O6" s="1" t="s">
        <v>20</v>
      </c>
      <c r="P6" s="1"/>
      <c r="Q6" s="1" t="s">
        <v>21</v>
      </c>
      <c r="R6" s="1"/>
      <c r="S6" s="1"/>
      <c r="T6" s="1"/>
    </row>
    <row r="7" spans="1:20" s="19" customFormat="1" x14ac:dyDescent="0.25">
      <c r="A7" s="14" t="s">
        <v>18</v>
      </c>
      <c r="B7" s="14" t="s">
        <v>19</v>
      </c>
      <c r="C7" s="14">
        <v>7742</v>
      </c>
      <c r="D7" s="15">
        <v>45001.545011574002</v>
      </c>
      <c r="E7" s="16">
        <v>45001.545011574002</v>
      </c>
      <c r="F7" s="16">
        <v>45001.752083332998</v>
      </c>
      <c r="G7" s="17">
        <v>0</v>
      </c>
      <c r="H7" s="18">
        <v>4.9800000000000004</v>
      </c>
      <c r="I7" s="18">
        <f t="shared" si="0"/>
        <v>31.619999999999997</v>
      </c>
      <c r="J7" s="18"/>
      <c r="K7" s="18"/>
      <c r="L7" s="18"/>
      <c r="M7" s="18"/>
      <c r="N7" s="18"/>
      <c r="O7" s="14" t="s">
        <v>20</v>
      </c>
      <c r="P7" s="14"/>
      <c r="Q7" s="14" t="s">
        <v>21</v>
      </c>
      <c r="R7" s="14"/>
      <c r="S7" s="14"/>
      <c r="T7" s="14"/>
    </row>
    <row r="8" spans="1:20" x14ac:dyDescent="0.25">
      <c r="A8" s="1" t="s">
        <v>22</v>
      </c>
      <c r="B8" s="1" t="s">
        <v>23</v>
      </c>
      <c r="C8" s="1">
        <v>5096</v>
      </c>
      <c r="D8" s="2">
        <v>44990.65</v>
      </c>
      <c r="E8" s="3">
        <v>44990.65</v>
      </c>
      <c r="F8" s="3">
        <v>44991.429166667003</v>
      </c>
      <c r="G8" s="4">
        <v>0</v>
      </c>
      <c r="H8" s="5">
        <v>18.7</v>
      </c>
      <c r="I8" s="5">
        <f>24+360+240+18</f>
        <v>642</v>
      </c>
      <c r="J8" s="5">
        <v>480</v>
      </c>
      <c r="L8" s="5">
        <f>I8+I9</f>
        <v>1220</v>
      </c>
      <c r="M8" s="5">
        <f>+J8+J9</f>
        <v>960</v>
      </c>
      <c r="O8" s="1" t="s">
        <v>24</v>
      </c>
      <c r="P8" s="1"/>
      <c r="Q8" s="1" t="s">
        <v>25</v>
      </c>
      <c r="R8" s="1"/>
      <c r="S8" s="1"/>
      <c r="T8" s="1"/>
    </row>
    <row r="9" spans="1:20" s="19" customFormat="1" x14ac:dyDescent="0.25">
      <c r="A9" s="14" t="s">
        <v>22</v>
      </c>
      <c r="B9" s="14" t="s">
        <v>23</v>
      </c>
      <c r="C9" s="14">
        <v>5096</v>
      </c>
      <c r="D9" s="15">
        <v>44998.648611110999</v>
      </c>
      <c r="E9" s="16">
        <v>44998.648611110999</v>
      </c>
      <c r="F9" s="16">
        <v>44999.383333332997</v>
      </c>
      <c r="G9" s="17">
        <v>0</v>
      </c>
      <c r="H9" s="18">
        <v>17.63</v>
      </c>
      <c r="I9" s="18">
        <f>26+360+180+12</f>
        <v>578</v>
      </c>
      <c r="J9" s="18">
        <v>480</v>
      </c>
      <c r="K9" s="18"/>
      <c r="L9" s="18">
        <f>+L8/60</f>
        <v>20.333333333333332</v>
      </c>
      <c r="M9" s="18">
        <f>+M8/60</f>
        <v>16</v>
      </c>
      <c r="N9" s="18"/>
      <c r="O9" s="14" t="s">
        <v>24</v>
      </c>
      <c r="P9" s="14"/>
      <c r="Q9" s="14" t="s">
        <v>25</v>
      </c>
      <c r="R9" s="14"/>
      <c r="S9" s="14"/>
      <c r="T9" s="14"/>
    </row>
    <row r="10" spans="1:20" x14ac:dyDescent="0.25">
      <c r="A10" s="1" t="s">
        <v>26</v>
      </c>
      <c r="B10" s="1" t="s">
        <v>27</v>
      </c>
      <c r="C10" s="1">
        <v>4548</v>
      </c>
      <c r="D10" s="2">
        <v>44990</v>
      </c>
      <c r="E10" s="3">
        <v>44990</v>
      </c>
      <c r="F10" s="3">
        <v>44990.249305555997</v>
      </c>
      <c r="G10" s="4">
        <v>0</v>
      </c>
      <c r="H10" s="5">
        <v>5.98</v>
      </c>
      <c r="I10" s="5">
        <f t="shared" si="0"/>
        <v>86.16</v>
      </c>
      <c r="O10" s="1" t="s">
        <v>24</v>
      </c>
      <c r="P10" s="1"/>
      <c r="Q10" s="1" t="s">
        <v>25</v>
      </c>
      <c r="R10" s="1"/>
      <c r="S10" s="1"/>
      <c r="T10" s="1"/>
    </row>
    <row r="11" spans="1:20" x14ac:dyDescent="0.25">
      <c r="A11" s="1" t="s">
        <v>26</v>
      </c>
      <c r="B11" s="1" t="s">
        <v>27</v>
      </c>
      <c r="C11" s="1">
        <v>4548</v>
      </c>
      <c r="D11" s="2">
        <v>44990.250138889001</v>
      </c>
      <c r="E11" s="3">
        <v>44990.250138889001</v>
      </c>
      <c r="F11" s="3">
        <v>44990.649305555999</v>
      </c>
      <c r="G11" s="4">
        <v>0</v>
      </c>
      <c r="H11" s="5">
        <v>9.58</v>
      </c>
      <c r="I11" s="5">
        <f t="shared" si="0"/>
        <v>86.16</v>
      </c>
      <c r="O11" s="1" t="s">
        <v>24</v>
      </c>
      <c r="P11" s="1"/>
      <c r="Q11" s="1" t="s">
        <v>25</v>
      </c>
      <c r="R11" s="1"/>
      <c r="S11" s="1"/>
      <c r="T11" s="1"/>
    </row>
    <row r="12" spans="1:20" x14ac:dyDescent="0.25">
      <c r="A12" s="1" t="s">
        <v>26</v>
      </c>
      <c r="B12" s="1" t="s">
        <v>27</v>
      </c>
      <c r="C12" s="1">
        <v>4548</v>
      </c>
      <c r="D12" s="2">
        <v>44994.663263889001</v>
      </c>
      <c r="E12" s="3">
        <v>44994.663263889001</v>
      </c>
      <c r="F12" s="3">
        <v>44995.375</v>
      </c>
      <c r="G12" s="4">
        <v>0</v>
      </c>
      <c r="H12" s="5">
        <v>17.079999999999998</v>
      </c>
      <c r="I12" s="5">
        <f t="shared" si="0"/>
        <v>86.16</v>
      </c>
      <c r="O12" s="1" t="s">
        <v>20</v>
      </c>
      <c r="P12" s="1"/>
      <c r="Q12" s="1" t="s">
        <v>21</v>
      </c>
      <c r="R12" s="1"/>
      <c r="S12" s="1"/>
      <c r="T12" s="1"/>
    </row>
    <row r="13" spans="1:20" x14ac:dyDescent="0.25">
      <c r="A13" s="1" t="s">
        <v>26</v>
      </c>
      <c r="B13" s="1" t="s">
        <v>27</v>
      </c>
      <c r="C13" s="1">
        <v>4548</v>
      </c>
      <c r="D13" s="2">
        <v>44996.643518518998</v>
      </c>
      <c r="E13" s="3">
        <v>44996.643518518998</v>
      </c>
      <c r="F13" s="3">
        <v>44996.917361111002</v>
      </c>
      <c r="G13" s="4">
        <v>0</v>
      </c>
      <c r="H13" s="5">
        <v>6.58</v>
      </c>
      <c r="I13" s="5">
        <f t="shared" si="0"/>
        <v>86.16</v>
      </c>
      <c r="O13" s="1" t="s">
        <v>24</v>
      </c>
      <c r="P13" s="1"/>
      <c r="Q13" s="1" t="s">
        <v>25</v>
      </c>
      <c r="R13" s="1"/>
      <c r="S13" s="1"/>
      <c r="T13" s="1"/>
    </row>
    <row r="14" spans="1:20" x14ac:dyDescent="0.25">
      <c r="A14" s="1" t="s">
        <v>26</v>
      </c>
      <c r="B14" s="1" t="s">
        <v>27</v>
      </c>
      <c r="C14" s="1">
        <v>4548</v>
      </c>
      <c r="D14" s="2">
        <v>44996.917893518999</v>
      </c>
      <c r="E14" s="3">
        <v>44996.917893518999</v>
      </c>
      <c r="F14" s="3">
        <v>44997.249305555997</v>
      </c>
      <c r="G14" s="4">
        <v>0</v>
      </c>
      <c r="H14" s="5">
        <v>6.96</v>
      </c>
      <c r="I14" s="5">
        <f t="shared" si="0"/>
        <v>86.16</v>
      </c>
      <c r="J14" s="5">
        <v>6</v>
      </c>
      <c r="O14" s="1" t="s">
        <v>24</v>
      </c>
      <c r="P14" s="1"/>
      <c r="Q14" s="1" t="s">
        <v>25</v>
      </c>
      <c r="R14" s="1"/>
      <c r="S14" s="1"/>
      <c r="T14" s="1"/>
    </row>
    <row r="15" spans="1:20" x14ac:dyDescent="0.25">
      <c r="A15" s="1" t="s">
        <v>26</v>
      </c>
      <c r="B15" s="1" t="s">
        <v>27</v>
      </c>
      <c r="C15" s="1">
        <v>4548</v>
      </c>
      <c r="D15" s="2">
        <v>44997.250092593</v>
      </c>
      <c r="E15" s="3">
        <v>44997.250092593</v>
      </c>
      <c r="F15" s="3">
        <v>44997.704861111</v>
      </c>
      <c r="G15" s="4">
        <v>0</v>
      </c>
      <c r="H15" s="5">
        <v>10.92</v>
      </c>
      <c r="I15" s="5">
        <f t="shared" si="0"/>
        <v>86.16</v>
      </c>
      <c r="O15" s="1" t="s">
        <v>24</v>
      </c>
      <c r="P15" s="1"/>
      <c r="Q15" s="1" t="s">
        <v>25</v>
      </c>
      <c r="R15" s="1"/>
      <c r="S15" s="1"/>
      <c r="T15" s="1"/>
    </row>
    <row r="16" spans="1:20" x14ac:dyDescent="0.25">
      <c r="A16" s="1" t="s">
        <v>26</v>
      </c>
      <c r="B16" s="1" t="s">
        <v>27</v>
      </c>
      <c r="C16" s="1">
        <v>4548</v>
      </c>
      <c r="D16" s="2">
        <v>44997.718020833003</v>
      </c>
      <c r="E16" s="3">
        <v>44997.718020833003</v>
      </c>
      <c r="F16" s="3">
        <v>44997.918749999997</v>
      </c>
      <c r="G16" s="4">
        <v>0</v>
      </c>
      <c r="H16" s="5">
        <v>4.83</v>
      </c>
      <c r="I16" s="5">
        <f t="shared" si="0"/>
        <v>86.16</v>
      </c>
      <c r="O16" s="1" t="s">
        <v>20</v>
      </c>
      <c r="P16" s="1"/>
      <c r="Q16" s="1" t="s">
        <v>25</v>
      </c>
      <c r="R16" s="1"/>
      <c r="S16" s="1"/>
      <c r="T16" s="1"/>
    </row>
    <row r="17" spans="1:20" x14ac:dyDescent="0.25">
      <c r="A17" s="1" t="s">
        <v>26</v>
      </c>
      <c r="B17" s="1" t="s">
        <v>27</v>
      </c>
      <c r="C17" s="1">
        <v>4548</v>
      </c>
      <c r="D17" s="2">
        <v>44997.919143519</v>
      </c>
      <c r="E17" s="3">
        <v>44997.919143519</v>
      </c>
      <c r="F17" s="3">
        <v>44998.381944444001</v>
      </c>
      <c r="G17" s="4">
        <v>0</v>
      </c>
      <c r="H17" s="5">
        <v>11.12</v>
      </c>
      <c r="I17" s="5">
        <f t="shared" si="0"/>
        <v>86.16</v>
      </c>
      <c r="O17" s="1" t="s">
        <v>20</v>
      </c>
      <c r="P17" s="1"/>
      <c r="Q17" s="1" t="s">
        <v>25</v>
      </c>
      <c r="R17" s="1"/>
      <c r="S17" s="1"/>
      <c r="T17" s="1"/>
    </row>
    <row r="18" spans="1:20" x14ac:dyDescent="0.25">
      <c r="A18" s="1" t="s">
        <v>26</v>
      </c>
      <c r="B18" s="1" t="s">
        <v>27</v>
      </c>
      <c r="C18" s="1">
        <v>4548</v>
      </c>
      <c r="D18" s="2">
        <v>44998.842592592999</v>
      </c>
      <c r="E18" s="3">
        <v>44998.842592592999</v>
      </c>
      <c r="F18" s="3">
        <v>44998.918749999997</v>
      </c>
      <c r="G18" s="4">
        <v>0</v>
      </c>
      <c r="H18" s="5">
        <v>1.83</v>
      </c>
      <c r="I18" s="5">
        <f t="shared" si="0"/>
        <v>86.16</v>
      </c>
      <c r="O18" s="1" t="s">
        <v>20</v>
      </c>
      <c r="P18" s="1"/>
      <c r="Q18" s="1" t="s">
        <v>21</v>
      </c>
      <c r="R18" s="1"/>
      <c r="S18" s="1"/>
      <c r="T18" s="1"/>
    </row>
    <row r="19" spans="1:20" s="19" customFormat="1" x14ac:dyDescent="0.25">
      <c r="A19" s="14" t="s">
        <v>26</v>
      </c>
      <c r="B19" s="14" t="s">
        <v>27</v>
      </c>
      <c r="C19" s="14">
        <v>4548</v>
      </c>
      <c r="D19" s="15">
        <v>44998.919143519</v>
      </c>
      <c r="E19" s="16">
        <v>44998.919143519</v>
      </c>
      <c r="F19" s="16">
        <v>44999.388888889</v>
      </c>
      <c r="G19" s="17">
        <v>0</v>
      </c>
      <c r="H19" s="18">
        <v>11.28</v>
      </c>
      <c r="I19" s="18" t="s">
        <v>94</v>
      </c>
      <c r="J19" s="18" t="s">
        <v>95</v>
      </c>
      <c r="K19" s="18" t="s">
        <v>96</v>
      </c>
      <c r="L19" s="18" t="s">
        <v>97</v>
      </c>
      <c r="M19" s="18"/>
      <c r="N19" s="18"/>
      <c r="O19" s="14" t="s">
        <v>20</v>
      </c>
      <c r="P19" s="14"/>
      <c r="Q19" s="14" t="s">
        <v>25</v>
      </c>
      <c r="R19" s="14"/>
      <c r="S19" s="14"/>
      <c r="T19" s="14"/>
    </row>
    <row r="20" spans="1:20" x14ac:dyDescent="0.25">
      <c r="A20" s="1" t="s">
        <v>28</v>
      </c>
      <c r="B20" s="1" t="s">
        <v>29</v>
      </c>
      <c r="C20" s="1">
        <v>9979</v>
      </c>
      <c r="D20" s="2">
        <v>44990.705555556</v>
      </c>
      <c r="E20" s="3">
        <v>44990.705555556</v>
      </c>
      <c r="F20" s="3">
        <v>44991.375</v>
      </c>
      <c r="G20" s="4">
        <v>0</v>
      </c>
      <c r="H20" s="5">
        <v>16.07</v>
      </c>
      <c r="I20" s="5">
        <f>4+(5*60)+(3*60)</f>
        <v>484</v>
      </c>
      <c r="J20" s="5">
        <v>480</v>
      </c>
      <c r="M20" s="5">
        <f>SUM(I20:J22)</f>
        <v>2390</v>
      </c>
      <c r="O20" s="1" t="s">
        <v>20</v>
      </c>
      <c r="P20" s="1"/>
      <c r="Q20" s="1" t="s">
        <v>25</v>
      </c>
      <c r="R20" s="1"/>
      <c r="S20" s="1"/>
      <c r="T20" s="1"/>
    </row>
    <row r="21" spans="1:20" x14ac:dyDescent="0.25">
      <c r="A21" s="1" t="s">
        <v>28</v>
      </c>
      <c r="B21" s="1" t="s">
        <v>29</v>
      </c>
      <c r="C21" s="1">
        <v>9979</v>
      </c>
      <c r="D21" s="2">
        <v>44991.845833332998</v>
      </c>
      <c r="E21" s="3">
        <v>44991.845833332998</v>
      </c>
      <c r="F21" s="3">
        <v>44992.375694444003</v>
      </c>
      <c r="G21" s="4">
        <v>0</v>
      </c>
      <c r="H21" s="5">
        <v>12.72</v>
      </c>
      <c r="I21" s="5">
        <f>42+60+180+1</f>
        <v>283</v>
      </c>
      <c r="J21" s="5">
        <v>480</v>
      </c>
      <c r="O21" s="1" t="s">
        <v>20</v>
      </c>
      <c r="P21" s="1"/>
      <c r="Q21" s="1" t="s">
        <v>21</v>
      </c>
      <c r="R21" s="1"/>
      <c r="S21" s="1"/>
      <c r="T21" s="1"/>
    </row>
    <row r="22" spans="1:20" x14ac:dyDescent="0.25">
      <c r="A22" s="1" t="s">
        <v>28</v>
      </c>
      <c r="B22" s="1" t="s">
        <v>29</v>
      </c>
      <c r="C22" s="1">
        <v>9979</v>
      </c>
      <c r="D22" s="2">
        <v>44995.914583332997</v>
      </c>
      <c r="E22" s="3">
        <v>44995.914583332997</v>
      </c>
      <c r="F22" s="3">
        <v>44996.375</v>
      </c>
      <c r="G22" s="4">
        <v>0</v>
      </c>
      <c r="H22" s="5">
        <v>11.05</v>
      </c>
      <c r="I22" s="5">
        <f>3+180</f>
        <v>183</v>
      </c>
      <c r="J22" s="5">
        <v>480</v>
      </c>
      <c r="O22" s="1" t="s">
        <v>20</v>
      </c>
      <c r="P22" s="1"/>
      <c r="Q22" s="1" t="s">
        <v>25</v>
      </c>
      <c r="R22" s="1"/>
      <c r="S22" s="1"/>
      <c r="T22" s="1"/>
    </row>
    <row r="23" spans="1:20" x14ac:dyDescent="0.25">
      <c r="A23" s="1" t="s">
        <v>28</v>
      </c>
      <c r="B23" s="1" t="s">
        <v>29</v>
      </c>
      <c r="C23" s="1">
        <v>9979</v>
      </c>
      <c r="D23" s="2">
        <v>44999.915972221999</v>
      </c>
      <c r="E23" s="3">
        <v>44999.915972221999</v>
      </c>
      <c r="F23" s="3">
        <v>45000.375</v>
      </c>
      <c r="G23" s="4">
        <v>0</v>
      </c>
      <c r="H23" s="5">
        <v>11.02</v>
      </c>
      <c r="I23" s="5">
        <f>1+180</f>
        <v>181</v>
      </c>
      <c r="J23" s="5">
        <v>480</v>
      </c>
      <c r="M23" s="5">
        <f>SUM(I23:J23)</f>
        <v>661</v>
      </c>
      <c r="N23" s="5">
        <f>M23</f>
        <v>661</v>
      </c>
      <c r="O23" s="1" t="s">
        <v>24</v>
      </c>
      <c r="P23" s="1"/>
      <c r="Q23" s="1" t="s">
        <v>25</v>
      </c>
      <c r="R23" s="1"/>
      <c r="S23" s="1"/>
      <c r="T23" s="1"/>
    </row>
    <row r="24" spans="1:20" x14ac:dyDescent="0.25">
      <c r="A24" s="1" t="s">
        <v>28</v>
      </c>
      <c r="B24" s="1" t="s">
        <v>29</v>
      </c>
      <c r="C24" s="1">
        <v>9979</v>
      </c>
      <c r="D24" s="2">
        <v>45000.915393518997</v>
      </c>
      <c r="E24" s="3">
        <v>45000.915393518997</v>
      </c>
      <c r="F24" s="3">
        <v>45001.377083332998</v>
      </c>
      <c r="G24" s="4">
        <v>0</v>
      </c>
      <c r="H24" s="5">
        <v>11.08</v>
      </c>
      <c r="I24" s="5">
        <f>2+180+3</f>
        <v>185</v>
      </c>
      <c r="J24" s="5">
        <v>480</v>
      </c>
      <c r="M24" s="5">
        <f t="shared" ref="M24:M26" si="1">SUM(I24:J24)</f>
        <v>665</v>
      </c>
      <c r="N24" s="5">
        <f>N23+M24</f>
        <v>1326</v>
      </c>
      <c r="O24" s="1" t="s">
        <v>20</v>
      </c>
      <c r="P24" s="1"/>
      <c r="Q24" s="1" t="s">
        <v>25</v>
      </c>
      <c r="R24" s="1"/>
      <c r="S24" s="1"/>
      <c r="T24" s="1"/>
    </row>
    <row r="25" spans="1:20" x14ac:dyDescent="0.25">
      <c r="A25" s="1" t="s">
        <v>28</v>
      </c>
      <c r="B25" s="1" t="s">
        <v>29</v>
      </c>
      <c r="C25" s="1">
        <v>9979</v>
      </c>
      <c r="D25" s="2">
        <v>45001.915983796003</v>
      </c>
      <c r="E25" s="3">
        <v>45001.915983796003</v>
      </c>
      <c r="F25" s="3">
        <v>45002.376388889003</v>
      </c>
      <c r="G25" s="4">
        <v>0</v>
      </c>
      <c r="H25" s="5">
        <v>11.05</v>
      </c>
      <c r="I25" s="5">
        <f>1+180+2</f>
        <v>183</v>
      </c>
      <c r="J25" s="5">
        <v>480</v>
      </c>
      <c r="M25" s="5">
        <f t="shared" si="1"/>
        <v>663</v>
      </c>
      <c r="N25" s="5">
        <f t="shared" ref="N25" si="2">N24+M25</f>
        <v>1989</v>
      </c>
      <c r="O25" s="1" t="s">
        <v>20</v>
      </c>
      <c r="P25" s="1"/>
      <c r="Q25" s="1" t="s">
        <v>25</v>
      </c>
      <c r="R25" s="1"/>
      <c r="S25" s="1"/>
      <c r="T25" s="1"/>
    </row>
    <row r="26" spans="1:20" s="19" customFormat="1" x14ac:dyDescent="0.25">
      <c r="A26" s="14" t="s">
        <v>28</v>
      </c>
      <c r="B26" s="14" t="s">
        <v>29</v>
      </c>
      <c r="C26" s="14">
        <v>9979</v>
      </c>
      <c r="D26" s="15">
        <v>45002.915358796003</v>
      </c>
      <c r="E26" s="16">
        <v>45002.915358796003</v>
      </c>
      <c r="F26" s="16">
        <v>45003.415972221999</v>
      </c>
      <c r="G26" s="17">
        <v>0</v>
      </c>
      <c r="H26" s="18">
        <v>12.01</v>
      </c>
      <c r="I26" s="18">
        <f>2</f>
        <v>2</v>
      </c>
      <c r="J26" s="18">
        <v>409</v>
      </c>
      <c r="K26" s="18">
        <f>180+59</f>
        <v>239</v>
      </c>
      <c r="L26" s="18">
        <v>71</v>
      </c>
      <c r="M26" s="18">
        <f t="shared" si="1"/>
        <v>411</v>
      </c>
      <c r="N26" s="18">
        <f>N25+M26</f>
        <v>2400</v>
      </c>
      <c r="O26" s="14" t="s">
        <v>24</v>
      </c>
      <c r="P26" s="14"/>
      <c r="Q26" s="14" t="s">
        <v>25</v>
      </c>
      <c r="R26" s="14"/>
      <c r="S26" s="14"/>
      <c r="T26" s="14"/>
    </row>
    <row r="27" spans="1:20" x14ac:dyDescent="0.25">
      <c r="A27" s="1" t="s">
        <v>30</v>
      </c>
      <c r="B27" s="1" t="s">
        <v>31</v>
      </c>
      <c r="C27" s="1"/>
      <c r="D27" s="2">
        <v>44990</v>
      </c>
      <c r="E27" s="3">
        <v>44990</v>
      </c>
      <c r="F27" s="3">
        <v>44990.253472222001</v>
      </c>
      <c r="G27" s="4">
        <v>0</v>
      </c>
      <c r="H27" s="5">
        <v>6.08</v>
      </c>
      <c r="I27" s="5">
        <f t="shared" si="0"/>
        <v>32.99</v>
      </c>
      <c r="J27" s="21"/>
      <c r="K27" s="21">
        <f>K26/60</f>
        <v>3.9833333333333334</v>
      </c>
      <c r="L27" s="21">
        <f>L26/60</f>
        <v>1.1833333333333333</v>
      </c>
      <c r="M27" s="21"/>
      <c r="N27" s="21"/>
      <c r="O27" s="1" t="s">
        <v>32</v>
      </c>
      <c r="P27" s="1"/>
      <c r="Q27" s="1" t="s">
        <v>25</v>
      </c>
      <c r="R27" s="1"/>
      <c r="S27" s="1"/>
      <c r="T27" s="1"/>
    </row>
    <row r="28" spans="1:20" x14ac:dyDescent="0.25">
      <c r="A28" s="1" t="s">
        <v>30</v>
      </c>
      <c r="B28" s="1" t="s">
        <v>31</v>
      </c>
      <c r="C28" s="1"/>
      <c r="D28" s="2">
        <v>44990.253657407004</v>
      </c>
      <c r="E28" s="3">
        <v>44990.253657407004</v>
      </c>
      <c r="F28" s="3">
        <v>44990.336111110999</v>
      </c>
      <c r="G28" s="4">
        <v>0</v>
      </c>
      <c r="H28" s="5">
        <v>1.98</v>
      </c>
      <c r="I28" s="5">
        <f t="shared" si="0"/>
        <v>32.99</v>
      </c>
      <c r="J28" s="21"/>
      <c r="K28" s="21"/>
      <c r="L28" s="21"/>
      <c r="M28" s="21"/>
      <c r="N28" s="21"/>
      <c r="O28" s="1" t="s">
        <v>32</v>
      </c>
      <c r="P28" s="1"/>
      <c r="Q28" s="1" t="s">
        <v>25</v>
      </c>
      <c r="R28" s="1"/>
      <c r="S28" s="1"/>
      <c r="T28" s="1"/>
    </row>
    <row r="29" spans="1:20" x14ac:dyDescent="0.25">
      <c r="A29" s="1" t="s">
        <v>30</v>
      </c>
      <c r="B29" s="1" t="s">
        <v>31</v>
      </c>
      <c r="C29" s="1"/>
      <c r="D29" s="2">
        <v>44990.625740741001</v>
      </c>
      <c r="E29" s="3">
        <v>44990.625740741001</v>
      </c>
      <c r="F29" s="3">
        <v>44990.920138889</v>
      </c>
      <c r="G29" s="4">
        <v>0</v>
      </c>
      <c r="H29" s="5">
        <v>7.07</v>
      </c>
      <c r="I29" s="5">
        <f t="shared" si="0"/>
        <v>32.99</v>
      </c>
      <c r="J29" s="21"/>
      <c r="K29" s="21"/>
      <c r="L29" s="21"/>
      <c r="M29" s="21"/>
      <c r="N29" s="21"/>
      <c r="O29" s="1" t="s">
        <v>33</v>
      </c>
      <c r="P29" s="1"/>
      <c r="Q29" s="1" t="s">
        <v>25</v>
      </c>
      <c r="R29" s="1"/>
      <c r="S29" s="1"/>
      <c r="T29" s="1"/>
    </row>
    <row r="30" spans="1:20" x14ac:dyDescent="0.25">
      <c r="A30" s="1" t="s">
        <v>30</v>
      </c>
      <c r="B30" s="1" t="s">
        <v>31</v>
      </c>
      <c r="C30" s="1"/>
      <c r="D30" s="2">
        <v>44994.914490741001</v>
      </c>
      <c r="E30" s="3">
        <v>44994.914490741001</v>
      </c>
      <c r="F30" s="3">
        <v>44995.244444443997</v>
      </c>
      <c r="G30" s="4">
        <v>0</v>
      </c>
      <c r="H30" s="5">
        <v>7.94</v>
      </c>
      <c r="I30" s="5">
        <f t="shared" si="0"/>
        <v>32.99</v>
      </c>
      <c r="J30" s="21"/>
      <c r="K30" s="21"/>
      <c r="L30" s="21"/>
      <c r="M30" s="21"/>
      <c r="N30" s="21"/>
      <c r="O30" s="1" t="s">
        <v>24</v>
      </c>
      <c r="P30" s="1"/>
      <c r="Q30" s="1" t="s">
        <v>25</v>
      </c>
      <c r="R30" s="1"/>
      <c r="S30" s="1"/>
      <c r="T30" s="1"/>
    </row>
    <row r="31" spans="1:20" x14ac:dyDescent="0.25">
      <c r="A31" s="1" t="s">
        <v>30</v>
      </c>
      <c r="B31" s="1" t="s">
        <v>31</v>
      </c>
      <c r="C31" s="1"/>
      <c r="D31" s="2">
        <v>44995.245069443998</v>
      </c>
      <c r="E31" s="3">
        <v>44995.245069443998</v>
      </c>
      <c r="F31" s="3">
        <v>44995.411805556003</v>
      </c>
      <c r="G31" s="4">
        <v>0</v>
      </c>
      <c r="H31" s="5">
        <v>4.0199999999999996</v>
      </c>
      <c r="I31" s="5">
        <f t="shared" si="0"/>
        <v>32.99</v>
      </c>
      <c r="J31" s="21"/>
      <c r="K31" s="21"/>
      <c r="L31" s="21"/>
      <c r="M31" s="21"/>
      <c r="N31" s="21"/>
      <c r="O31" s="1" t="s">
        <v>24</v>
      </c>
      <c r="P31" s="1"/>
      <c r="Q31" s="1" t="s">
        <v>25</v>
      </c>
      <c r="R31" s="1"/>
      <c r="S31" s="1"/>
      <c r="T31" s="1"/>
    </row>
    <row r="32" spans="1:20" x14ac:dyDescent="0.25">
      <c r="A32" s="1" t="s">
        <v>30</v>
      </c>
      <c r="B32" s="1" t="s">
        <v>31</v>
      </c>
      <c r="C32" s="1"/>
      <c r="D32" s="2">
        <v>44995.58818287</v>
      </c>
      <c r="E32" s="3">
        <v>44995.58818287</v>
      </c>
      <c r="F32" s="3">
        <v>44995.833333333001</v>
      </c>
      <c r="G32" s="4">
        <v>0</v>
      </c>
      <c r="H32" s="5">
        <v>5.9</v>
      </c>
      <c r="I32" s="5">
        <f t="shared" si="0"/>
        <v>32.99</v>
      </c>
      <c r="J32" s="21"/>
      <c r="K32" s="21"/>
      <c r="L32" s="21"/>
      <c r="M32" s="21"/>
      <c r="N32" s="21"/>
      <c r="O32" s="1" t="s">
        <v>32</v>
      </c>
      <c r="P32" s="1"/>
      <c r="Q32" s="1" t="s">
        <v>25</v>
      </c>
      <c r="R32" s="1"/>
      <c r="S32" s="1"/>
      <c r="T32" s="1"/>
    </row>
    <row r="33" spans="1:20" x14ac:dyDescent="0.25">
      <c r="A33" s="1" t="s">
        <v>34</v>
      </c>
      <c r="B33" s="1" t="s">
        <v>35</v>
      </c>
      <c r="C33" s="1">
        <v>5966</v>
      </c>
      <c r="D33" s="2">
        <v>44990</v>
      </c>
      <c r="E33" s="3">
        <v>44990</v>
      </c>
      <c r="F33" s="3">
        <v>44990.468055555997</v>
      </c>
      <c r="G33" s="4">
        <v>0</v>
      </c>
      <c r="H33" s="5">
        <v>11.23</v>
      </c>
      <c r="I33" s="5">
        <f t="shared" si="0"/>
        <v>90.17</v>
      </c>
      <c r="J33" s="21"/>
      <c r="K33" s="21"/>
      <c r="L33" s="21"/>
      <c r="M33" s="21"/>
      <c r="N33" s="21"/>
      <c r="O33" s="1" t="s">
        <v>20</v>
      </c>
      <c r="P33" s="1"/>
      <c r="Q33" s="1" t="s">
        <v>25</v>
      </c>
      <c r="R33" s="1"/>
      <c r="S33" s="1"/>
      <c r="T33" s="1" t="s">
        <v>36</v>
      </c>
    </row>
    <row r="34" spans="1:20" x14ac:dyDescent="0.25">
      <c r="A34" s="1" t="s">
        <v>34</v>
      </c>
      <c r="B34" s="1" t="s">
        <v>35</v>
      </c>
      <c r="C34" s="1">
        <v>5966</v>
      </c>
      <c r="D34" s="2">
        <v>44991.462500000001</v>
      </c>
      <c r="E34" s="3">
        <v>44991.462500000001</v>
      </c>
      <c r="F34" s="3">
        <v>44991.845833332998</v>
      </c>
      <c r="G34" s="4">
        <v>0</v>
      </c>
      <c r="H34" s="5">
        <v>9.1999999999999993</v>
      </c>
      <c r="I34" s="5">
        <f t="shared" si="0"/>
        <v>90.17</v>
      </c>
      <c r="O34" s="1" t="s">
        <v>20</v>
      </c>
      <c r="P34" s="1"/>
      <c r="Q34" s="1" t="s">
        <v>25</v>
      </c>
      <c r="R34" s="1"/>
      <c r="S34" s="1"/>
      <c r="T34" s="1"/>
    </row>
    <row r="35" spans="1:20" x14ac:dyDescent="0.25">
      <c r="A35" s="1" t="s">
        <v>34</v>
      </c>
      <c r="B35" s="1" t="s">
        <v>35</v>
      </c>
      <c r="C35" s="1">
        <v>5966</v>
      </c>
      <c r="D35" s="2">
        <v>44992.902939815001</v>
      </c>
      <c r="E35" s="3">
        <v>44992.902939815001</v>
      </c>
      <c r="F35" s="3">
        <v>44993.386111111002</v>
      </c>
      <c r="G35" s="4">
        <v>0</v>
      </c>
      <c r="H35" s="5">
        <v>11.6</v>
      </c>
      <c r="I35" s="5">
        <f t="shared" si="0"/>
        <v>90.17</v>
      </c>
      <c r="O35" s="1" t="s">
        <v>20</v>
      </c>
      <c r="P35" s="1"/>
      <c r="Q35" s="1" t="s">
        <v>25</v>
      </c>
      <c r="R35" s="1"/>
      <c r="S35" s="1"/>
      <c r="T35" s="1"/>
    </row>
    <row r="36" spans="1:20" x14ac:dyDescent="0.25">
      <c r="A36" s="1" t="s">
        <v>34</v>
      </c>
      <c r="B36" s="1" t="s">
        <v>35</v>
      </c>
      <c r="C36" s="1">
        <v>5966</v>
      </c>
      <c r="D36" s="2">
        <v>44994.38837963</v>
      </c>
      <c r="E36" s="3">
        <v>44994.38837963</v>
      </c>
      <c r="F36" s="3">
        <v>44994.513194444</v>
      </c>
      <c r="G36" s="4">
        <v>0</v>
      </c>
      <c r="H36" s="5">
        <v>3</v>
      </c>
      <c r="I36" s="5">
        <f t="shared" si="0"/>
        <v>90.17</v>
      </c>
      <c r="O36" s="1" t="s">
        <v>20</v>
      </c>
      <c r="P36" s="1" t="s">
        <v>20</v>
      </c>
      <c r="Q36" s="1" t="s">
        <v>25</v>
      </c>
      <c r="R36" s="1"/>
      <c r="S36" s="1" t="s">
        <v>37</v>
      </c>
      <c r="T36" s="1"/>
    </row>
    <row r="37" spans="1:20" x14ac:dyDescent="0.25">
      <c r="A37" s="1" t="s">
        <v>34</v>
      </c>
      <c r="B37" s="1" t="s">
        <v>35</v>
      </c>
      <c r="C37" s="1">
        <v>5966</v>
      </c>
      <c r="D37" s="2">
        <v>44996.572175925998</v>
      </c>
      <c r="E37" s="3">
        <v>44996.572175925998</v>
      </c>
      <c r="F37" s="3">
        <v>44996.921527778002</v>
      </c>
      <c r="G37" s="4">
        <v>0</v>
      </c>
      <c r="H37" s="5">
        <v>8.4</v>
      </c>
      <c r="I37" s="5">
        <f t="shared" si="0"/>
        <v>90.17</v>
      </c>
      <c r="O37" s="1" t="s">
        <v>20</v>
      </c>
      <c r="P37" s="1"/>
      <c r="Q37" s="1" t="s">
        <v>25</v>
      </c>
      <c r="R37" s="1"/>
      <c r="S37" s="1"/>
      <c r="T37" s="1"/>
    </row>
    <row r="38" spans="1:20" x14ac:dyDescent="0.25">
      <c r="A38" s="1" t="s">
        <v>34</v>
      </c>
      <c r="B38" s="1" t="s">
        <v>35</v>
      </c>
      <c r="C38" s="1">
        <v>5966</v>
      </c>
      <c r="D38" s="2">
        <v>44998.452916667004</v>
      </c>
      <c r="E38" s="3">
        <v>44998.452916667004</v>
      </c>
      <c r="F38" s="3">
        <v>44998.841666667002</v>
      </c>
      <c r="G38" s="4">
        <v>0</v>
      </c>
      <c r="H38" s="5">
        <v>9.33</v>
      </c>
      <c r="I38" s="5">
        <f t="shared" si="0"/>
        <v>90.17</v>
      </c>
      <c r="O38" s="1" t="s">
        <v>20</v>
      </c>
      <c r="P38" s="1"/>
      <c r="Q38" s="1" t="s">
        <v>25</v>
      </c>
      <c r="R38" s="1"/>
      <c r="S38" s="1"/>
      <c r="T38" s="1" t="s">
        <v>38</v>
      </c>
    </row>
    <row r="39" spans="1:20" x14ac:dyDescent="0.25">
      <c r="A39" s="1" t="s">
        <v>34</v>
      </c>
      <c r="B39" s="1" t="s">
        <v>35</v>
      </c>
      <c r="C39" s="1">
        <v>5966</v>
      </c>
      <c r="D39" s="2">
        <v>44999.437268519003</v>
      </c>
      <c r="E39" s="3">
        <v>44999.437268519003</v>
      </c>
      <c r="F39" s="3">
        <v>44999.593055555997</v>
      </c>
      <c r="G39" s="4">
        <v>0</v>
      </c>
      <c r="H39" s="5">
        <v>3.75</v>
      </c>
      <c r="I39" s="5">
        <f t="shared" si="0"/>
        <v>90.17</v>
      </c>
      <c r="O39" s="1" t="s">
        <v>20</v>
      </c>
      <c r="P39" s="1" t="s">
        <v>20</v>
      </c>
      <c r="Q39" s="1" t="s">
        <v>25</v>
      </c>
      <c r="R39" s="1"/>
      <c r="S39" s="1" t="s">
        <v>39</v>
      </c>
      <c r="T39" s="1" t="s">
        <v>40</v>
      </c>
    </row>
    <row r="40" spans="1:20" x14ac:dyDescent="0.25">
      <c r="A40" s="1" t="s">
        <v>34</v>
      </c>
      <c r="B40" s="1" t="s">
        <v>35</v>
      </c>
      <c r="C40" s="1">
        <v>5966</v>
      </c>
      <c r="D40" s="2">
        <v>45000.583819444</v>
      </c>
      <c r="E40" s="3">
        <v>45000.583819444</v>
      </c>
      <c r="F40" s="3">
        <v>45000.918749999997</v>
      </c>
      <c r="G40" s="4">
        <v>0</v>
      </c>
      <c r="H40" s="5">
        <v>8.0500000000000007</v>
      </c>
      <c r="I40" s="5">
        <f t="shared" si="0"/>
        <v>90.17</v>
      </c>
      <c r="O40" s="1" t="s">
        <v>20</v>
      </c>
      <c r="P40" s="1"/>
      <c r="Q40" s="1" t="s">
        <v>25</v>
      </c>
      <c r="R40" s="1"/>
      <c r="S40" s="1"/>
      <c r="T40" s="1"/>
    </row>
    <row r="41" spans="1:20" x14ac:dyDescent="0.25">
      <c r="A41" s="1" t="s">
        <v>34</v>
      </c>
      <c r="B41" s="1" t="s">
        <v>35</v>
      </c>
      <c r="C41" s="1">
        <v>5966</v>
      </c>
      <c r="D41" s="2">
        <v>45002.579768518997</v>
      </c>
      <c r="E41" s="3">
        <v>45002.579768518997</v>
      </c>
      <c r="F41" s="3">
        <v>45003.038194444001</v>
      </c>
      <c r="G41" s="4">
        <v>0</v>
      </c>
      <c r="H41" s="5">
        <v>11.02</v>
      </c>
      <c r="I41" s="5">
        <f t="shared" si="0"/>
        <v>90.17</v>
      </c>
      <c r="O41" s="1" t="s">
        <v>20</v>
      </c>
      <c r="P41" s="1"/>
      <c r="Q41" s="1" t="s">
        <v>25</v>
      </c>
      <c r="R41" s="1"/>
      <c r="S41" s="1"/>
      <c r="T41" s="1"/>
    </row>
    <row r="42" spans="1:20" x14ac:dyDescent="0.25">
      <c r="A42" s="1" t="s">
        <v>34</v>
      </c>
      <c r="B42" s="1" t="s">
        <v>35</v>
      </c>
      <c r="C42" s="1">
        <v>5966</v>
      </c>
      <c r="D42" s="2">
        <v>45003.038541667003</v>
      </c>
      <c r="E42" s="3">
        <v>45003.038541667003</v>
      </c>
      <c r="F42" s="3">
        <v>45003.345138889003</v>
      </c>
      <c r="G42" s="4">
        <v>0</v>
      </c>
      <c r="H42" s="5">
        <v>7.37</v>
      </c>
      <c r="I42" s="5">
        <f t="shared" si="0"/>
        <v>90.17</v>
      </c>
      <c r="O42" s="1" t="s">
        <v>20</v>
      </c>
      <c r="P42" s="1"/>
      <c r="Q42" s="1" t="s">
        <v>25</v>
      </c>
      <c r="R42" s="1"/>
      <c r="S42" s="1"/>
      <c r="T42" s="1"/>
    </row>
    <row r="43" spans="1:20" x14ac:dyDescent="0.25">
      <c r="A43" s="1" t="s">
        <v>34</v>
      </c>
      <c r="B43" s="1" t="s">
        <v>35</v>
      </c>
      <c r="C43" s="1">
        <v>5966</v>
      </c>
      <c r="D43" s="2">
        <v>45003.699675926</v>
      </c>
      <c r="E43" s="3">
        <v>45003.699675926</v>
      </c>
      <c r="F43" s="3">
        <v>45003.920138889</v>
      </c>
      <c r="G43" s="4">
        <v>0</v>
      </c>
      <c r="H43" s="5">
        <v>5.3</v>
      </c>
      <c r="I43" s="5">
        <f t="shared" si="0"/>
        <v>90.17</v>
      </c>
      <c r="O43" s="1" t="s">
        <v>20</v>
      </c>
      <c r="P43" s="1"/>
      <c r="Q43" s="1" t="s">
        <v>25</v>
      </c>
      <c r="R43" s="1"/>
      <c r="S43" s="1"/>
      <c r="T43" s="1"/>
    </row>
    <row r="44" spans="1:20" s="19" customFormat="1" x14ac:dyDescent="0.25">
      <c r="A44" s="14" t="s">
        <v>34</v>
      </c>
      <c r="B44" s="14" t="s">
        <v>35</v>
      </c>
      <c r="C44" s="14">
        <v>5966</v>
      </c>
      <c r="D44" s="15">
        <v>45003.920370369997</v>
      </c>
      <c r="E44" s="16">
        <v>45003.920370369997</v>
      </c>
      <c r="F44" s="16">
        <v>45004</v>
      </c>
      <c r="G44" s="17">
        <v>0</v>
      </c>
      <c r="H44" s="18">
        <v>1.92</v>
      </c>
      <c r="I44" s="18">
        <f t="shared" si="0"/>
        <v>90.17</v>
      </c>
      <c r="J44" s="18"/>
      <c r="K44" s="18"/>
      <c r="L44" s="18"/>
      <c r="M44" s="18"/>
      <c r="N44" s="18"/>
      <c r="O44" s="14" t="s">
        <v>20</v>
      </c>
      <c r="P44" s="14"/>
      <c r="Q44" s="14" t="s">
        <v>25</v>
      </c>
      <c r="R44" s="14"/>
      <c r="S44" s="14"/>
      <c r="T44" s="14"/>
    </row>
    <row r="45" spans="1:20" x14ac:dyDescent="0.25">
      <c r="A45" s="1" t="s">
        <v>41</v>
      </c>
      <c r="B45" s="1" t="s">
        <v>42</v>
      </c>
      <c r="C45" s="1">
        <v>1272</v>
      </c>
      <c r="D45" s="2">
        <v>44991.732696758998</v>
      </c>
      <c r="E45" s="3">
        <v>44991.732696758998</v>
      </c>
      <c r="F45" s="3">
        <v>44991.918055556001</v>
      </c>
      <c r="G45" s="4">
        <v>0</v>
      </c>
      <c r="H45" s="5">
        <v>4.45</v>
      </c>
      <c r="I45" s="5">
        <f t="shared" si="0"/>
        <v>93.26</v>
      </c>
      <c r="O45" s="1" t="s">
        <v>32</v>
      </c>
      <c r="P45" s="1"/>
      <c r="Q45" s="1" t="s">
        <v>21</v>
      </c>
      <c r="R45" s="1"/>
      <c r="S45" s="1"/>
      <c r="T45" s="1"/>
    </row>
    <row r="46" spans="1:20" x14ac:dyDescent="0.25">
      <c r="A46" s="1" t="s">
        <v>41</v>
      </c>
      <c r="B46" s="1" t="s">
        <v>42</v>
      </c>
      <c r="C46" s="1">
        <v>1272</v>
      </c>
      <c r="D46" s="2">
        <v>44992.580069443997</v>
      </c>
      <c r="E46" s="3">
        <v>44992.580069443997</v>
      </c>
      <c r="F46" s="3">
        <v>44992.838888888997</v>
      </c>
      <c r="G46" s="4">
        <v>0</v>
      </c>
      <c r="H46" s="5">
        <v>6.22</v>
      </c>
      <c r="I46" s="5">
        <f t="shared" si="0"/>
        <v>93.26</v>
      </c>
      <c r="O46" s="1" t="s">
        <v>20</v>
      </c>
      <c r="P46" s="1"/>
      <c r="Q46" s="1" t="s">
        <v>25</v>
      </c>
      <c r="R46" s="1"/>
      <c r="S46" s="1"/>
      <c r="T46" s="1"/>
    </row>
    <row r="47" spans="1:20" x14ac:dyDescent="0.25">
      <c r="A47" s="1" t="s">
        <v>41</v>
      </c>
      <c r="B47" s="1" t="s">
        <v>42</v>
      </c>
      <c r="C47" s="1">
        <v>1272</v>
      </c>
      <c r="D47" s="2">
        <v>44993.914791666997</v>
      </c>
      <c r="E47" s="3">
        <v>44993.914791666997</v>
      </c>
      <c r="F47" s="3">
        <v>44994.378472222001</v>
      </c>
      <c r="G47" s="4">
        <v>0</v>
      </c>
      <c r="H47" s="5">
        <v>11.13</v>
      </c>
      <c r="I47" s="5">
        <f t="shared" si="0"/>
        <v>93.26</v>
      </c>
      <c r="O47" s="1" t="s">
        <v>20</v>
      </c>
      <c r="P47" s="1"/>
      <c r="Q47" s="1" t="s">
        <v>25</v>
      </c>
      <c r="R47" s="1"/>
      <c r="S47" s="1"/>
      <c r="T47" s="1"/>
    </row>
    <row r="48" spans="1:20" x14ac:dyDescent="0.25">
      <c r="A48" s="1" t="s">
        <v>41</v>
      </c>
      <c r="B48" s="1" t="s">
        <v>42</v>
      </c>
      <c r="C48" s="1">
        <v>1272</v>
      </c>
      <c r="D48" s="2">
        <v>44995.915277777996</v>
      </c>
      <c r="E48" s="3">
        <v>44995.915277777996</v>
      </c>
      <c r="F48" s="3">
        <v>44996.647222222004</v>
      </c>
      <c r="G48" s="4">
        <v>0</v>
      </c>
      <c r="H48" s="5">
        <v>17.559999999999999</v>
      </c>
      <c r="I48" s="5">
        <f t="shared" si="0"/>
        <v>93.26</v>
      </c>
      <c r="O48" s="1" t="s">
        <v>24</v>
      </c>
      <c r="P48" s="1"/>
      <c r="Q48" s="1" t="s">
        <v>25</v>
      </c>
      <c r="R48" s="1"/>
      <c r="S48" s="1"/>
      <c r="T48" s="1"/>
    </row>
    <row r="49" spans="1:20" x14ac:dyDescent="0.25">
      <c r="A49" s="1" t="s">
        <v>41</v>
      </c>
      <c r="B49" s="1" t="s">
        <v>42</v>
      </c>
      <c r="C49" s="1">
        <v>1272</v>
      </c>
      <c r="D49" s="2">
        <v>44997.702175926002</v>
      </c>
      <c r="E49" s="3">
        <v>44997.702175926002</v>
      </c>
      <c r="F49" s="3">
        <v>44998.284722222001</v>
      </c>
      <c r="G49" s="4">
        <v>0</v>
      </c>
      <c r="H49" s="5">
        <v>13.98</v>
      </c>
      <c r="I49" s="5">
        <f t="shared" si="0"/>
        <v>93.26</v>
      </c>
      <c r="O49" s="1" t="s">
        <v>24</v>
      </c>
      <c r="P49" s="1"/>
      <c r="Q49" s="1" t="s">
        <v>25</v>
      </c>
      <c r="R49" s="1"/>
      <c r="S49" s="1"/>
      <c r="T49" s="1"/>
    </row>
    <row r="50" spans="1:20" x14ac:dyDescent="0.25">
      <c r="A50" s="1" t="s">
        <v>41</v>
      </c>
      <c r="B50" s="1" t="s">
        <v>42</v>
      </c>
      <c r="C50" s="1">
        <v>1272</v>
      </c>
      <c r="D50" s="2">
        <v>44998.285405092996</v>
      </c>
      <c r="E50" s="3">
        <v>44998.285405092996</v>
      </c>
      <c r="F50" s="3">
        <v>44998.394444443999</v>
      </c>
      <c r="G50" s="4">
        <v>0</v>
      </c>
      <c r="H50" s="5">
        <v>2.63</v>
      </c>
      <c r="I50" s="5">
        <f t="shared" si="0"/>
        <v>93.26</v>
      </c>
      <c r="O50" s="1" t="s">
        <v>24</v>
      </c>
      <c r="P50" s="1"/>
      <c r="Q50" s="1" t="s">
        <v>25</v>
      </c>
      <c r="R50" s="1"/>
      <c r="S50" s="1"/>
      <c r="T50" s="1"/>
    </row>
    <row r="51" spans="1:20" x14ac:dyDescent="0.25">
      <c r="A51" s="1" t="s">
        <v>41</v>
      </c>
      <c r="B51" s="1" t="s">
        <v>42</v>
      </c>
      <c r="C51" s="1">
        <v>1272</v>
      </c>
      <c r="D51" s="2">
        <v>44998.394583333</v>
      </c>
      <c r="E51" s="3">
        <v>44998.394583333</v>
      </c>
      <c r="F51" s="3">
        <v>44998.65</v>
      </c>
      <c r="G51" s="4">
        <v>0</v>
      </c>
      <c r="H51" s="5">
        <v>6.13</v>
      </c>
      <c r="I51" s="5">
        <f t="shared" si="0"/>
        <v>93.26</v>
      </c>
      <c r="O51" s="1" t="s">
        <v>24</v>
      </c>
      <c r="P51" s="1"/>
      <c r="Q51" s="1" t="s">
        <v>25</v>
      </c>
      <c r="R51" s="1"/>
      <c r="S51" s="1"/>
      <c r="T51" s="1"/>
    </row>
    <row r="52" spans="1:20" x14ac:dyDescent="0.25">
      <c r="A52" s="1" t="s">
        <v>41</v>
      </c>
      <c r="B52" s="1" t="s">
        <v>42</v>
      </c>
      <c r="C52" s="1">
        <v>1272</v>
      </c>
      <c r="D52" s="2">
        <v>44999.722986111003</v>
      </c>
      <c r="E52" s="3">
        <v>44999.722986111003</v>
      </c>
      <c r="F52" s="3">
        <v>44999.90625</v>
      </c>
      <c r="G52" s="4">
        <v>0</v>
      </c>
      <c r="H52" s="5">
        <v>4.4000000000000004</v>
      </c>
      <c r="I52" s="5">
        <f t="shared" si="0"/>
        <v>93.26</v>
      </c>
      <c r="O52" s="1" t="s">
        <v>32</v>
      </c>
      <c r="P52" s="1"/>
      <c r="Q52" s="1" t="s">
        <v>21</v>
      </c>
      <c r="R52" s="1"/>
      <c r="S52" s="1"/>
      <c r="T52" s="1"/>
    </row>
    <row r="53" spans="1:20" x14ac:dyDescent="0.25">
      <c r="A53" s="1" t="s">
        <v>41</v>
      </c>
      <c r="B53" s="1" t="s">
        <v>42</v>
      </c>
      <c r="C53" s="1">
        <v>1272</v>
      </c>
      <c r="D53" s="2">
        <v>44999.917233795997</v>
      </c>
      <c r="E53" s="3">
        <v>44999.917233795997</v>
      </c>
      <c r="F53" s="3">
        <v>45000.372222222002</v>
      </c>
      <c r="G53" s="4">
        <v>0</v>
      </c>
      <c r="H53" s="5">
        <v>10.93</v>
      </c>
      <c r="I53" s="5">
        <f t="shared" si="0"/>
        <v>93.26</v>
      </c>
      <c r="O53" s="1" t="s">
        <v>20</v>
      </c>
      <c r="P53" s="1"/>
      <c r="Q53" s="1"/>
      <c r="R53" s="1"/>
      <c r="S53" s="1" t="s">
        <v>43</v>
      </c>
      <c r="T53" s="1"/>
    </row>
    <row r="54" spans="1:20" x14ac:dyDescent="0.25">
      <c r="A54" s="1" t="s">
        <v>41</v>
      </c>
      <c r="B54" s="1" t="s">
        <v>42</v>
      </c>
      <c r="C54" s="1">
        <v>1272</v>
      </c>
      <c r="D54" s="2">
        <v>45001.750567130002</v>
      </c>
      <c r="E54" s="3">
        <v>45001.750567130002</v>
      </c>
      <c r="F54" s="3">
        <v>45001.916666666999</v>
      </c>
      <c r="G54" s="4">
        <v>0</v>
      </c>
      <c r="H54" s="5">
        <v>4</v>
      </c>
      <c r="I54" s="5">
        <f t="shared" si="0"/>
        <v>93.26</v>
      </c>
      <c r="O54" s="1" t="s">
        <v>20</v>
      </c>
      <c r="P54" s="1"/>
      <c r="Q54" s="1" t="s">
        <v>21</v>
      </c>
      <c r="R54" s="1"/>
      <c r="S54" s="1"/>
      <c r="T54" s="1"/>
    </row>
    <row r="55" spans="1:20" s="19" customFormat="1" x14ac:dyDescent="0.25">
      <c r="A55" s="14" t="s">
        <v>41</v>
      </c>
      <c r="B55" s="14" t="s">
        <v>42</v>
      </c>
      <c r="C55" s="14">
        <v>1272</v>
      </c>
      <c r="D55" s="15">
        <v>45001.923668980999</v>
      </c>
      <c r="E55" s="16">
        <v>45001.923668980999</v>
      </c>
      <c r="F55" s="16">
        <v>45002.416666666999</v>
      </c>
      <c r="G55" s="17">
        <v>0</v>
      </c>
      <c r="H55" s="18">
        <v>11.83</v>
      </c>
      <c r="I55" s="18">
        <f t="shared" si="0"/>
        <v>93.26</v>
      </c>
      <c r="J55" s="18"/>
      <c r="K55" s="18"/>
      <c r="L55" s="18"/>
      <c r="M55" s="18"/>
      <c r="N55" s="18"/>
      <c r="O55" s="14" t="s">
        <v>24</v>
      </c>
      <c r="P55" s="14"/>
      <c r="Q55" s="14" t="s">
        <v>25</v>
      </c>
      <c r="R55" s="14"/>
      <c r="S55" s="14"/>
      <c r="T55" s="14"/>
    </row>
    <row r="56" spans="1:20" x14ac:dyDescent="0.25">
      <c r="A56" s="1" t="s">
        <v>44</v>
      </c>
      <c r="B56" s="1" t="s">
        <v>45</v>
      </c>
      <c r="C56" s="1">
        <v>4307</v>
      </c>
      <c r="D56" s="2">
        <v>44990.728854166999</v>
      </c>
      <c r="E56" s="3">
        <v>44990.728854166999</v>
      </c>
      <c r="F56" s="3">
        <v>44990.920138889</v>
      </c>
      <c r="G56" s="4">
        <v>0</v>
      </c>
      <c r="H56" s="5">
        <v>4.5999999999999996</v>
      </c>
      <c r="I56" s="5">
        <f t="shared" si="0"/>
        <v>97.620000000000019</v>
      </c>
      <c r="O56" s="1" t="s">
        <v>32</v>
      </c>
      <c r="P56" s="1"/>
      <c r="Q56" s="1" t="s">
        <v>21</v>
      </c>
      <c r="R56" s="1"/>
      <c r="S56" s="1"/>
      <c r="T56" s="1"/>
    </row>
    <row r="57" spans="1:20" x14ac:dyDescent="0.25">
      <c r="A57" s="1" t="s">
        <v>44</v>
      </c>
      <c r="B57" s="1" t="s">
        <v>45</v>
      </c>
      <c r="C57" s="1">
        <v>4307</v>
      </c>
      <c r="D57" s="2">
        <v>44991.585879630002</v>
      </c>
      <c r="E57" s="3">
        <v>44991.585879630002</v>
      </c>
      <c r="F57" s="3">
        <v>44991.732638889</v>
      </c>
      <c r="G57" s="4">
        <v>0</v>
      </c>
      <c r="H57" s="5">
        <v>3.53</v>
      </c>
      <c r="I57" s="5">
        <f t="shared" si="0"/>
        <v>97.620000000000019</v>
      </c>
      <c r="O57" s="1" t="s">
        <v>32</v>
      </c>
      <c r="P57" s="1"/>
      <c r="Q57" s="1" t="s">
        <v>25</v>
      </c>
      <c r="R57" s="1"/>
      <c r="S57" s="1"/>
      <c r="T57" s="1"/>
    </row>
    <row r="58" spans="1:20" x14ac:dyDescent="0.25">
      <c r="A58" s="1" t="s">
        <v>44</v>
      </c>
      <c r="B58" s="1" t="s">
        <v>45</v>
      </c>
      <c r="C58" s="1">
        <v>4307</v>
      </c>
      <c r="D58" s="2">
        <v>44992.622916667002</v>
      </c>
      <c r="E58" s="3">
        <v>44992.622916667002</v>
      </c>
      <c r="F58" s="3">
        <v>44992.934027777999</v>
      </c>
      <c r="G58" s="4">
        <v>0</v>
      </c>
      <c r="H58" s="5">
        <v>7.47</v>
      </c>
      <c r="I58" s="5">
        <f t="shared" si="0"/>
        <v>97.620000000000019</v>
      </c>
      <c r="O58" s="1" t="s">
        <v>33</v>
      </c>
      <c r="P58" s="1"/>
      <c r="Q58" s="1" t="s">
        <v>25</v>
      </c>
      <c r="R58" s="1"/>
      <c r="S58" s="1"/>
      <c r="T58" s="1"/>
    </row>
    <row r="59" spans="1:20" x14ac:dyDescent="0.25">
      <c r="A59" s="1" t="s">
        <v>44</v>
      </c>
      <c r="B59" s="1" t="s">
        <v>45</v>
      </c>
      <c r="C59" s="1">
        <v>4307</v>
      </c>
      <c r="D59" s="2">
        <v>44993.513298610997</v>
      </c>
      <c r="E59" s="3">
        <v>44993.513298610997</v>
      </c>
      <c r="F59" s="3">
        <v>44993.612500000003</v>
      </c>
      <c r="G59" s="4">
        <v>0</v>
      </c>
      <c r="H59" s="5">
        <v>2.38</v>
      </c>
      <c r="I59" s="5">
        <f t="shared" si="0"/>
        <v>97.620000000000019</v>
      </c>
      <c r="O59" s="1" t="s">
        <v>33</v>
      </c>
      <c r="P59" s="1"/>
      <c r="Q59" s="1" t="s">
        <v>25</v>
      </c>
      <c r="R59" s="1"/>
      <c r="S59" s="1" t="s">
        <v>46</v>
      </c>
      <c r="T59" s="1"/>
    </row>
    <row r="60" spans="1:20" x14ac:dyDescent="0.25">
      <c r="A60" s="1" t="s">
        <v>44</v>
      </c>
      <c r="B60" s="1" t="s">
        <v>45</v>
      </c>
      <c r="C60" s="1">
        <v>4307</v>
      </c>
      <c r="D60" s="2">
        <v>44993.620613425999</v>
      </c>
      <c r="E60" s="3">
        <v>44993.620613425999</v>
      </c>
      <c r="F60" s="3">
        <v>44993.888194444</v>
      </c>
      <c r="G60" s="4">
        <v>0</v>
      </c>
      <c r="H60" s="5">
        <v>6.43</v>
      </c>
      <c r="I60" s="5">
        <f t="shared" si="0"/>
        <v>97.620000000000019</v>
      </c>
      <c r="O60" s="1" t="s">
        <v>33</v>
      </c>
      <c r="P60" s="1"/>
      <c r="Q60" s="1" t="s">
        <v>25</v>
      </c>
      <c r="R60" s="1"/>
      <c r="S60" s="1"/>
      <c r="T60" s="1"/>
    </row>
    <row r="61" spans="1:20" x14ac:dyDescent="0.25">
      <c r="A61" s="1" t="s">
        <v>44</v>
      </c>
      <c r="B61" s="1" t="s">
        <v>45</v>
      </c>
      <c r="C61" s="1">
        <v>4307</v>
      </c>
      <c r="D61" s="2">
        <v>44994.584155092998</v>
      </c>
      <c r="E61" s="3">
        <v>44994.584155092998</v>
      </c>
      <c r="F61" s="3">
        <v>44995.006944444001</v>
      </c>
      <c r="G61" s="4">
        <v>0</v>
      </c>
      <c r="H61" s="5">
        <v>10.15</v>
      </c>
      <c r="I61" s="5">
        <f t="shared" si="0"/>
        <v>97.620000000000019</v>
      </c>
      <c r="O61" s="1" t="s">
        <v>32</v>
      </c>
      <c r="P61" s="1"/>
      <c r="Q61" s="1" t="s">
        <v>25</v>
      </c>
      <c r="R61" s="1"/>
      <c r="S61" s="1"/>
      <c r="T61" s="1" t="s">
        <v>47</v>
      </c>
    </row>
    <row r="62" spans="1:20" x14ac:dyDescent="0.25">
      <c r="A62" s="1" t="s">
        <v>44</v>
      </c>
      <c r="B62" s="1" t="s">
        <v>45</v>
      </c>
      <c r="C62" s="1">
        <v>4307</v>
      </c>
      <c r="D62" s="2">
        <v>44995.638958333002</v>
      </c>
      <c r="E62" s="3">
        <v>44995.638958333002</v>
      </c>
      <c r="F62" s="3">
        <v>44995.938194444003</v>
      </c>
      <c r="G62" s="4">
        <v>0</v>
      </c>
      <c r="H62" s="5">
        <v>7.18</v>
      </c>
      <c r="I62" s="5">
        <f t="shared" si="0"/>
        <v>97.620000000000019</v>
      </c>
      <c r="O62" s="1" t="s">
        <v>32</v>
      </c>
      <c r="P62" s="1"/>
      <c r="Q62" s="1" t="s">
        <v>25</v>
      </c>
      <c r="R62" s="1"/>
      <c r="S62" s="1"/>
      <c r="T62" s="1"/>
    </row>
    <row r="63" spans="1:20" x14ac:dyDescent="0.25">
      <c r="A63" s="1" t="s">
        <v>44</v>
      </c>
      <c r="B63" s="1" t="s">
        <v>45</v>
      </c>
      <c r="C63" s="1">
        <v>4307</v>
      </c>
      <c r="D63" s="2">
        <v>44996.345393518997</v>
      </c>
      <c r="E63" s="3">
        <v>44996.345393518997</v>
      </c>
      <c r="F63" s="3">
        <v>44996.759722221999</v>
      </c>
      <c r="G63" s="4">
        <v>0</v>
      </c>
      <c r="H63" s="5">
        <v>9.9499999999999993</v>
      </c>
      <c r="I63" s="5">
        <f>SUMIFS($H$2:$H$179, $A$2:$A$179, A63)</f>
        <v>97.620000000000019</v>
      </c>
      <c r="O63" s="1" t="s">
        <v>32</v>
      </c>
      <c r="P63" s="1"/>
      <c r="Q63" s="1" t="s">
        <v>25</v>
      </c>
      <c r="R63" s="1"/>
      <c r="S63" s="1"/>
      <c r="T63" s="1" t="s">
        <v>48</v>
      </c>
    </row>
    <row r="64" spans="1:20" x14ac:dyDescent="0.25">
      <c r="A64" s="1" t="s">
        <v>44</v>
      </c>
      <c r="B64" s="1" t="s">
        <v>45</v>
      </c>
      <c r="C64" s="1">
        <v>4307</v>
      </c>
      <c r="D64" s="2">
        <v>44997.917071759002</v>
      </c>
      <c r="E64" s="3">
        <v>44997.917071759002</v>
      </c>
      <c r="F64" s="3">
        <v>44998.336805555999</v>
      </c>
      <c r="G64" s="4">
        <v>0</v>
      </c>
      <c r="H64" s="5">
        <v>10.08</v>
      </c>
      <c r="I64" s="5">
        <f t="shared" si="0"/>
        <v>97.620000000000019</v>
      </c>
      <c r="O64" s="1" t="s">
        <v>32</v>
      </c>
      <c r="P64" s="1"/>
      <c r="Q64" s="1" t="s">
        <v>25</v>
      </c>
      <c r="R64" s="1"/>
      <c r="S64" s="1"/>
      <c r="T64" s="1"/>
    </row>
    <row r="65" spans="1:20" x14ac:dyDescent="0.25">
      <c r="A65" s="1" t="s">
        <v>44</v>
      </c>
      <c r="B65" s="1" t="s">
        <v>45</v>
      </c>
      <c r="C65" s="1">
        <v>4307</v>
      </c>
      <c r="D65" s="2">
        <v>44998.744212963</v>
      </c>
      <c r="E65" s="3">
        <v>44998.744212963</v>
      </c>
      <c r="F65" s="3">
        <v>44998.944444444001</v>
      </c>
      <c r="G65" s="4">
        <v>0</v>
      </c>
      <c r="H65" s="5">
        <v>4.82</v>
      </c>
      <c r="I65" s="5">
        <f t="shared" si="0"/>
        <v>97.620000000000019</v>
      </c>
      <c r="O65" s="1" t="s">
        <v>32</v>
      </c>
      <c r="P65" s="1"/>
      <c r="Q65" s="1" t="s">
        <v>21</v>
      </c>
      <c r="R65" s="1"/>
      <c r="S65" s="1"/>
      <c r="T65" s="1" t="s">
        <v>49</v>
      </c>
    </row>
    <row r="66" spans="1:20" x14ac:dyDescent="0.25">
      <c r="A66" s="1" t="s">
        <v>44</v>
      </c>
      <c r="B66" s="1" t="s">
        <v>45</v>
      </c>
      <c r="C66" s="1">
        <v>4307</v>
      </c>
      <c r="D66" s="2">
        <v>44999.449074074</v>
      </c>
      <c r="E66" s="3">
        <v>44999.449074074</v>
      </c>
      <c r="F66" s="3">
        <v>44999.486111111</v>
      </c>
      <c r="G66" s="4">
        <v>0</v>
      </c>
      <c r="H66" s="5">
        <v>0.9</v>
      </c>
      <c r="I66" s="5">
        <f t="shared" si="0"/>
        <v>97.620000000000019</v>
      </c>
      <c r="O66" s="1" t="s">
        <v>20</v>
      </c>
      <c r="P66" s="1"/>
      <c r="Q66" s="1"/>
      <c r="R66" s="1" t="s">
        <v>50</v>
      </c>
      <c r="S66" s="1"/>
      <c r="T66" s="1"/>
    </row>
    <row r="67" spans="1:20" x14ac:dyDescent="0.25">
      <c r="A67" s="1" t="s">
        <v>44</v>
      </c>
      <c r="B67" s="1" t="s">
        <v>45</v>
      </c>
      <c r="C67" s="1">
        <v>4307</v>
      </c>
      <c r="D67" s="2">
        <v>44999.625613425997</v>
      </c>
      <c r="E67" s="3">
        <v>44999.625613425997</v>
      </c>
      <c r="F67" s="3">
        <v>44999.9375</v>
      </c>
      <c r="G67" s="4">
        <v>0</v>
      </c>
      <c r="H67" s="5">
        <v>7.5</v>
      </c>
      <c r="I67" s="5">
        <f t="shared" ref="I67:I130" si="3">SUMIFS($H$2:$H$179, $A$2:$A$179, A67)</f>
        <v>97.620000000000019</v>
      </c>
      <c r="O67" s="1" t="s">
        <v>33</v>
      </c>
      <c r="P67" s="1"/>
      <c r="Q67" s="1"/>
      <c r="R67" s="1"/>
      <c r="S67" s="1"/>
      <c r="T67" s="1"/>
    </row>
    <row r="68" spans="1:20" x14ac:dyDescent="0.25">
      <c r="A68" s="1" t="s">
        <v>44</v>
      </c>
      <c r="B68" s="1" t="s">
        <v>45</v>
      </c>
      <c r="C68" s="1">
        <v>4307</v>
      </c>
      <c r="D68" s="2">
        <v>45000.289791666997</v>
      </c>
      <c r="E68" s="3">
        <v>45000.289791666997</v>
      </c>
      <c r="F68" s="3">
        <v>45000.605555556001</v>
      </c>
      <c r="G68" s="4">
        <v>0</v>
      </c>
      <c r="H68" s="5">
        <v>7.58</v>
      </c>
      <c r="I68" s="5">
        <f t="shared" si="3"/>
        <v>97.620000000000019</v>
      </c>
      <c r="O68" s="1" t="s">
        <v>32</v>
      </c>
      <c r="P68" s="1"/>
      <c r="Q68" s="1" t="s">
        <v>25</v>
      </c>
      <c r="R68" s="1"/>
      <c r="S68" s="1"/>
      <c r="T68" s="1"/>
    </row>
    <row r="69" spans="1:20" x14ac:dyDescent="0.25">
      <c r="A69" s="1" t="s">
        <v>44</v>
      </c>
      <c r="B69" s="1" t="s">
        <v>45</v>
      </c>
      <c r="C69" s="1">
        <v>4307</v>
      </c>
      <c r="D69" s="2">
        <v>45001.289074073997</v>
      </c>
      <c r="E69" s="3">
        <v>45001.289074073997</v>
      </c>
      <c r="F69" s="3">
        <v>45001.604166666999</v>
      </c>
      <c r="G69" s="4">
        <v>0</v>
      </c>
      <c r="H69" s="5">
        <v>7.57</v>
      </c>
      <c r="I69" s="5">
        <f t="shared" si="3"/>
        <v>97.620000000000019</v>
      </c>
      <c r="O69" s="1" t="s">
        <v>32</v>
      </c>
      <c r="P69" s="1"/>
      <c r="Q69" s="1" t="s">
        <v>25</v>
      </c>
      <c r="R69" s="1"/>
      <c r="S69" s="1"/>
      <c r="T69" s="1"/>
    </row>
    <row r="70" spans="1:20" s="19" customFormat="1" x14ac:dyDescent="0.25">
      <c r="A70" s="14" t="s">
        <v>44</v>
      </c>
      <c r="B70" s="14" t="s">
        <v>45</v>
      </c>
      <c r="C70" s="14">
        <v>4307</v>
      </c>
      <c r="D70" s="15">
        <v>45002.291712963</v>
      </c>
      <c r="E70" s="16">
        <v>45002.291712963</v>
      </c>
      <c r="F70" s="16">
        <v>45002.603472221999</v>
      </c>
      <c r="G70" s="17">
        <v>0</v>
      </c>
      <c r="H70" s="18">
        <v>7.48</v>
      </c>
      <c r="I70" s="18" t="s">
        <v>94</v>
      </c>
      <c r="J70" s="18" t="s">
        <v>95</v>
      </c>
      <c r="K70" s="18" t="s">
        <v>96</v>
      </c>
      <c r="L70" s="18" t="s">
        <v>97</v>
      </c>
      <c r="M70" s="18"/>
      <c r="N70" s="18"/>
      <c r="O70" s="14" t="s">
        <v>32</v>
      </c>
      <c r="P70" s="14"/>
      <c r="Q70" s="14" t="s">
        <v>25</v>
      </c>
      <c r="R70" s="14"/>
      <c r="S70" s="14"/>
      <c r="T70" s="14"/>
    </row>
    <row r="71" spans="1:20" x14ac:dyDescent="0.25">
      <c r="A71" s="1" t="s">
        <v>51</v>
      </c>
      <c r="B71" s="1" t="s">
        <v>52</v>
      </c>
      <c r="C71" s="1">
        <v>1255</v>
      </c>
      <c r="D71" s="2">
        <v>44991.393587963001</v>
      </c>
      <c r="E71" s="3">
        <v>44991.393587963001</v>
      </c>
      <c r="F71" s="3">
        <v>44991.834027778001</v>
      </c>
      <c r="G71" s="4">
        <v>0</v>
      </c>
      <c r="H71" s="5">
        <v>10.58</v>
      </c>
      <c r="I71" s="5">
        <f>10.58*60</f>
        <v>634.79999999999995</v>
      </c>
      <c r="J71" s="5">
        <v>0</v>
      </c>
      <c r="M71" s="5">
        <f>SUM(I71:J74)</f>
        <v>1790.8</v>
      </c>
      <c r="O71" s="1" t="s">
        <v>33</v>
      </c>
      <c r="P71" s="1" t="s">
        <v>53</v>
      </c>
      <c r="Q71" s="1" t="s">
        <v>25</v>
      </c>
      <c r="R71" s="1"/>
      <c r="S71" s="1"/>
      <c r="T71" s="1"/>
    </row>
    <row r="72" spans="1:20" x14ac:dyDescent="0.25">
      <c r="A72" s="1" t="s">
        <v>51</v>
      </c>
      <c r="B72" s="1" t="s">
        <v>52</v>
      </c>
      <c r="C72" s="1">
        <v>1255</v>
      </c>
      <c r="D72" s="2">
        <v>44995.913726851999</v>
      </c>
      <c r="E72" s="3">
        <v>44995.913726851999</v>
      </c>
      <c r="F72" s="3">
        <v>44996.262499999997</v>
      </c>
      <c r="G72" s="4">
        <v>0</v>
      </c>
      <c r="H72" s="5">
        <v>8.3800000000000008</v>
      </c>
      <c r="I72" s="5">
        <f>5+18</f>
        <v>23</v>
      </c>
      <c r="J72" s="5">
        <v>480</v>
      </c>
      <c r="O72" s="1" t="s">
        <v>32</v>
      </c>
      <c r="P72" s="1"/>
      <c r="Q72" s="1" t="s">
        <v>25</v>
      </c>
      <c r="R72" s="1"/>
      <c r="S72" s="1"/>
      <c r="T72" s="1"/>
    </row>
    <row r="73" spans="1:20" x14ac:dyDescent="0.25">
      <c r="A73" s="1" t="s">
        <v>51</v>
      </c>
      <c r="B73" s="1" t="s">
        <v>52</v>
      </c>
      <c r="C73" s="1">
        <v>1255</v>
      </c>
      <c r="D73" s="2">
        <v>44996.262893519</v>
      </c>
      <c r="E73" s="3">
        <v>44996.262893519</v>
      </c>
      <c r="F73" s="3">
        <v>44996.631944444001</v>
      </c>
      <c r="G73" s="4">
        <v>0</v>
      </c>
      <c r="H73" s="5">
        <v>8.8699999999999992</v>
      </c>
      <c r="I73" s="5">
        <f>42+10+480</f>
        <v>532</v>
      </c>
      <c r="J73" s="5">
        <v>0</v>
      </c>
      <c r="O73" s="1" t="s">
        <v>32</v>
      </c>
      <c r="P73" s="1"/>
      <c r="Q73" s="1" t="s">
        <v>25</v>
      </c>
      <c r="R73" s="1"/>
      <c r="S73" s="1"/>
      <c r="T73" s="1"/>
    </row>
    <row r="74" spans="1:20" x14ac:dyDescent="0.25">
      <c r="A74" s="1" t="s">
        <v>51</v>
      </c>
      <c r="B74" s="1" t="s">
        <v>52</v>
      </c>
      <c r="C74" s="1">
        <v>1255</v>
      </c>
      <c r="D74" s="2">
        <v>44996.916574073999</v>
      </c>
      <c r="E74" s="3">
        <v>44996.916574073999</v>
      </c>
      <c r="F74" s="3">
        <v>44997.336805555999</v>
      </c>
      <c r="G74" s="4">
        <v>0</v>
      </c>
      <c r="H74" s="5">
        <v>9.1</v>
      </c>
      <c r="I74" s="5">
        <v>1</v>
      </c>
      <c r="J74" s="5">
        <v>120</v>
      </c>
      <c r="O74" s="1" t="s">
        <v>20</v>
      </c>
      <c r="P74" s="1"/>
      <c r="Q74" s="1" t="s">
        <v>25</v>
      </c>
      <c r="R74" s="1"/>
      <c r="S74" s="1"/>
      <c r="T74" s="1"/>
    </row>
    <row r="75" spans="1:20" x14ac:dyDescent="0.25">
      <c r="A75" s="1" t="s">
        <v>51</v>
      </c>
      <c r="B75" s="1" t="s">
        <v>52</v>
      </c>
      <c r="C75" s="1">
        <v>1255</v>
      </c>
      <c r="D75" s="2">
        <v>44997.607291667002</v>
      </c>
      <c r="E75" s="3">
        <v>44997.607291667002</v>
      </c>
      <c r="F75" s="3">
        <v>44997.944444444001</v>
      </c>
      <c r="G75" s="4">
        <v>0</v>
      </c>
      <c r="H75" s="5">
        <v>8.1</v>
      </c>
      <c r="I75" s="5">
        <f>(5+120)+(7*60)+26</f>
        <v>571</v>
      </c>
      <c r="J75" s="5">
        <v>340</v>
      </c>
      <c r="M75" s="5">
        <f>SUM(I75:J75)</f>
        <v>911</v>
      </c>
      <c r="N75" s="5">
        <f>M75</f>
        <v>911</v>
      </c>
      <c r="O75" s="1" t="s">
        <v>32</v>
      </c>
      <c r="P75" s="1" t="s">
        <v>54</v>
      </c>
      <c r="Q75" s="1" t="s">
        <v>25</v>
      </c>
      <c r="R75" s="1"/>
      <c r="S75" s="1" t="s">
        <v>55</v>
      </c>
      <c r="T75" s="1"/>
    </row>
    <row r="76" spans="1:20" x14ac:dyDescent="0.25">
      <c r="A76" s="1" t="s">
        <v>51</v>
      </c>
      <c r="B76" s="1" t="s">
        <v>52</v>
      </c>
      <c r="C76" s="1">
        <v>1255</v>
      </c>
      <c r="D76" s="2">
        <v>44998.918275463002</v>
      </c>
      <c r="E76" s="3">
        <v>44998.918275463002</v>
      </c>
      <c r="F76" s="3">
        <v>44999.345138889003</v>
      </c>
      <c r="G76" s="4">
        <v>0</v>
      </c>
      <c r="H76" s="5">
        <v>10.25</v>
      </c>
      <c r="I76" s="5">
        <f>120+17</f>
        <v>137</v>
      </c>
      <c r="J76" s="5">
        <f>118+(6*60)</f>
        <v>478</v>
      </c>
      <c r="M76" s="5">
        <f t="shared" ref="M76:M78" si="4">SUM(I76:J76)</f>
        <v>615</v>
      </c>
      <c r="N76" s="5">
        <f>N75+M76</f>
        <v>1526</v>
      </c>
      <c r="O76" s="1" t="s">
        <v>32</v>
      </c>
      <c r="P76" s="1"/>
      <c r="Q76" s="1" t="s">
        <v>25</v>
      </c>
      <c r="R76" s="1"/>
      <c r="S76" s="1"/>
      <c r="T76" s="1"/>
    </row>
    <row r="77" spans="1:20" x14ac:dyDescent="0.25">
      <c r="A77" s="1" t="s">
        <v>51</v>
      </c>
      <c r="B77" s="1" t="s">
        <v>52</v>
      </c>
      <c r="C77" s="1">
        <v>1255</v>
      </c>
      <c r="D77" s="2">
        <v>44999.463958332999</v>
      </c>
      <c r="E77" s="3">
        <v>44999.463958332999</v>
      </c>
      <c r="F77" s="3">
        <v>44999.596527777998</v>
      </c>
      <c r="G77" s="4">
        <v>0</v>
      </c>
      <c r="H77" s="5">
        <v>3.18</v>
      </c>
      <c r="I77" s="5">
        <f>52+120+19</f>
        <v>191</v>
      </c>
      <c r="J77" s="5">
        <v>0</v>
      </c>
      <c r="M77" s="5">
        <f t="shared" si="4"/>
        <v>191</v>
      </c>
      <c r="N77" s="5">
        <f t="shared" ref="N77:N79" si="5">N76+M77</f>
        <v>1717</v>
      </c>
      <c r="O77" s="1" t="s">
        <v>33</v>
      </c>
      <c r="P77" s="1" t="s">
        <v>53</v>
      </c>
      <c r="Q77" s="1" t="s">
        <v>25</v>
      </c>
      <c r="R77" s="1"/>
      <c r="S77" s="1" t="s">
        <v>56</v>
      </c>
      <c r="T77" s="1"/>
    </row>
    <row r="78" spans="1:20" x14ac:dyDescent="0.25">
      <c r="A78" s="1" t="s">
        <v>51</v>
      </c>
      <c r="B78" s="1" t="s">
        <v>52</v>
      </c>
      <c r="C78" s="1">
        <v>1255</v>
      </c>
      <c r="D78" s="2">
        <v>45000.733437499999</v>
      </c>
      <c r="E78" s="3">
        <v>45000.733437499999</v>
      </c>
      <c r="F78" s="3">
        <v>45000.924305556</v>
      </c>
      <c r="G78" s="4">
        <v>0</v>
      </c>
      <c r="H78" s="5">
        <v>4.58</v>
      </c>
      <c r="I78" s="5">
        <f>24+240</f>
        <v>264</v>
      </c>
      <c r="J78" s="5">
        <v>11</v>
      </c>
      <c r="M78" s="5">
        <f t="shared" si="4"/>
        <v>275</v>
      </c>
      <c r="N78" s="5">
        <f t="shared" si="5"/>
        <v>1992</v>
      </c>
      <c r="O78" s="1" t="s">
        <v>32</v>
      </c>
      <c r="P78" s="1"/>
      <c r="Q78" s="1" t="s">
        <v>21</v>
      </c>
      <c r="R78" s="1"/>
      <c r="S78" s="1"/>
      <c r="T78" s="1"/>
    </row>
    <row r="79" spans="1:20" x14ac:dyDescent="0.25">
      <c r="A79" s="1" t="s">
        <v>51</v>
      </c>
      <c r="B79" s="1" t="s">
        <v>52</v>
      </c>
      <c r="C79" s="1">
        <v>1255</v>
      </c>
      <c r="D79" s="2">
        <v>45001.583171295999</v>
      </c>
      <c r="E79" s="3">
        <v>45001.583171295999</v>
      </c>
      <c r="F79" s="3">
        <v>45001.840972222002</v>
      </c>
      <c r="G79" s="4">
        <v>0</v>
      </c>
      <c r="H79" s="5">
        <v>6.2</v>
      </c>
      <c r="I79" s="20">
        <f>1+(6*60)+11</f>
        <v>372</v>
      </c>
      <c r="J79" s="21">
        <v>0</v>
      </c>
      <c r="K79" s="21">
        <v>0</v>
      </c>
      <c r="L79" s="21"/>
      <c r="M79" s="21">
        <f>SUM(I79:J79)</f>
        <v>372</v>
      </c>
      <c r="N79" s="21">
        <f>N78+M79</f>
        <v>2364</v>
      </c>
      <c r="O79" s="1" t="s">
        <v>32</v>
      </c>
      <c r="P79" s="1"/>
      <c r="Q79" s="1" t="s">
        <v>25</v>
      </c>
      <c r="R79" s="1"/>
      <c r="S79" s="1"/>
      <c r="T79" s="1"/>
    </row>
    <row r="80" spans="1:20" x14ac:dyDescent="0.25">
      <c r="A80" s="1" t="s">
        <v>51</v>
      </c>
      <c r="B80" s="1" t="s">
        <v>52</v>
      </c>
      <c r="C80" s="1">
        <v>1255</v>
      </c>
      <c r="D80" s="2">
        <v>45002.495034722</v>
      </c>
      <c r="E80" s="3">
        <v>45002.495034722</v>
      </c>
      <c r="F80" s="3">
        <v>45002.913888889001</v>
      </c>
      <c r="G80" s="4">
        <v>0</v>
      </c>
      <c r="H80" s="5">
        <v>10.07</v>
      </c>
      <c r="I80" s="21">
        <v>36</v>
      </c>
      <c r="J80" s="21">
        <v>0</v>
      </c>
      <c r="K80" s="21">
        <f>604-36</f>
        <v>568</v>
      </c>
      <c r="L80" s="21"/>
      <c r="M80" s="21">
        <f t="shared" ref="M80:M81" si="6">SUM(I80:J80)</f>
        <v>36</v>
      </c>
      <c r="N80" s="21">
        <f t="shared" ref="N80:N81" si="7">N79+M80</f>
        <v>2400</v>
      </c>
      <c r="O80" s="1" t="s">
        <v>32</v>
      </c>
      <c r="P80" s="1"/>
      <c r="Q80" s="1" t="s">
        <v>25</v>
      </c>
      <c r="R80" s="1"/>
      <c r="S80" s="1" t="s">
        <v>57</v>
      </c>
      <c r="T80" s="1"/>
    </row>
    <row r="81" spans="1:20" s="19" customFormat="1" x14ac:dyDescent="0.25">
      <c r="A81" s="14" t="s">
        <v>51</v>
      </c>
      <c r="B81" s="14" t="s">
        <v>52</v>
      </c>
      <c r="C81" s="14">
        <v>1255</v>
      </c>
      <c r="D81" s="15">
        <v>45003.584675926002</v>
      </c>
      <c r="E81" s="16">
        <v>45003.584675926002</v>
      </c>
      <c r="F81" s="16">
        <v>45003.845138889003</v>
      </c>
      <c r="G81" s="17">
        <v>0</v>
      </c>
      <c r="H81" s="18">
        <v>6.27</v>
      </c>
      <c r="I81" s="18">
        <v>0</v>
      </c>
      <c r="J81" s="18">
        <v>0</v>
      </c>
      <c r="K81" s="18">
        <v>376</v>
      </c>
      <c r="L81" s="18"/>
      <c r="M81" s="18">
        <f t="shared" si="6"/>
        <v>0</v>
      </c>
      <c r="N81" s="18">
        <f t="shared" si="7"/>
        <v>2400</v>
      </c>
      <c r="O81" s="14" t="s">
        <v>32</v>
      </c>
      <c r="P81" s="14"/>
      <c r="Q81" s="14" t="s">
        <v>25</v>
      </c>
      <c r="R81" s="14"/>
      <c r="S81" s="14"/>
      <c r="T81" s="14"/>
    </row>
    <row r="82" spans="1:20" x14ac:dyDescent="0.25">
      <c r="A82" s="1" t="s">
        <v>58</v>
      </c>
      <c r="B82" s="1" t="s">
        <v>59</v>
      </c>
      <c r="C82" s="1" t="s">
        <v>60</v>
      </c>
      <c r="D82" s="2">
        <v>44990.333402778</v>
      </c>
      <c r="E82" s="3">
        <v>44990.333402778</v>
      </c>
      <c r="F82" s="3">
        <v>44990.630555556003</v>
      </c>
      <c r="G82" s="4">
        <v>0</v>
      </c>
      <c r="H82" s="5">
        <v>7.13</v>
      </c>
      <c r="I82" s="5">
        <f t="shared" si="3"/>
        <v>66.78</v>
      </c>
      <c r="K82" s="5">
        <f>SUBTOTAL(9,K79:K81)</f>
        <v>944</v>
      </c>
      <c r="O82" s="1" t="s">
        <v>33</v>
      </c>
      <c r="P82" s="1"/>
      <c r="Q82" s="1" t="s">
        <v>25</v>
      </c>
      <c r="R82" s="1"/>
      <c r="S82" s="1"/>
      <c r="T82" s="1"/>
    </row>
    <row r="83" spans="1:20" x14ac:dyDescent="0.25">
      <c r="A83" s="1" t="s">
        <v>58</v>
      </c>
      <c r="B83" s="1" t="s">
        <v>59</v>
      </c>
      <c r="C83" s="1" t="s">
        <v>60</v>
      </c>
      <c r="D83" s="2">
        <v>44991.707141204002</v>
      </c>
      <c r="E83" s="3">
        <v>44991.707141204002</v>
      </c>
      <c r="F83" s="3">
        <v>44991.922222221998</v>
      </c>
      <c r="G83" s="4">
        <v>0</v>
      </c>
      <c r="H83" s="5">
        <v>5.17</v>
      </c>
      <c r="I83" s="5">
        <f t="shared" si="3"/>
        <v>66.78</v>
      </c>
      <c r="K83" s="5">
        <f>+K82/60</f>
        <v>15.733333333333333</v>
      </c>
      <c r="M83" s="5">
        <f>H72+H73+H75+H76+H78+H79+H80+H81</f>
        <v>62.72</v>
      </c>
      <c r="O83" s="1" t="s">
        <v>33</v>
      </c>
      <c r="P83" s="1"/>
      <c r="Q83" s="1" t="s">
        <v>25</v>
      </c>
      <c r="R83" s="1"/>
      <c r="S83" s="1"/>
      <c r="T83" s="1"/>
    </row>
    <row r="84" spans="1:20" x14ac:dyDescent="0.25">
      <c r="A84" s="1" t="s">
        <v>58</v>
      </c>
      <c r="B84" s="1" t="s">
        <v>59</v>
      </c>
      <c r="C84" s="1" t="s">
        <v>60</v>
      </c>
      <c r="D84" s="2">
        <v>44993.359398148001</v>
      </c>
      <c r="E84" s="3">
        <v>44993.359398148001</v>
      </c>
      <c r="F84" s="3">
        <v>44993.652777777999</v>
      </c>
      <c r="G84" s="4">
        <v>0</v>
      </c>
      <c r="H84" s="5">
        <v>7.05</v>
      </c>
      <c r="I84" s="5">
        <f t="shared" si="3"/>
        <v>66.78</v>
      </c>
      <c r="O84" s="1" t="s">
        <v>24</v>
      </c>
      <c r="P84" s="1"/>
      <c r="Q84" s="1" t="s">
        <v>25</v>
      </c>
      <c r="R84" s="1"/>
      <c r="S84" s="1"/>
      <c r="T84" s="1"/>
    </row>
    <row r="85" spans="1:20" x14ac:dyDescent="0.25">
      <c r="A85" s="1" t="s">
        <v>58</v>
      </c>
      <c r="B85" s="1" t="s">
        <v>59</v>
      </c>
      <c r="C85" s="1" t="s">
        <v>60</v>
      </c>
      <c r="D85" s="2">
        <v>44994.625</v>
      </c>
      <c r="E85" s="3">
        <v>44994.625</v>
      </c>
      <c r="F85" s="3">
        <v>44994.916666666999</v>
      </c>
      <c r="G85" s="4">
        <v>0</v>
      </c>
      <c r="H85" s="5">
        <v>7</v>
      </c>
      <c r="I85" s="5">
        <f t="shared" si="3"/>
        <v>66.78</v>
      </c>
      <c r="O85" s="1" t="s">
        <v>33</v>
      </c>
      <c r="P85" s="1"/>
      <c r="Q85" s="1" t="s">
        <v>25</v>
      </c>
      <c r="R85" s="1"/>
      <c r="S85" s="1"/>
      <c r="T85" s="1"/>
    </row>
    <row r="86" spans="1:20" x14ac:dyDescent="0.25">
      <c r="A86" s="1" t="s">
        <v>58</v>
      </c>
      <c r="B86" s="1" t="s">
        <v>59</v>
      </c>
      <c r="C86" s="1" t="s">
        <v>60</v>
      </c>
      <c r="D86" s="2">
        <v>44995.583414351997</v>
      </c>
      <c r="E86" s="3">
        <v>44995.583414351997</v>
      </c>
      <c r="F86" s="3">
        <v>44995.834722222004</v>
      </c>
      <c r="G86" s="4">
        <v>0</v>
      </c>
      <c r="H86" s="5">
        <v>6.03</v>
      </c>
      <c r="I86" s="5">
        <f t="shared" si="3"/>
        <v>66.78</v>
      </c>
      <c r="O86" s="1" t="s">
        <v>20</v>
      </c>
      <c r="P86" s="1"/>
      <c r="Q86" s="1" t="s">
        <v>25</v>
      </c>
      <c r="R86" s="1"/>
      <c r="S86" s="1"/>
      <c r="T86" s="1"/>
    </row>
    <row r="87" spans="1:20" x14ac:dyDescent="0.25">
      <c r="A87" s="1" t="s">
        <v>58</v>
      </c>
      <c r="B87" s="1" t="s">
        <v>59</v>
      </c>
      <c r="C87" s="1" t="s">
        <v>60</v>
      </c>
      <c r="D87" s="2">
        <v>44996.380173611004</v>
      </c>
      <c r="E87" s="3">
        <v>44996.380173611004</v>
      </c>
      <c r="F87" s="3">
        <v>44996.579166666997</v>
      </c>
      <c r="G87" s="4">
        <v>0</v>
      </c>
      <c r="H87" s="5">
        <v>4.78</v>
      </c>
      <c r="I87" s="5">
        <f t="shared" si="3"/>
        <v>66.78</v>
      </c>
      <c r="O87" s="1" t="s">
        <v>20</v>
      </c>
      <c r="P87" s="1"/>
      <c r="Q87" s="1" t="s">
        <v>25</v>
      </c>
      <c r="R87" s="1"/>
      <c r="S87" s="1"/>
      <c r="T87" s="1"/>
    </row>
    <row r="88" spans="1:20" x14ac:dyDescent="0.25">
      <c r="A88" s="1" t="s">
        <v>58</v>
      </c>
      <c r="B88" s="1" t="s">
        <v>59</v>
      </c>
      <c r="C88" s="1" t="s">
        <v>60</v>
      </c>
      <c r="D88" s="2">
        <v>44998.633182869999</v>
      </c>
      <c r="E88" s="3">
        <v>44998.633182869999</v>
      </c>
      <c r="F88" s="3">
        <v>44998.922916666997</v>
      </c>
      <c r="G88" s="4">
        <v>0</v>
      </c>
      <c r="H88" s="5">
        <v>6.97</v>
      </c>
      <c r="I88" s="5">
        <f t="shared" si="3"/>
        <v>66.78</v>
      </c>
      <c r="O88" s="1" t="s">
        <v>33</v>
      </c>
      <c r="P88" s="1"/>
      <c r="Q88" s="1" t="s">
        <v>25</v>
      </c>
      <c r="R88" s="1"/>
      <c r="S88" s="1"/>
      <c r="T88" s="1"/>
    </row>
    <row r="89" spans="1:20" x14ac:dyDescent="0.25">
      <c r="A89" s="1" t="s">
        <v>58</v>
      </c>
      <c r="B89" s="1" t="s">
        <v>59</v>
      </c>
      <c r="C89" s="1" t="s">
        <v>60</v>
      </c>
      <c r="D89" s="2">
        <v>44999.580462963</v>
      </c>
      <c r="E89" s="3">
        <v>44999.580462963</v>
      </c>
      <c r="F89" s="3">
        <v>44999.836805555999</v>
      </c>
      <c r="G89" s="4">
        <v>0</v>
      </c>
      <c r="H89" s="5">
        <v>6.17</v>
      </c>
      <c r="I89" s="5">
        <f t="shared" si="3"/>
        <v>66.78</v>
      </c>
      <c r="O89" s="1" t="s">
        <v>32</v>
      </c>
      <c r="P89" s="1"/>
      <c r="Q89" s="1" t="s">
        <v>25</v>
      </c>
      <c r="R89" s="1"/>
      <c r="S89" s="1"/>
      <c r="T89" s="1"/>
    </row>
    <row r="90" spans="1:20" x14ac:dyDescent="0.25">
      <c r="A90" s="1" t="s">
        <v>58</v>
      </c>
      <c r="B90" s="1" t="s">
        <v>59</v>
      </c>
      <c r="C90" s="1" t="s">
        <v>60</v>
      </c>
      <c r="D90" s="2">
        <v>45001.736539352001</v>
      </c>
      <c r="E90" s="3">
        <v>45001.736539352001</v>
      </c>
      <c r="F90" s="3">
        <v>45001.921527778002</v>
      </c>
      <c r="G90" s="4">
        <v>0</v>
      </c>
      <c r="H90" s="5">
        <v>4.45</v>
      </c>
      <c r="I90" s="5">
        <f t="shared" si="3"/>
        <v>66.78</v>
      </c>
      <c r="O90" s="1" t="s">
        <v>32</v>
      </c>
      <c r="P90" s="1"/>
      <c r="Q90" s="1" t="s">
        <v>21</v>
      </c>
      <c r="R90" s="1"/>
      <c r="S90" s="1"/>
      <c r="T90" s="1"/>
    </row>
    <row r="91" spans="1:20" x14ac:dyDescent="0.25">
      <c r="A91" s="1" t="s">
        <v>58</v>
      </c>
      <c r="B91" s="1" t="s">
        <v>59</v>
      </c>
      <c r="C91" s="1" t="s">
        <v>60</v>
      </c>
      <c r="D91" s="2">
        <v>45002.709016203997</v>
      </c>
      <c r="E91" s="3">
        <v>45002.709016203997</v>
      </c>
      <c r="F91" s="3">
        <v>45002.916666666999</v>
      </c>
      <c r="G91" s="4">
        <v>0</v>
      </c>
      <c r="H91" s="5">
        <v>5</v>
      </c>
      <c r="I91" s="5">
        <f t="shared" si="3"/>
        <v>66.78</v>
      </c>
      <c r="O91" s="1" t="s">
        <v>33</v>
      </c>
      <c r="P91" s="1"/>
      <c r="Q91" s="1" t="s">
        <v>25</v>
      </c>
      <c r="R91" s="1"/>
      <c r="S91" s="1"/>
      <c r="T91" s="1"/>
    </row>
    <row r="92" spans="1:20" x14ac:dyDescent="0.25">
      <c r="A92" s="1" t="s">
        <v>58</v>
      </c>
      <c r="B92" s="1" t="s">
        <v>59</v>
      </c>
      <c r="C92" s="1" t="s">
        <v>60</v>
      </c>
      <c r="D92" s="2">
        <v>45003.334305556004</v>
      </c>
      <c r="E92" s="3">
        <v>45003.334305556004</v>
      </c>
      <c r="F92" s="3">
        <v>45003.627083332998</v>
      </c>
      <c r="G92" s="4">
        <v>0</v>
      </c>
      <c r="H92" s="5">
        <v>7.03</v>
      </c>
      <c r="I92" s="5">
        <f t="shared" si="3"/>
        <v>66.78</v>
      </c>
      <c r="O92" s="1" t="s">
        <v>33</v>
      </c>
      <c r="P92" s="1"/>
      <c r="Q92" s="1" t="s">
        <v>25</v>
      </c>
      <c r="R92" s="1"/>
      <c r="S92" s="1"/>
      <c r="T92" s="1"/>
    </row>
    <row r="93" spans="1:20" x14ac:dyDescent="0.25">
      <c r="A93" s="1" t="s">
        <v>61</v>
      </c>
      <c r="B93" s="1" t="s">
        <v>62</v>
      </c>
      <c r="C93" s="1">
        <v>9254</v>
      </c>
      <c r="D93" s="2">
        <v>44990.290729166998</v>
      </c>
      <c r="E93" s="3">
        <v>44990.290729166998</v>
      </c>
      <c r="F93" s="3">
        <v>44990.602083332997</v>
      </c>
      <c r="G93" s="4">
        <v>0</v>
      </c>
      <c r="H93" s="5">
        <v>7.48</v>
      </c>
      <c r="I93" s="5">
        <f t="shared" si="3"/>
        <v>82.429999999999993</v>
      </c>
      <c r="O93" s="1" t="s">
        <v>32</v>
      </c>
      <c r="P93" s="1"/>
      <c r="Q93" s="1" t="s">
        <v>25</v>
      </c>
      <c r="R93" s="1"/>
      <c r="S93" s="1"/>
      <c r="T93" s="1"/>
    </row>
    <row r="94" spans="1:20" x14ac:dyDescent="0.25">
      <c r="A94" s="1" t="s">
        <v>61</v>
      </c>
      <c r="B94" s="1" t="s">
        <v>62</v>
      </c>
      <c r="C94" s="1">
        <v>9254</v>
      </c>
      <c r="D94" s="2">
        <v>44991.288356481004</v>
      </c>
      <c r="E94" s="3">
        <v>44991.288356481004</v>
      </c>
      <c r="F94" s="3">
        <v>44991.603472221999</v>
      </c>
      <c r="G94" s="4">
        <v>0</v>
      </c>
      <c r="H94" s="5">
        <v>7.57</v>
      </c>
      <c r="I94" s="5">
        <f t="shared" si="3"/>
        <v>82.429999999999993</v>
      </c>
      <c r="O94" s="1" t="s">
        <v>32</v>
      </c>
      <c r="P94" s="1"/>
      <c r="Q94" s="1" t="s">
        <v>25</v>
      </c>
      <c r="R94" s="1"/>
      <c r="S94" s="1"/>
      <c r="T94" s="1"/>
    </row>
    <row r="95" spans="1:20" x14ac:dyDescent="0.25">
      <c r="A95" s="1" t="s">
        <v>61</v>
      </c>
      <c r="B95" s="1" t="s">
        <v>62</v>
      </c>
      <c r="C95" s="1">
        <v>9254</v>
      </c>
      <c r="D95" s="2">
        <v>44992.289016203998</v>
      </c>
      <c r="E95" s="3">
        <v>44992.289016203998</v>
      </c>
      <c r="F95" s="3">
        <v>44992.602777777996</v>
      </c>
      <c r="G95" s="4">
        <v>0</v>
      </c>
      <c r="H95" s="5">
        <v>7.53</v>
      </c>
      <c r="I95" s="5">
        <f t="shared" si="3"/>
        <v>82.429999999999993</v>
      </c>
      <c r="O95" s="1" t="s">
        <v>32</v>
      </c>
      <c r="P95" s="1"/>
      <c r="Q95" s="1" t="s">
        <v>25</v>
      </c>
      <c r="R95" s="1"/>
      <c r="S95" s="1"/>
      <c r="T95" s="1"/>
    </row>
    <row r="96" spans="1:20" x14ac:dyDescent="0.25">
      <c r="A96" s="1" t="s">
        <v>61</v>
      </c>
      <c r="B96" s="1" t="s">
        <v>62</v>
      </c>
      <c r="C96" s="1">
        <v>9254</v>
      </c>
      <c r="D96" s="2">
        <v>44993.285532406997</v>
      </c>
      <c r="E96" s="3">
        <v>44993.285532406997</v>
      </c>
      <c r="F96" s="3">
        <v>44993.604861111002</v>
      </c>
      <c r="G96" s="4">
        <v>0</v>
      </c>
      <c r="H96" s="5">
        <v>7.67</v>
      </c>
      <c r="I96" s="5">
        <f t="shared" si="3"/>
        <v>82.429999999999993</v>
      </c>
      <c r="O96" s="1" t="s">
        <v>32</v>
      </c>
      <c r="P96" s="1"/>
      <c r="Q96" s="1" t="s">
        <v>25</v>
      </c>
      <c r="R96" s="1"/>
      <c r="S96" s="1"/>
      <c r="T96" s="1"/>
    </row>
    <row r="97" spans="1:20" x14ac:dyDescent="0.25">
      <c r="A97" s="1" t="s">
        <v>61</v>
      </c>
      <c r="B97" s="1" t="s">
        <v>62</v>
      </c>
      <c r="C97" s="1">
        <v>9254</v>
      </c>
      <c r="D97" s="2">
        <v>44994.292303241004</v>
      </c>
      <c r="E97" s="3">
        <v>44994.292303241004</v>
      </c>
      <c r="F97" s="3">
        <v>44994.604166666999</v>
      </c>
      <c r="G97" s="4">
        <v>0</v>
      </c>
      <c r="H97" s="5">
        <v>7.5</v>
      </c>
      <c r="I97" s="5">
        <f t="shared" si="3"/>
        <v>82.429999999999993</v>
      </c>
      <c r="O97" s="1" t="s">
        <v>32</v>
      </c>
      <c r="P97" s="1"/>
      <c r="Q97" s="1" t="s">
        <v>25</v>
      </c>
      <c r="R97" s="1"/>
      <c r="S97" s="1"/>
      <c r="T97" s="1"/>
    </row>
    <row r="98" spans="1:20" x14ac:dyDescent="0.25">
      <c r="A98" s="1" t="s">
        <v>61</v>
      </c>
      <c r="B98" s="1" t="s">
        <v>62</v>
      </c>
      <c r="C98" s="1">
        <v>9254</v>
      </c>
      <c r="D98" s="2">
        <v>44995.287430556004</v>
      </c>
      <c r="E98" s="3">
        <v>44995.287430556004</v>
      </c>
      <c r="F98" s="3">
        <v>44995.609027778002</v>
      </c>
      <c r="G98" s="4">
        <v>0</v>
      </c>
      <c r="H98" s="5">
        <v>7.73</v>
      </c>
      <c r="I98" s="5">
        <f t="shared" si="3"/>
        <v>82.429999999999993</v>
      </c>
      <c r="O98" s="1" t="s">
        <v>32</v>
      </c>
      <c r="P98" s="1"/>
      <c r="Q98" s="1" t="s">
        <v>25</v>
      </c>
      <c r="R98" s="1"/>
      <c r="S98" s="1"/>
      <c r="T98" s="1"/>
    </row>
    <row r="99" spans="1:20" x14ac:dyDescent="0.25">
      <c r="A99" s="1" t="s">
        <v>61</v>
      </c>
      <c r="B99" s="1" t="s">
        <v>62</v>
      </c>
      <c r="C99" s="1">
        <v>9254</v>
      </c>
      <c r="D99" s="2">
        <v>44997.288946758999</v>
      </c>
      <c r="E99" s="3">
        <v>44997.288946758999</v>
      </c>
      <c r="F99" s="3">
        <v>44997.609027778002</v>
      </c>
      <c r="G99" s="4">
        <v>0</v>
      </c>
      <c r="H99" s="5">
        <v>7.68</v>
      </c>
      <c r="I99" s="5">
        <f t="shared" si="3"/>
        <v>82.429999999999993</v>
      </c>
      <c r="O99" s="1" t="s">
        <v>32</v>
      </c>
      <c r="P99" s="1"/>
      <c r="Q99" s="1" t="s">
        <v>25</v>
      </c>
      <c r="R99" s="1"/>
      <c r="S99" s="1"/>
      <c r="T99" s="1"/>
    </row>
    <row r="100" spans="1:20" x14ac:dyDescent="0.25">
      <c r="A100" s="1" t="s">
        <v>61</v>
      </c>
      <c r="B100" s="1" t="s">
        <v>62</v>
      </c>
      <c r="C100" s="1">
        <v>9254</v>
      </c>
      <c r="D100" s="2">
        <v>44998.285370370002</v>
      </c>
      <c r="E100" s="3">
        <v>44998.285370370002</v>
      </c>
      <c r="F100" s="3">
        <v>44998.602777777996</v>
      </c>
      <c r="G100" s="4">
        <v>0</v>
      </c>
      <c r="H100" s="5">
        <v>7.63</v>
      </c>
      <c r="I100" s="5">
        <f t="shared" si="3"/>
        <v>82.429999999999993</v>
      </c>
      <c r="O100" s="1" t="s">
        <v>32</v>
      </c>
      <c r="P100" s="1"/>
      <c r="Q100" s="1" t="s">
        <v>25</v>
      </c>
      <c r="R100" s="1"/>
      <c r="S100" s="1"/>
      <c r="T100" s="1"/>
    </row>
    <row r="101" spans="1:20" x14ac:dyDescent="0.25">
      <c r="A101" s="1" t="s">
        <v>61</v>
      </c>
      <c r="B101" s="1" t="s">
        <v>62</v>
      </c>
      <c r="C101" s="1">
        <v>9254</v>
      </c>
      <c r="D101" s="2">
        <v>44999.290381944003</v>
      </c>
      <c r="E101" s="3">
        <v>44999.290381944003</v>
      </c>
      <c r="F101" s="3">
        <v>44999.603472221999</v>
      </c>
      <c r="G101" s="4">
        <v>0</v>
      </c>
      <c r="H101" s="5">
        <v>7.52</v>
      </c>
      <c r="I101" s="5">
        <f t="shared" si="3"/>
        <v>82.429999999999993</v>
      </c>
      <c r="O101" s="1" t="s">
        <v>32</v>
      </c>
      <c r="P101" s="1"/>
      <c r="Q101" s="1" t="s">
        <v>25</v>
      </c>
      <c r="R101" s="1"/>
      <c r="S101" s="1"/>
      <c r="T101" s="1"/>
    </row>
    <row r="102" spans="1:20" x14ac:dyDescent="0.25">
      <c r="A102" s="1" t="s">
        <v>61</v>
      </c>
      <c r="B102" s="1" t="s">
        <v>62</v>
      </c>
      <c r="C102" s="1">
        <v>9254</v>
      </c>
      <c r="D102" s="2">
        <v>45001.350879630001</v>
      </c>
      <c r="E102" s="3">
        <v>45001.350879630001</v>
      </c>
      <c r="F102" s="3">
        <v>45001.624305555997</v>
      </c>
      <c r="G102" s="4">
        <v>0</v>
      </c>
      <c r="H102" s="5">
        <v>6.57</v>
      </c>
      <c r="I102" s="5">
        <f t="shared" si="3"/>
        <v>82.429999999999993</v>
      </c>
      <c r="O102" s="1" t="s">
        <v>24</v>
      </c>
      <c r="P102" s="1"/>
      <c r="Q102" s="1" t="s">
        <v>25</v>
      </c>
      <c r="R102" s="1"/>
      <c r="S102" s="1"/>
      <c r="T102" s="1"/>
    </row>
    <row r="103" spans="1:20" x14ac:dyDescent="0.25">
      <c r="A103" s="1" t="s">
        <v>61</v>
      </c>
      <c r="B103" s="1" t="s">
        <v>62</v>
      </c>
      <c r="C103" s="1">
        <v>9254</v>
      </c>
      <c r="D103" s="2">
        <v>45003.287453703997</v>
      </c>
      <c r="E103" s="3">
        <v>45003.287453703997</v>
      </c>
      <c r="F103" s="3">
        <v>45003.601388889001</v>
      </c>
      <c r="G103" s="4">
        <v>0</v>
      </c>
      <c r="H103" s="5">
        <v>7.55</v>
      </c>
      <c r="I103" s="5">
        <f t="shared" si="3"/>
        <v>82.429999999999993</v>
      </c>
      <c r="O103" s="1" t="s">
        <v>32</v>
      </c>
      <c r="P103" s="1"/>
      <c r="Q103" s="1" t="s">
        <v>25</v>
      </c>
      <c r="R103" s="1"/>
      <c r="S103" s="1"/>
      <c r="T103" s="1"/>
    </row>
    <row r="104" spans="1:20" x14ac:dyDescent="0.25">
      <c r="A104" s="1" t="s">
        <v>63</v>
      </c>
      <c r="B104" s="1" t="s">
        <v>64</v>
      </c>
      <c r="C104" s="1">
        <v>2301</v>
      </c>
      <c r="D104" s="2">
        <v>44990.582002315001</v>
      </c>
      <c r="E104" s="3">
        <v>44990.582002315001</v>
      </c>
      <c r="F104" s="3">
        <v>44990.790972221999</v>
      </c>
      <c r="G104" s="4">
        <v>0</v>
      </c>
      <c r="H104" s="5">
        <v>5.0199999999999996</v>
      </c>
      <c r="I104" s="5">
        <f t="shared" si="3"/>
        <v>68.39</v>
      </c>
      <c r="O104" s="1" t="s">
        <v>32</v>
      </c>
      <c r="P104" s="1"/>
      <c r="Q104" s="1" t="s">
        <v>25</v>
      </c>
      <c r="R104" s="1"/>
      <c r="S104" s="1"/>
      <c r="T104" s="1"/>
    </row>
    <row r="105" spans="1:20" x14ac:dyDescent="0.25">
      <c r="A105" s="1" t="s">
        <v>63</v>
      </c>
      <c r="B105" s="1" t="s">
        <v>64</v>
      </c>
      <c r="C105" s="1">
        <v>2301</v>
      </c>
      <c r="D105" s="2">
        <v>44991.499074074003</v>
      </c>
      <c r="E105" s="3">
        <v>44991.499074074003</v>
      </c>
      <c r="F105" s="3">
        <v>44991.724305556003</v>
      </c>
      <c r="G105" s="4">
        <v>0</v>
      </c>
      <c r="H105" s="5">
        <v>5.42</v>
      </c>
      <c r="I105" s="5">
        <f t="shared" si="3"/>
        <v>68.39</v>
      </c>
      <c r="O105" s="1" t="s">
        <v>24</v>
      </c>
      <c r="P105" s="1"/>
      <c r="Q105" s="1" t="s">
        <v>25</v>
      </c>
      <c r="R105" s="1"/>
      <c r="S105" s="1"/>
      <c r="T105" s="1"/>
    </row>
    <row r="106" spans="1:20" x14ac:dyDescent="0.25">
      <c r="A106" s="1" t="s">
        <v>63</v>
      </c>
      <c r="B106" s="1" t="s">
        <v>64</v>
      </c>
      <c r="C106" s="1">
        <v>2301</v>
      </c>
      <c r="D106" s="2">
        <v>44992.582893519</v>
      </c>
      <c r="E106" s="3">
        <v>44992.582893519</v>
      </c>
      <c r="F106" s="3">
        <v>44992.790972221999</v>
      </c>
      <c r="G106" s="4">
        <v>0</v>
      </c>
      <c r="H106" s="5">
        <v>5</v>
      </c>
      <c r="I106" s="5">
        <f t="shared" si="3"/>
        <v>68.39</v>
      </c>
      <c r="O106" s="1" t="s">
        <v>32</v>
      </c>
      <c r="P106" s="1"/>
      <c r="Q106" s="1" t="s">
        <v>25</v>
      </c>
      <c r="R106" s="1"/>
      <c r="S106" s="1"/>
      <c r="T106" s="1"/>
    </row>
    <row r="107" spans="1:20" x14ac:dyDescent="0.25">
      <c r="A107" s="1" t="s">
        <v>63</v>
      </c>
      <c r="B107" s="1" t="s">
        <v>64</v>
      </c>
      <c r="C107" s="1">
        <v>2301</v>
      </c>
      <c r="D107" s="2">
        <v>44993.499664351999</v>
      </c>
      <c r="E107" s="3">
        <v>44993.499664351999</v>
      </c>
      <c r="F107" s="3">
        <v>44993.707638888998</v>
      </c>
      <c r="G107" s="4">
        <v>0</v>
      </c>
      <c r="H107" s="5">
        <v>5</v>
      </c>
      <c r="I107" s="5">
        <f t="shared" si="3"/>
        <v>68.39</v>
      </c>
      <c r="O107" s="1" t="s">
        <v>24</v>
      </c>
      <c r="P107" s="1"/>
      <c r="Q107" s="1" t="s">
        <v>25</v>
      </c>
      <c r="R107" s="1"/>
      <c r="S107" s="1"/>
      <c r="T107" s="1"/>
    </row>
    <row r="108" spans="1:20" x14ac:dyDescent="0.25">
      <c r="A108" s="1" t="s">
        <v>63</v>
      </c>
      <c r="B108" s="1" t="s">
        <v>64</v>
      </c>
      <c r="C108" s="1">
        <v>2301</v>
      </c>
      <c r="D108" s="2">
        <v>44994.330868056</v>
      </c>
      <c r="E108" s="3">
        <v>44994.330868056</v>
      </c>
      <c r="F108" s="3">
        <v>44994.647916667003</v>
      </c>
      <c r="G108" s="4">
        <v>0</v>
      </c>
      <c r="H108" s="5">
        <v>7.62</v>
      </c>
      <c r="I108" s="5">
        <f t="shared" si="3"/>
        <v>68.39</v>
      </c>
      <c r="O108" s="1" t="s">
        <v>24</v>
      </c>
      <c r="P108" s="1"/>
      <c r="Q108" s="1" t="s">
        <v>65</v>
      </c>
      <c r="R108" s="1"/>
      <c r="S108" s="1"/>
      <c r="T108" s="1"/>
    </row>
    <row r="109" spans="1:20" x14ac:dyDescent="0.25">
      <c r="A109" s="1" t="s">
        <v>63</v>
      </c>
      <c r="B109" s="1" t="s">
        <v>64</v>
      </c>
      <c r="C109" s="1">
        <v>2301</v>
      </c>
      <c r="D109" s="2">
        <v>44995.623981481003</v>
      </c>
      <c r="E109" s="3">
        <v>44995.623981481003</v>
      </c>
      <c r="F109" s="3">
        <v>44995.920138889</v>
      </c>
      <c r="G109" s="4">
        <v>0</v>
      </c>
      <c r="H109" s="5">
        <v>7.12</v>
      </c>
      <c r="I109" s="5">
        <f t="shared" si="3"/>
        <v>68.39</v>
      </c>
      <c r="O109" s="1" t="s">
        <v>33</v>
      </c>
      <c r="P109" s="1"/>
      <c r="Q109" s="1" t="s">
        <v>25</v>
      </c>
      <c r="R109" s="1"/>
      <c r="S109" s="1"/>
      <c r="T109" s="1"/>
    </row>
    <row r="110" spans="1:20" x14ac:dyDescent="0.25">
      <c r="A110" s="1" t="s">
        <v>63</v>
      </c>
      <c r="B110" s="1" t="s">
        <v>64</v>
      </c>
      <c r="C110" s="1">
        <v>2301</v>
      </c>
      <c r="D110" s="2">
        <v>44997.330671295997</v>
      </c>
      <c r="E110" s="3">
        <v>44997.330671295997</v>
      </c>
      <c r="F110" s="3">
        <v>44997.625694444003</v>
      </c>
      <c r="G110" s="4">
        <v>0</v>
      </c>
      <c r="H110" s="5">
        <v>7.08</v>
      </c>
      <c r="I110" s="5">
        <f t="shared" si="3"/>
        <v>68.39</v>
      </c>
      <c r="O110" s="1" t="s">
        <v>33</v>
      </c>
      <c r="P110" s="1"/>
      <c r="Q110" s="1" t="s">
        <v>25</v>
      </c>
      <c r="R110" s="1"/>
      <c r="S110" s="1"/>
      <c r="T110" s="1"/>
    </row>
    <row r="111" spans="1:20" x14ac:dyDescent="0.25">
      <c r="A111" s="1" t="s">
        <v>63</v>
      </c>
      <c r="B111" s="1" t="s">
        <v>64</v>
      </c>
      <c r="C111" s="1">
        <v>2301</v>
      </c>
      <c r="D111" s="2">
        <v>44998.579467593001</v>
      </c>
      <c r="E111" s="3">
        <v>44998.579467593001</v>
      </c>
      <c r="F111" s="3">
        <v>44998.793055556001</v>
      </c>
      <c r="G111" s="4">
        <v>0</v>
      </c>
      <c r="H111" s="5">
        <v>5.13</v>
      </c>
      <c r="I111" s="5">
        <f t="shared" si="3"/>
        <v>68.39</v>
      </c>
      <c r="O111" s="1" t="s">
        <v>32</v>
      </c>
      <c r="P111" s="1"/>
      <c r="Q111" s="1" t="s">
        <v>25</v>
      </c>
      <c r="R111" s="1"/>
      <c r="S111" s="1"/>
      <c r="T111" s="1"/>
    </row>
    <row r="112" spans="1:20" x14ac:dyDescent="0.25">
      <c r="A112" s="1" t="s">
        <v>63</v>
      </c>
      <c r="B112" s="1" t="s">
        <v>64</v>
      </c>
      <c r="C112" s="1">
        <v>2301</v>
      </c>
      <c r="D112" s="2">
        <v>44999.502418980999</v>
      </c>
      <c r="E112" s="3">
        <v>44999.502418980999</v>
      </c>
      <c r="F112" s="3">
        <v>44999.716666667002</v>
      </c>
      <c r="G112" s="4">
        <v>0</v>
      </c>
      <c r="H112" s="5">
        <v>5.15</v>
      </c>
      <c r="I112" s="5">
        <f t="shared" si="3"/>
        <v>68.39</v>
      </c>
      <c r="O112" s="1" t="s">
        <v>24</v>
      </c>
      <c r="P112" s="1"/>
      <c r="Q112" s="1" t="s">
        <v>25</v>
      </c>
      <c r="R112" s="1"/>
      <c r="S112" s="1"/>
      <c r="T112" s="1"/>
    </row>
    <row r="113" spans="1:20" x14ac:dyDescent="0.25">
      <c r="A113" s="1" t="s">
        <v>63</v>
      </c>
      <c r="B113" s="1" t="s">
        <v>64</v>
      </c>
      <c r="C113" s="1">
        <v>2301</v>
      </c>
      <c r="D113" s="2">
        <v>45000.587037037003</v>
      </c>
      <c r="E113" s="3">
        <v>45000.587037037003</v>
      </c>
      <c r="F113" s="3">
        <v>45000.797222221998</v>
      </c>
      <c r="G113" s="4">
        <v>0</v>
      </c>
      <c r="H113" s="5">
        <v>5.05</v>
      </c>
      <c r="I113" s="5">
        <f t="shared" si="3"/>
        <v>68.39</v>
      </c>
      <c r="O113" s="1" t="s">
        <v>32</v>
      </c>
      <c r="P113" s="1"/>
      <c r="Q113" s="1" t="s">
        <v>25</v>
      </c>
      <c r="R113" s="1"/>
      <c r="S113" s="1"/>
      <c r="T113" s="1"/>
    </row>
    <row r="114" spans="1:20" x14ac:dyDescent="0.25">
      <c r="A114" s="1" t="s">
        <v>63</v>
      </c>
      <c r="B114" s="1" t="s">
        <v>64</v>
      </c>
      <c r="C114" s="1">
        <v>2301</v>
      </c>
      <c r="D114" s="2">
        <v>45001.506805555997</v>
      </c>
      <c r="E114" s="3">
        <v>45001.506805555997</v>
      </c>
      <c r="F114" s="3">
        <v>45001.6875</v>
      </c>
      <c r="G114" s="4">
        <v>0</v>
      </c>
      <c r="H114" s="5">
        <v>4.3499999999999996</v>
      </c>
      <c r="I114" s="5">
        <f t="shared" si="3"/>
        <v>68.39</v>
      </c>
      <c r="O114" s="1" t="s">
        <v>24</v>
      </c>
      <c r="P114" s="1"/>
      <c r="Q114" s="1" t="s">
        <v>25</v>
      </c>
      <c r="R114" s="1"/>
      <c r="S114" s="1"/>
      <c r="T114" s="1"/>
    </row>
    <row r="115" spans="1:20" x14ac:dyDescent="0.25">
      <c r="A115" s="1" t="s">
        <v>63</v>
      </c>
      <c r="B115" s="1" t="s">
        <v>64</v>
      </c>
      <c r="C115" s="1">
        <v>2301</v>
      </c>
      <c r="D115" s="2">
        <v>45002.646990740999</v>
      </c>
      <c r="E115" s="3">
        <v>45002.646990740999</v>
      </c>
      <c r="F115" s="3">
        <v>45002.915277777996</v>
      </c>
      <c r="G115" s="4">
        <v>0</v>
      </c>
      <c r="H115" s="5">
        <v>6.45</v>
      </c>
      <c r="I115" s="5">
        <f t="shared" si="3"/>
        <v>68.39</v>
      </c>
      <c r="O115" s="1" t="s">
        <v>24</v>
      </c>
      <c r="P115" s="1"/>
      <c r="Q115" s="1" t="s">
        <v>25</v>
      </c>
      <c r="R115" s="1"/>
      <c r="S115" s="1"/>
      <c r="T115" s="1"/>
    </row>
    <row r="116" spans="1:20" x14ac:dyDescent="0.25">
      <c r="A116" s="1" t="s">
        <v>66</v>
      </c>
      <c r="B116" s="1" t="s">
        <v>67</v>
      </c>
      <c r="C116" s="1">
        <v>9123</v>
      </c>
      <c r="D116" s="2">
        <v>44993.532395832997</v>
      </c>
      <c r="E116" s="3">
        <v>44993.532395832997</v>
      </c>
      <c r="F116" s="3">
        <v>44993.645138888998</v>
      </c>
      <c r="G116" s="4">
        <v>0</v>
      </c>
      <c r="H116" s="5">
        <v>2.72</v>
      </c>
      <c r="I116" s="5">
        <f t="shared" si="3"/>
        <v>11.359999999999998</v>
      </c>
      <c r="O116" s="1" t="s">
        <v>68</v>
      </c>
      <c r="P116" s="1" t="s">
        <v>20</v>
      </c>
      <c r="Q116" s="1" t="s">
        <v>25</v>
      </c>
      <c r="R116" s="1"/>
      <c r="S116" s="1"/>
      <c r="T116" s="1"/>
    </row>
    <row r="117" spans="1:20" x14ac:dyDescent="0.25">
      <c r="A117" s="1" t="s">
        <v>66</v>
      </c>
      <c r="B117" s="1" t="s">
        <v>67</v>
      </c>
      <c r="C117" s="1">
        <v>9123</v>
      </c>
      <c r="D117" s="2">
        <v>44994.521620369997</v>
      </c>
      <c r="E117" s="3">
        <v>44994.521620369997</v>
      </c>
      <c r="F117" s="3">
        <v>44994.649305555999</v>
      </c>
      <c r="G117" s="4">
        <v>0</v>
      </c>
      <c r="H117" s="5">
        <v>3.07</v>
      </c>
      <c r="I117" s="5">
        <f t="shared" si="3"/>
        <v>11.359999999999998</v>
      </c>
      <c r="O117" s="1" t="s">
        <v>68</v>
      </c>
      <c r="P117" s="1" t="s">
        <v>20</v>
      </c>
      <c r="Q117" s="1" t="s">
        <v>25</v>
      </c>
      <c r="R117" s="1"/>
      <c r="S117" s="1"/>
      <c r="T117" s="1"/>
    </row>
    <row r="118" spans="1:20" x14ac:dyDescent="0.25">
      <c r="A118" s="1" t="s">
        <v>66</v>
      </c>
      <c r="B118" s="1" t="s">
        <v>67</v>
      </c>
      <c r="C118" s="1">
        <v>9123</v>
      </c>
      <c r="D118" s="2">
        <v>44995.631574074003</v>
      </c>
      <c r="E118" s="3">
        <v>44995.631574074003</v>
      </c>
      <c r="F118" s="3">
        <v>44995.670138889</v>
      </c>
      <c r="G118" s="4">
        <v>0</v>
      </c>
      <c r="H118" s="5">
        <v>0.93</v>
      </c>
      <c r="I118" s="5">
        <f t="shared" si="3"/>
        <v>11.359999999999998</v>
      </c>
      <c r="O118" s="1" t="s">
        <v>68</v>
      </c>
      <c r="P118" s="1"/>
      <c r="Q118" s="1" t="s">
        <v>25</v>
      </c>
      <c r="R118" s="1"/>
      <c r="S118" s="1"/>
      <c r="T118" s="1"/>
    </row>
    <row r="119" spans="1:20" x14ac:dyDescent="0.25">
      <c r="A119" s="1" t="s">
        <v>66</v>
      </c>
      <c r="B119" s="1" t="s">
        <v>67</v>
      </c>
      <c r="C119" s="1">
        <v>9123</v>
      </c>
      <c r="D119" s="2">
        <v>45001.531712962998</v>
      </c>
      <c r="E119" s="3">
        <v>45001.531712962998</v>
      </c>
      <c r="F119" s="3">
        <v>45001.698611111002</v>
      </c>
      <c r="G119" s="4">
        <v>0</v>
      </c>
      <c r="H119" s="5">
        <v>4.0199999999999996</v>
      </c>
      <c r="I119" s="5">
        <f t="shared" si="3"/>
        <v>11.359999999999998</v>
      </c>
      <c r="O119" s="1" t="s">
        <v>68</v>
      </c>
      <c r="P119" s="1" t="s">
        <v>20</v>
      </c>
      <c r="Q119" s="1" t="s">
        <v>25</v>
      </c>
      <c r="R119" s="1"/>
      <c r="S119" s="1"/>
      <c r="T119" s="1"/>
    </row>
    <row r="120" spans="1:20" x14ac:dyDescent="0.25">
      <c r="A120" s="1" t="s">
        <v>66</v>
      </c>
      <c r="B120" s="1" t="s">
        <v>67</v>
      </c>
      <c r="C120" s="1">
        <v>9123</v>
      </c>
      <c r="D120" s="2">
        <v>45002.554131944002</v>
      </c>
      <c r="E120" s="3">
        <v>45002.554131944002</v>
      </c>
      <c r="F120" s="3">
        <v>45002.579166666997</v>
      </c>
      <c r="G120" s="4">
        <v>0</v>
      </c>
      <c r="H120" s="5">
        <v>0.62</v>
      </c>
      <c r="I120" s="5">
        <f t="shared" si="3"/>
        <v>11.359999999999998</v>
      </c>
      <c r="O120" s="1" t="s">
        <v>68</v>
      </c>
      <c r="P120" s="1" t="s">
        <v>20</v>
      </c>
      <c r="Q120" s="1" t="s">
        <v>25</v>
      </c>
      <c r="R120" s="1"/>
      <c r="S120" s="1"/>
      <c r="T120" s="1"/>
    </row>
    <row r="121" spans="1:20" x14ac:dyDescent="0.25">
      <c r="A121" s="1" t="s">
        <v>69</v>
      </c>
      <c r="B121" s="1" t="s">
        <v>70</v>
      </c>
      <c r="C121" s="1">
        <v>9063</v>
      </c>
      <c r="D121" s="2">
        <v>44992.597222222001</v>
      </c>
      <c r="E121" s="3">
        <v>44992.597222222001</v>
      </c>
      <c r="F121" s="3">
        <v>44992.652777777999</v>
      </c>
      <c r="G121" s="4">
        <v>0</v>
      </c>
      <c r="H121" s="5">
        <v>1.33</v>
      </c>
      <c r="I121" s="5">
        <f t="shared" si="3"/>
        <v>83.830000000000013</v>
      </c>
      <c r="O121" s="1" t="s">
        <v>71</v>
      </c>
      <c r="P121" s="1"/>
      <c r="Q121" s="1"/>
      <c r="R121" s="1"/>
      <c r="S121" s="1"/>
      <c r="T121" s="1"/>
    </row>
    <row r="122" spans="1:20" x14ac:dyDescent="0.25">
      <c r="A122" s="1" t="s">
        <v>69</v>
      </c>
      <c r="B122" s="1" t="s">
        <v>70</v>
      </c>
      <c r="C122" s="1">
        <v>9063</v>
      </c>
      <c r="D122" s="2">
        <v>44992.677129629999</v>
      </c>
      <c r="E122" s="3">
        <v>44992.677129629999</v>
      </c>
      <c r="F122" s="3">
        <v>44992.922916666997</v>
      </c>
      <c r="G122" s="4">
        <v>0</v>
      </c>
      <c r="H122" s="5">
        <v>5.9</v>
      </c>
      <c r="I122" s="5">
        <f t="shared" si="3"/>
        <v>83.830000000000013</v>
      </c>
      <c r="O122" s="1" t="s">
        <v>24</v>
      </c>
      <c r="P122" s="1"/>
      <c r="Q122" s="1" t="s">
        <v>25</v>
      </c>
      <c r="R122" s="1"/>
      <c r="S122" s="1"/>
      <c r="T122" s="1"/>
    </row>
    <row r="123" spans="1:20" x14ac:dyDescent="0.25">
      <c r="A123" s="1" t="s">
        <v>69</v>
      </c>
      <c r="B123" s="1" t="s">
        <v>70</v>
      </c>
      <c r="C123" s="1">
        <v>9063</v>
      </c>
      <c r="D123" s="2">
        <v>44992.923379630003</v>
      </c>
      <c r="E123" s="3">
        <v>44992.923379630003</v>
      </c>
      <c r="F123" s="3">
        <v>44993.402083333</v>
      </c>
      <c r="G123" s="4">
        <v>0</v>
      </c>
      <c r="H123" s="5">
        <v>11.5</v>
      </c>
      <c r="I123" s="5">
        <f t="shared" si="3"/>
        <v>83.830000000000013</v>
      </c>
      <c r="O123" s="1" t="s">
        <v>24</v>
      </c>
      <c r="P123" s="1"/>
      <c r="Q123" s="1" t="s">
        <v>25</v>
      </c>
      <c r="R123" s="1"/>
      <c r="S123" s="1"/>
      <c r="T123" s="1"/>
    </row>
    <row r="124" spans="1:20" x14ac:dyDescent="0.25">
      <c r="A124" s="1" t="s">
        <v>69</v>
      </c>
      <c r="B124" s="1" t="s">
        <v>70</v>
      </c>
      <c r="C124" s="1">
        <v>9063</v>
      </c>
      <c r="D124" s="2">
        <v>44993.625509259</v>
      </c>
      <c r="E124" s="3">
        <v>44993.625509259</v>
      </c>
      <c r="F124" s="3">
        <v>44993.666666666999</v>
      </c>
      <c r="G124" s="4">
        <v>0</v>
      </c>
      <c r="H124" s="5">
        <v>1</v>
      </c>
      <c r="I124" s="5">
        <f t="shared" si="3"/>
        <v>83.830000000000013</v>
      </c>
      <c r="O124" s="1" t="s">
        <v>24</v>
      </c>
      <c r="P124" s="1"/>
      <c r="Q124" s="1" t="s">
        <v>25</v>
      </c>
      <c r="R124" s="1"/>
      <c r="S124" s="1" t="s">
        <v>72</v>
      </c>
      <c r="T124" s="1"/>
    </row>
    <row r="125" spans="1:20" x14ac:dyDescent="0.25">
      <c r="A125" s="1" t="s">
        <v>69</v>
      </c>
      <c r="B125" s="1" t="s">
        <v>70</v>
      </c>
      <c r="C125" s="1">
        <v>9063</v>
      </c>
      <c r="D125" s="2">
        <v>44993.708009258997</v>
      </c>
      <c r="E125" s="3">
        <v>44993.708009258997</v>
      </c>
      <c r="F125" s="3">
        <v>44993.941666667</v>
      </c>
      <c r="G125" s="4">
        <v>0</v>
      </c>
      <c r="H125" s="5">
        <v>5.62</v>
      </c>
      <c r="I125" s="5">
        <f t="shared" si="3"/>
        <v>83.830000000000013</v>
      </c>
      <c r="O125" s="1" t="s">
        <v>24</v>
      </c>
      <c r="P125" s="1"/>
      <c r="Q125" s="1" t="s">
        <v>25</v>
      </c>
      <c r="R125" s="1"/>
      <c r="S125" s="1"/>
      <c r="T125" s="1"/>
    </row>
    <row r="126" spans="1:20" x14ac:dyDescent="0.25">
      <c r="A126" s="1" t="s">
        <v>69</v>
      </c>
      <c r="B126" s="1" t="s">
        <v>70</v>
      </c>
      <c r="C126" s="1">
        <v>9063</v>
      </c>
      <c r="D126" s="2">
        <v>44994.527777777999</v>
      </c>
      <c r="E126" s="3">
        <v>44994.527777777999</v>
      </c>
      <c r="F126" s="3">
        <v>44994.604166666999</v>
      </c>
      <c r="G126" s="4">
        <v>0</v>
      </c>
      <c r="H126" s="5">
        <v>1.83</v>
      </c>
      <c r="I126" s="5">
        <f t="shared" si="3"/>
        <v>83.830000000000013</v>
      </c>
      <c r="O126" s="1" t="s">
        <v>71</v>
      </c>
      <c r="P126" s="1"/>
      <c r="Q126" s="1"/>
      <c r="R126" s="1"/>
      <c r="S126" s="1"/>
      <c r="T126" s="1"/>
    </row>
    <row r="127" spans="1:20" x14ac:dyDescent="0.25">
      <c r="A127" s="1" t="s">
        <v>69</v>
      </c>
      <c r="B127" s="1" t="s">
        <v>70</v>
      </c>
      <c r="C127" s="1">
        <v>9063</v>
      </c>
      <c r="D127" s="2">
        <v>44994.646562499998</v>
      </c>
      <c r="E127" s="3">
        <v>44994.646562499998</v>
      </c>
      <c r="F127" s="3">
        <v>44994.918055556001</v>
      </c>
      <c r="G127" s="4">
        <v>0</v>
      </c>
      <c r="H127" s="5">
        <v>6.52</v>
      </c>
      <c r="I127" s="5">
        <f t="shared" si="3"/>
        <v>83.830000000000013</v>
      </c>
      <c r="O127" s="1" t="s">
        <v>24</v>
      </c>
      <c r="P127" s="1"/>
      <c r="Q127" s="1" t="s">
        <v>25</v>
      </c>
      <c r="R127" s="1"/>
      <c r="S127" s="1"/>
      <c r="T127" s="1"/>
    </row>
    <row r="128" spans="1:20" x14ac:dyDescent="0.25">
      <c r="A128" s="1" t="s">
        <v>69</v>
      </c>
      <c r="B128" s="1" t="s">
        <v>70</v>
      </c>
      <c r="C128" s="1">
        <v>9063</v>
      </c>
      <c r="D128" s="2">
        <v>44995.340277777999</v>
      </c>
      <c r="E128" s="3">
        <v>44995.340277777999</v>
      </c>
      <c r="F128" s="3">
        <v>44995.395833333001</v>
      </c>
      <c r="G128" s="4">
        <v>0</v>
      </c>
      <c r="H128" s="5">
        <v>1.33</v>
      </c>
      <c r="I128" s="5">
        <f t="shared" si="3"/>
        <v>83.830000000000013</v>
      </c>
      <c r="O128" s="1" t="s">
        <v>71</v>
      </c>
      <c r="P128" s="1"/>
      <c r="Q128" s="1"/>
      <c r="R128" s="1"/>
      <c r="S128" s="1"/>
      <c r="T128" s="1"/>
    </row>
    <row r="129" spans="1:20" x14ac:dyDescent="0.25">
      <c r="A129" s="1" t="s">
        <v>69</v>
      </c>
      <c r="B129" s="1" t="s">
        <v>70</v>
      </c>
      <c r="C129" s="1">
        <v>9063</v>
      </c>
      <c r="D129" s="2">
        <v>44995.644363425999</v>
      </c>
      <c r="E129" s="3">
        <v>44995.644363425999</v>
      </c>
      <c r="F129" s="3">
        <v>44995.920833333003</v>
      </c>
      <c r="G129" s="4">
        <v>0</v>
      </c>
      <c r="H129" s="5">
        <v>6.65</v>
      </c>
      <c r="I129" s="5">
        <f t="shared" si="3"/>
        <v>83.830000000000013</v>
      </c>
      <c r="O129" s="1" t="s">
        <v>24</v>
      </c>
      <c r="P129" s="1"/>
      <c r="Q129" s="1" t="s">
        <v>25</v>
      </c>
      <c r="R129" s="1"/>
      <c r="S129" s="1"/>
      <c r="T129" s="1"/>
    </row>
    <row r="130" spans="1:20" x14ac:dyDescent="0.25">
      <c r="A130" s="1" t="s">
        <v>69</v>
      </c>
      <c r="B130" s="1" t="s">
        <v>70</v>
      </c>
      <c r="C130" s="1">
        <v>9063</v>
      </c>
      <c r="D130" s="2">
        <v>44998.451388889</v>
      </c>
      <c r="E130" s="3">
        <v>44998.451388889</v>
      </c>
      <c r="F130" s="3">
        <v>44998.520833333001</v>
      </c>
      <c r="G130" s="4">
        <v>0</v>
      </c>
      <c r="H130" s="5">
        <v>1.67</v>
      </c>
      <c r="I130" s="5">
        <f t="shared" si="3"/>
        <v>83.830000000000013</v>
      </c>
      <c r="O130" s="1" t="s">
        <v>71</v>
      </c>
      <c r="P130" s="1"/>
      <c r="Q130" s="1"/>
      <c r="R130" s="1" t="s">
        <v>73</v>
      </c>
      <c r="S130" s="1"/>
      <c r="T130" s="1"/>
    </row>
    <row r="131" spans="1:20" x14ac:dyDescent="0.25">
      <c r="A131" s="1" t="s">
        <v>69</v>
      </c>
      <c r="B131" s="1" t="s">
        <v>70</v>
      </c>
      <c r="C131" s="1">
        <v>9063</v>
      </c>
      <c r="D131" s="2">
        <v>44998.625</v>
      </c>
      <c r="E131" s="3">
        <v>44998.625</v>
      </c>
      <c r="F131" s="3">
        <v>44998.645833333001</v>
      </c>
      <c r="G131" s="4">
        <v>0</v>
      </c>
      <c r="H131" s="5">
        <v>0.5</v>
      </c>
      <c r="I131" s="5">
        <f t="shared" ref="I131:I179" si="8">SUMIFS($H$2:$H$179, $A$2:$A$179, A131)</f>
        <v>83.830000000000013</v>
      </c>
      <c r="O131" s="1" t="s">
        <v>71</v>
      </c>
      <c r="P131" s="1"/>
      <c r="Q131" s="1"/>
      <c r="R131" s="1" t="s">
        <v>74</v>
      </c>
      <c r="S131" s="1"/>
      <c r="T131" s="1"/>
    </row>
    <row r="132" spans="1:20" x14ac:dyDescent="0.25">
      <c r="A132" s="1" t="s">
        <v>69</v>
      </c>
      <c r="B132" s="1" t="s">
        <v>70</v>
      </c>
      <c r="C132" s="1">
        <v>9063</v>
      </c>
      <c r="D132" s="2">
        <v>44999.444826389001</v>
      </c>
      <c r="E132" s="3">
        <v>44999.444826389001</v>
      </c>
      <c r="F132" s="3">
        <v>44999.498611110997</v>
      </c>
      <c r="G132" s="4">
        <v>0</v>
      </c>
      <c r="H132" s="5">
        <v>1.3</v>
      </c>
      <c r="I132" s="5">
        <f t="shared" si="8"/>
        <v>83.830000000000013</v>
      </c>
      <c r="O132" s="1" t="s">
        <v>20</v>
      </c>
      <c r="P132" s="1"/>
      <c r="Q132" s="1"/>
      <c r="R132" s="1"/>
      <c r="S132" s="1"/>
      <c r="T132" s="1"/>
    </row>
    <row r="133" spans="1:20" x14ac:dyDescent="0.25">
      <c r="A133" s="1" t="s">
        <v>69</v>
      </c>
      <c r="B133" s="1" t="s">
        <v>70</v>
      </c>
      <c r="C133" s="1">
        <v>9063</v>
      </c>
      <c r="D133" s="2">
        <v>44999.715428240997</v>
      </c>
      <c r="E133" s="3">
        <v>44999.715428240997</v>
      </c>
      <c r="F133" s="3">
        <v>44999.919444444</v>
      </c>
      <c r="G133" s="4">
        <v>0</v>
      </c>
      <c r="H133" s="5">
        <v>4.9000000000000004</v>
      </c>
      <c r="I133" s="5">
        <f t="shared" si="8"/>
        <v>83.830000000000013</v>
      </c>
      <c r="O133" s="1" t="s">
        <v>24</v>
      </c>
      <c r="P133" s="1"/>
      <c r="Q133" s="1" t="s">
        <v>25</v>
      </c>
      <c r="R133" s="1"/>
      <c r="S133" s="1"/>
      <c r="T133" s="1"/>
    </row>
    <row r="134" spans="1:20" x14ac:dyDescent="0.25">
      <c r="A134" s="1" t="s">
        <v>69</v>
      </c>
      <c r="B134" s="1" t="s">
        <v>70</v>
      </c>
      <c r="C134" s="1">
        <v>9063</v>
      </c>
      <c r="D134" s="2">
        <v>45000.644780092996</v>
      </c>
      <c r="E134" s="3">
        <v>45000.644780092996</v>
      </c>
      <c r="F134" s="3">
        <v>45000.921527778002</v>
      </c>
      <c r="G134" s="4">
        <v>0</v>
      </c>
      <c r="H134" s="5">
        <v>6.65</v>
      </c>
      <c r="I134" s="5">
        <f t="shared" si="8"/>
        <v>83.830000000000013</v>
      </c>
      <c r="O134" s="1" t="s">
        <v>24</v>
      </c>
      <c r="P134" s="1"/>
      <c r="Q134" s="1" t="s">
        <v>25</v>
      </c>
      <c r="R134" s="1"/>
      <c r="S134" s="1"/>
      <c r="T134" s="1"/>
    </row>
    <row r="135" spans="1:20" x14ac:dyDescent="0.25">
      <c r="A135" s="1" t="s">
        <v>69</v>
      </c>
      <c r="B135" s="1" t="s">
        <v>70</v>
      </c>
      <c r="C135" s="1">
        <v>9063</v>
      </c>
      <c r="D135" s="2">
        <v>45000.922071759</v>
      </c>
      <c r="E135" s="3">
        <v>45000.922071759</v>
      </c>
      <c r="F135" s="3">
        <v>45001.416666666999</v>
      </c>
      <c r="G135" s="4">
        <v>0</v>
      </c>
      <c r="H135" s="5">
        <v>11.88</v>
      </c>
      <c r="I135" s="5">
        <f t="shared" si="8"/>
        <v>83.830000000000013</v>
      </c>
      <c r="O135" s="1" t="s">
        <v>24</v>
      </c>
      <c r="P135" s="1"/>
      <c r="Q135" s="1" t="s">
        <v>25</v>
      </c>
      <c r="R135" s="1"/>
      <c r="S135" s="1"/>
      <c r="T135" s="1"/>
    </row>
    <row r="136" spans="1:20" x14ac:dyDescent="0.25">
      <c r="A136" s="1" t="s">
        <v>69</v>
      </c>
      <c r="B136" s="1" t="s">
        <v>70</v>
      </c>
      <c r="C136" s="1">
        <v>9063</v>
      </c>
      <c r="D136" s="2">
        <v>45001.618414352</v>
      </c>
      <c r="E136" s="3">
        <v>45001.618414352</v>
      </c>
      <c r="F136" s="3">
        <v>45001.656944444003</v>
      </c>
      <c r="G136" s="4">
        <v>0</v>
      </c>
      <c r="H136" s="5">
        <v>0.93</v>
      </c>
      <c r="I136" s="5">
        <f t="shared" si="8"/>
        <v>83.830000000000013</v>
      </c>
      <c r="O136" s="1" t="s">
        <v>24</v>
      </c>
      <c r="P136" s="1"/>
      <c r="Q136" s="1" t="s">
        <v>25</v>
      </c>
      <c r="R136" s="1"/>
      <c r="S136" s="1"/>
      <c r="T136" s="1"/>
    </row>
    <row r="137" spans="1:20" x14ac:dyDescent="0.25">
      <c r="A137" s="1" t="s">
        <v>69</v>
      </c>
      <c r="B137" s="1" t="s">
        <v>70</v>
      </c>
      <c r="C137" s="1">
        <v>9063</v>
      </c>
      <c r="D137" s="2">
        <v>45001.688136573997</v>
      </c>
      <c r="E137" s="3">
        <v>45001.688136573997</v>
      </c>
      <c r="F137" s="3">
        <v>45001.929166667003</v>
      </c>
      <c r="G137" s="4">
        <v>0</v>
      </c>
      <c r="H137" s="5">
        <v>5.8</v>
      </c>
      <c r="I137" s="5">
        <f t="shared" si="8"/>
        <v>83.830000000000013</v>
      </c>
      <c r="O137" s="1" t="s">
        <v>24</v>
      </c>
      <c r="P137" s="1"/>
      <c r="Q137" s="1" t="s">
        <v>25</v>
      </c>
      <c r="R137" s="1"/>
      <c r="S137" s="1"/>
      <c r="T137" s="1"/>
    </row>
    <row r="138" spans="1:20" x14ac:dyDescent="0.25">
      <c r="A138" s="1" t="s">
        <v>69</v>
      </c>
      <c r="B138" s="1" t="s">
        <v>70</v>
      </c>
      <c r="C138" s="1">
        <v>9063</v>
      </c>
      <c r="D138" s="2">
        <v>45003.645601851997</v>
      </c>
      <c r="E138" s="3">
        <v>45003.645601851997</v>
      </c>
      <c r="F138" s="3">
        <v>45003.920833333003</v>
      </c>
      <c r="G138" s="4">
        <v>0</v>
      </c>
      <c r="H138" s="5">
        <v>6.62</v>
      </c>
      <c r="I138" s="5">
        <f t="shared" si="8"/>
        <v>83.830000000000013</v>
      </c>
      <c r="O138" s="1" t="s">
        <v>24</v>
      </c>
      <c r="P138" s="1"/>
      <c r="Q138" s="1" t="s">
        <v>25</v>
      </c>
      <c r="R138" s="1"/>
      <c r="S138" s="1"/>
      <c r="T138" s="1"/>
    </row>
    <row r="139" spans="1:20" x14ac:dyDescent="0.25">
      <c r="A139" s="1" t="s">
        <v>69</v>
      </c>
      <c r="B139" s="1" t="s">
        <v>70</v>
      </c>
      <c r="C139" s="1">
        <v>9063</v>
      </c>
      <c r="D139" s="2">
        <v>45003.921377314997</v>
      </c>
      <c r="E139" s="3">
        <v>45003.921377314997</v>
      </c>
      <c r="F139" s="3">
        <v>45004</v>
      </c>
      <c r="G139" s="4">
        <v>0</v>
      </c>
      <c r="H139" s="5">
        <v>1.9</v>
      </c>
      <c r="I139" s="5">
        <f t="shared" si="8"/>
        <v>83.830000000000013</v>
      </c>
      <c r="O139" s="1" t="s">
        <v>24</v>
      </c>
      <c r="P139" s="1"/>
      <c r="Q139" s="1" t="s">
        <v>25</v>
      </c>
      <c r="R139" s="1"/>
      <c r="S139" s="1"/>
      <c r="T139" s="1"/>
    </row>
    <row r="140" spans="1:20" x14ac:dyDescent="0.25">
      <c r="A140" s="1" t="s">
        <v>75</v>
      </c>
      <c r="B140" s="1" t="s">
        <v>76</v>
      </c>
      <c r="C140" s="1">
        <v>2001</v>
      </c>
      <c r="D140" s="2">
        <v>44992.740532406999</v>
      </c>
      <c r="E140" s="3">
        <v>44992.740532406999</v>
      </c>
      <c r="F140" s="3">
        <v>44992.924305556</v>
      </c>
      <c r="G140" s="4">
        <v>0</v>
      </c>
      <c r="H140" s="5">
        <v>4.42</v>
      </c>
      <c r="I140" s="5">
        <f t="shared" si="8"/>
        <v>71.239999999999995</v>
      </c>
      <c r="O140" s="1" t="s">
        <v>32</v>
      </c>
      <c r="P140" s="1"/>
      <c r="Q140" s="1" t="s">
        <v>21</v>
      </c>
      <c r="R140" s="1"/>
      <c r="S140" s="1"/>
      <c r="T140" s="1"/>
    </row>
    <row r="141" spans="1:20" x14ac:dyDescent="0.25">
      <c r="A141" s="1" t="s">
        <v>75</v>
      </c>
      <c r="B141" s="1" t="s">
        <v>76</v>
      </c>
      <c r="C141" s="1">
        <v>2001</v>
      </c>
      <c r="D141" s="2">
        <v>44993.752453704001</v>
      </c>
      <c r="E141" s="3">
        <v>44993.752453704001</v>
      </c>
      <c r="F141" s="3">
        <v>44993.940972222001</v>
      </c>
      <c r="G141" s="4">
        <v>0</v>
      </c>
      <c r="H141" s="5">
        <v>4.53</v>
      </c>
      <c r="I141" s="5">
        <f t="shared" si="8"/>
        <v>71.239999999999995</v>
      </c>
      <c r="O141" s="1" t="s">
        <v>32</v>
      </c>
      <c r="P141" s="1"/>
      <c r="Q141" s="1" t="s">
        <v>21</v>
      </c>
      <c r="R141" s="1"/>
      <c r="S141" s="1"/>
      <c r="T141" s="1"/>
    </row>
    <row r="142" spans="1:20" x14ac:dyDescent="0.25">
      <c r="A142" s="1" t="s">
        <v>75</v>
      </c>
      <c r="B142" s="1" t="s">
        <v>76</v>
      </c>
      <c r="C142" s="1">
        <v>2001</v>
      </c>
      <c r="D142" s="2">
        <v>44993.941122684999</v>
      </c>
      <c r="E142" s="3">
        <v>44993.941122684999</v>
      </c>
      <c r="F142" s="3">
        <v>44994.291666666999</v>
      </c>
      <c r="G142" s="4">
        <v>0</v>
      </c>
      <c r="H142" s="5">
        <v>8.42</v>
      </c>
      <c r="I142" s="5">
        <f t="shared" si="8"/>
        <v>71.239999999999995</v>
      </c>
      <c r="O142" s="1" t="s">
        <v>24</v>
      </c>
      <c r="P142" s="1"/>
      <c r="Q142" s="1" t="s">
        <v>25</v>
      </c>
      <c r="R142" s="1"/>
      <c r="S142" s="1"/>
      <c r="T142" s="1"/>
    </row>
    <row r="143" spans="1:20" x14ac:dyDescent="0.25">
      <c r="A143" s="1" t="s">
        <v>75</v>
      </c>
      <c r="B143" s="1" t="s">
        <v>76</v>
      </c>
      <c r="C143" s="1">
        <v>2001</v>
      </c>
      <c r="D143" s="2">
        <v>44994.291921295997</v>
      </c>
      <c r="E143" s="3">
        <v>44994.291921295997</v>
      </c>
      <c r="F143" s="3">
        <v>44994.393055556</v>
      </c>
      <c r="G143" s="4">
        <v>0</v>
      </c>
      <c r="H143" s="5">
        <v>2.4300000000000002</v>
      </c>
      <c r="I143" s="5">
        <f t="shared" si="8"/>
        <v>71.239999999999995</v>
      </c>
      <c r="O143" s="1" t="s">
        <v>24</v>
      </c>
      <c r="P143" s="1"/>
      <c r="Q143" s="1" t="s">
        <v>25</v>
      </c>
      <c r="R143" s="1"/>
      <c r="S143" s="1"/>
      <c r="T143" s="1"/>
    </row>
    <row r="144" spans="1:20" x14ac:dyDescent="0.25">
      <c r="A144" s="1" t="s">
        <v>75</v>
      </c>
      <c r="B144" s="1" t="s">
        <v>76</v>
      </c>
      <c r="C144" s="1">
        <v>2001</v>
      </c>
      <c r="D144" s="2">
        <v>44994.729166666999</v>
      </c>
      <c r="E144" s="3">
        <v>44994.729166666999</v>
      </c>
      <c r="F144" s="3">
        <v>44994.916666666999</v>
      </c>
      <c r="G144" s="4">
        <v>0</v>
      </c>
      <c r="H144" s="5">
        <v>4.5</v>
      </c>
      <c r="I144" s="5">
        <f t="shared" si="8"/>
        <v>71.239999999999995</v>
      </c>
      <c r="O144" s="1" t="s">
        <v>32</v>
      </c>
      <c r="P144" s="1"/>
      <c r="Q144" s="1" t="s">
        <v>25</v>
      </c>
      <c r="R144" s="1"/>
      <c r="S144" s="1"/>
      <c r="T144" s="1"/>
    </row>
    <row r="145" spans="1:20" x14ac:dyDescent="0.25">
      <c r="A145" s="1" t="s">
        <v>75</v>
      </c>
      <c r="B145" s="1" t="s">
        <v>76</v>
      </c>
      <c r="C145" s="1">
        <v>2001</v>
      </c>
      <c r="D145" s="2">
        <v>44995.667824074</v>
      </c>
      <c r="E145" s="3">
        <v>44995.667824074</v>
      </c>
      <c r="F145" s="3">
        <v>44995.915972221999</v>
      </c>
      <c r="G145" s="4">
        <v>0</v>
      </c>
      <c r="H145" s="5">
        <v>5.97</v>
      </c>
      <c r="I145" s="5">
        <f t="shared" si="8"/>
        <v>71.239999999999995</v>
      </c>
      <c r="O145" s="1" t="s">
        <v>20</v>
      </c>
      <c r="P145" s="1"/>
      <c r="Q145" s="1" t="s">
        <v>21</v>
      </c>
      <c r="R145" s="1"/>
      <c r="S145" s="1"/>
      <c r="T145" s="1"/>
    </row>
    <row r="146" spans="1:20" x14ac:dyDescent="0.25">
      <c r="A146" s="1" t="s">
        <v>75</v>
      </c>
      <c r="B146" s="1" t="s">
        <v>76</v>
      </c>
      <c r="C146" s="1">
        <v>2001</v>
      </c>
      <c r="D146" s="2">
        <v>44996.625011573997</v>
      </c>
      <c r="E146" s="3">
        <v>44996.625011573997</v>
      </c>
      <c r="F146" s="3">
        <v>44996.916666666999</v>
      </c>
      <c r="G146" s="4">
        <v>0</v>
      </c>
      <c r="H146" s="5">
        <v>7</v>
      </c>
      <c r="I146" s="5">
        <f t="shared" si="8"/>
        <v>71.239999999999995</v>
      </c>
      <c r="O146" s="1" t="s">
        <v>33</v>
      </c>
      <c r="P146" s="1"/>
      <c r="Q146" s="1" t="s">
        <v>25</v>
      </c>
      <c r="R146" s="1"/>
      <c r="S146" s="1"/>
      <c r="T146" s="1"/>
    </row>
    <row r="147" spans="1:20" x14ac:dyDescent="0.25">
      <c r="A147" s="1" t="s">
        <v>75</v>
      </c>
      <c r="B147" s="1" t="s">
        <v>76</v>
      </c>
      <c r="C147" s="1">
        <v>2001</v>
      </c>
      <c r="D147" s="2">
        <v>44997.627164352001</v>
      </c>
      <c r="E147" s="3">
        <v>44997.627164352001</v>
      </c>
      <c r="F147" s="3">
        <v>44997.918749999997</v>
      </c>
      <c r="G147" s="4">
        <v>0</v>
      </c>
      <c r="H147" s="5">
        <v>7</v>
      </c>
      <c r="I147" s="5">
        <f t="shared" si="8"/>
        <v>71.239999999999995</v>
      </c>
      <c r="O147" s="1" t="s">
        <v>33</v>
      </c>
      <c r="P147" s="1"/>
      <c r="Q147" s="1" t="s">
        <v>25</v>
      </c>
      <c r="R147" s="1"/>
      <c r="S147" s="1"/>
      <c r="T147" s="1"/>
    </row>
    <row r="148" spans="1:20" x14ac:dyDescent="0.25">
      <c r="A148" s="1" t="s">
        <v>75</v>
      </c>
      <c r="B148" s="1" t="s">
        <v>76</v>
      </c>
      <c r="C148" s="1">
        <v>2001</v>
      </c>
      <c r="D148" s="2">
        <v>44999.381481481003</v>
      </c>
      <c r="E148" s="3">
        <v>44999.381481481003</v>
      </c>
      <c r="F148" s="3">
        <v>44999.638888889</v>
      </c>
      <c r="G148" s="4">
        <v>0</v>
      </c>
      <c r="H148" s="5">
        <v>6.18</v>
      </c>
      <c r="I148" s="5">
        <f t="shared" si="8"/>
        <v>71.239999999999995</v>
      </c>
      <c r="O148" s="1" t="s">
        <v>24</v>
      </c>
      <c r="P148" s="1"/>
      <c r="Q148" s="1" t="s">
        <v>25</v>
      </c>
      <c r="R148" s="1"/>
      <c r="S148" s="1"/>
      <c r="T148" s="1"/>
    </row>
    <row r="149" spans="1:20" x14ac:dyDescent="0.25">
      <c r="A149" s="1" t="s">
        <v>75</v>
      </c>
      <c r="B149" s="1" t="s">
        <v>76</v>
      </c>
      <c r="C149" s="1">
        <v>2001</v>
      </c>
      <c r="D149" s="2">
        <v>45000.359120369998</v>
      </c>
      <c r="E149" s="3">
        <v>45000.359120369998</v>
      </c>
      <c r="F149" s="3">
        <v>45000.645138888998</v>
      </c>
      <c r="G149" s="4">
        <v>0</v>
      </c>
      <c r="H149" s="5">
        <v>6.87</v>
      </c>
      <c r="I149" s="5">
        <f t="shared" si="8"/>
        <v>71.239999999999995</v>
      </c>
      <c r="O149" s="1" t="s">
        <v>24</v>
      </c>
      <c r="P149" s="1"/>
      <c r="Q149" s="1" t="s">
        <v>25</v>
      </c>
      <c r="R149" s="1"/>
      <c r="S149" s="1"/>
      <c r="T149" s="1"/>
    </row>
    <row r="150" spans="1:20" x14ac:dyDescent="0.25">
      <c r="A150" s="1" t="s">
        <v>75</v>
      </c>
      <c r="B150" s="1" t="s">
        <v>76</v>
      </c>
      <c r="C150" s="1">
        <v>2001</v>
      </c>
      <c r="D150" s="2">
        <v>45002.355671295998</v>
      </c>
      <c r="E150" s="3">
        <v>45002.355671295998</v>
      </c>
      <c r="F150" s="3">
        <v>45002.647916667003</v>
      </c>
      <c r="G150" s="4">
        <v>0</v>
      </c>
      <c r="H150" s="5">
        <v>7.02</v>
      </c>
      <c r="I150" s="5">
        <f t="shared" si="8"/>
        <v>71.239999999999995</v>
      </c>
      <c r="O150" s="1" t="s">
        <v>24</v>
      </c>
      <c r="P150" s="1"/>
      <c r="Q150" s="1" t="s">
        <v>25</v>
      </c>
      <c r="R150" s="1"/>
      <c r="S150" s="1"/>
      <c r="T150" s="1"/>
    </row>
    <row r="151" spans="1:20" s="19" customFormat="1" x14ac:dyDescent="0.25">
      <c r="A151" s="14" t="s">
        <v>75</v>
      </c>
      <c r="B151" s="14" t="s">
        <v>76</v>
      </c>
      <c r="C151" s="14">
        <v>2001</v>
      </c>
      <c r="D151" s="15">
        <v>45003.359548610999</v>
      </c>
      <c r="E151" s="16">
        <v>45003.359548610999</v>
      </c>
      <c r="F151" s="16">
        <v>45003.646527778001</v>
      </c>
      <c r="G151" s="17">
        <v>0</v>
      </c>
      <c r="H151" s="18">
        <v>6.9</v>
      </c>
      <c r="I151" s="18">
        <f t="shared" si="8"/>
        <v>71.239999999999995</v>
      </c>
      <c r="J151" s="18"/>
      <c r="K151" s="18"/>
      <c r="L151" s="18"/>
      <c r="M151" s="18"/>
      <c r="N151" s="18"/>
      <c r="O151" s="14" t="s">
        <v>24</v>
      </c>
      <c r="P151" s="14"/>
      <c r="Q151" s="14" t="s">
        <v>25</v>
      </c>
      <c r="R151" s="14"/>
      <c r="S151" s="14"/>
      <c r="T151" s="14"/>
    </row>
    <row r="152" spans="1:20" x14ac:dyDescent="0.25">
      <c r="A152" s="1" t="s">
        <v>77</v>
      </c>
      <c r="B152" s="1" t="s">
        <v>78</v>
      </c>
      <c r="C152" s="1" t="s">
        <v>79</v>
      </c>
      <c r="D152" s="2">
        <v>44990.466516203996</v>
      </c>
      <c r="E152" s="3">
        <v>44990.466516203996</v>
      </c>
      <c r="F152" s="3">
        <v>44990.725694444001</v>
      </c>
      <c r="G152" s="4">
        <v>0</v>
      </c>
      <c r="H152" s="5">
        <v>6.23</v>
      </c>
      <c r="I152" s="5">
        <f>49+(5*60)+25</f>
        <v>374</v>
      </c>
      <c r="J152" s="5">
        <v>0</v>
      </c>
      <c r="L152" s="5">
        <f>+SUM(I152:I156)</f>
        <v>1462</v>
      </c>
      <c r="M152" s="5">
        <f>+SUM(J152:J156)</f>
        <v>482</v>
      </c>
      <c r="O152" s="1" t="s">
        <v>20</v>
      </c>
      <c r="P152" s="1"/>
      <c r="Q152" s="1" t="s">
        <v>25</v>
      </c>
      <c r="R152" s="1"/>
      <c r="S152" s="1"/>
      <c r="T152" s="1" t="s">
        <v>80</v>
      </c>
    </row>
    <row r="153" spans="1:20" x14ac:dyDescent="0.25">
      <c r="A153" s="1" t="s">
        <v>77</v>
      </c>
      <c r="B153" s="1" t="s">
        <v>78</v>
      </c>
      <c r="C153" s="1" t="s">
        <v>79</v>
      </c>
      <c r="D153" s="2">
        <v>44991.722337963001</v>
      </c>
      <c r="E153" s="3">
        <v>44991.722337963001</v>
      </c>
      <c r="F153" s="3">
        <v>44991.925694443999</v>
      </c>
      <c r="G153" s="4">
        <v>0</v>
      </c>
      <c r="H153" s="5">
        <v>4.88</v>
      </c>
      <c r="I153" s="5">
        <f>40+(4*60)</f>
        <v>280</v>
      </c>
      <c r="J153" s="5">
        <v>13</v>
      </c>
      <c r="L153" s="5">
        <f>+L152/60</f>
        <v>24.366666666666667</v>
      </c>
      <c r="M153" s="5">
        <f>+M152/60</f>
        <v>8.0333333333333332</v>
      </c>
      <c r="O153" s="1" t="s">
        <v>24</v>
      </c>
      <c r="P153" s="1"/>
      <c r="Q153" s="1" t="s">
        <v>25</v>
      </c>
      <c r="R153" s="1"/>
      <c r="S153" s="1"/>
      <c r="T153" s="1"/>
    </row>
    <row r="154" spans="1:20" x14ac:dyDescent="0.25">
      <c r="A154" s="1" t="s">
        <v>77</v>
      </c>
      <c r="B154" s="1" t="s">
        <v>78</v>
      </c>
      <c r="C154" s="1" t="s">
        <v>79</v>
      </c>
      <c r="D154" s="2">
        <v>44991.926041667</v>
      </c>
      <c r="E154" s="3">
        <v>44991.926041667</v>
      </c>
      <c r="F154" s="3">
        <v>44992.402083333</v>
      </c>
      <c r="G154" s="4">
        <v>0</v>
      </c>
      <c r="H154" s="5">
        <v>11.43</v>
      </c>
      <c r="I154" s="5">
        <f>39+180</f>
        <v>219</v>
      </c>
      <c r="J154" s="5">
        <f>(8*60)-13</f>
        <v>467</v>
      </c>
      <c r="O154" s="1" t="s">
        <v>24</v>
      </c>
      <c r="P154" s="1"/>
      <c r="Q154" s="1" t="s">
        <v>25</v>
      </c>
      <c r="R154" s="1"/>
      <c r="S154" s="1"/>
      <c r="T154" s="1"/>
    </row>
    <row r="155" spans="1:20" x14ac:dyDescent="0.25">
      <c r="A155" s="1" t="s">
        <v>77</v>
      </c>
      <c r="B155" s="1" t="s">
        <v>78</v>
      </c>
      <c r="C155" s="1" t="s">
        <v>79</v>
      </c>
      <c r="D155" s="2">
        <v>44992.665972221999</v>
      </c>
      <c r="E155" s="3">
        <v>44992.665972221999</v>
      </c>
      <c r="F155" s="3">
        <v>44992.916666666999</v>
      </c>
      <c r="G155" s="4">
        <v>0</v>
      </c>
      <c r="H155" s="5">
        <v>6.02</v>
      </c>
      <c r="I155" s="5">
        <f>1+(6*60)</f>
        <v>361</v>
      </c>
      <c r="J155" s="5">
        <v>0</v>
      </c>
      <c r="L155" s="5">
        <f>+SUM(I152:J156)</f>
        <v>1944</v>
      </c>
      <c r="O155" s="1" t="s">
        <v>20</v>
      </c>
      <c r="P155" s="1"/>
      <c r="Q155" s="1" t="s">
        <v>21</v>
      </c>
      <c r="R155" s="1"/>
      <c r="S155" s="1"/>
      <c r="T155" s="1"/>
    </row>
    <row r="156" spans="1:20" s="19" customFormat="1" x14ac:dyDescent="0.25">
      <c r="A156" s="14" t="s">
        <v>77</v>
      </c>
      <c r="B156" s="14" t="s">
        <v>78</v>
      </c>
      <c r="C156" s="14" t="s">
        <v>79</v>
      </c>
      <c r="D156" s="15">
        <v>44999.758356480997</v>
      </c>
      <c r="E156" s="16">
        <v>44999.758356480997</v>
      </c>
      <c r="F156" s="16">
        <v>44999.918055556001</v>
      </c>
      <c r="G156" s="17">
        <v>0</v>
      </c>
      <c r="H156" s="18">
        <v>3.83</v>
      </c>
      <c r="I156" s="18">
        <f>48+180</f>
        <v>228</v>
      </c>
      <c r="J156" s="18">
        <v>2</v>
      </c>
      <c r="K156" s="18"/>
      <c r="L156" s="5">
        <f>+L155/60</f>
        <v>32.4</v>
      </c>
      <c r="M156" s="18"/>
      <c r="N156" s="18"/>
      <c r="O156" s="14" t="s">
        <v>20</v>
      </c>
      <c r="P156" s="14"/>
      <c r="Q156" s="14" t="s">
        <v>21</v>
      </c>
      <c r="R156" s="14"/>
      <c r="S156" s="14"/>
      <c r="T156" s="14"/>
    </row>
    <row r="157" spans="1:20" s="27" customFormat="1" x14ac:dyDescent="0.25">
      <c r="A157" s="22" t="s">
        <v>81</v>
      </c>
      <c r="B157" s="22" t="s">
        <v>82</v>
      </c>
      <c r="C157" s="22">
        <v>4855</v>
      </c>
      <c r="D157" s="23">
        <v>45000.543287036999</v>
      </c>
      <c r="E157" s="24">
        <v>45000.543287036999</v>
      </c>
      <c r="F157" s="24">
        <v>45000.570833332997</v>
      </c>
      <c r="G157" s="25">
        <v>0</v>
      </c>
      <c r="H157" s="26">
        <v>0.67</v>
      </c>
      <c r="I157" s="26"/>
      <c r="J157" s="26"/>
      <c r="K157" s="26"/>
      <c r="L157" s="26"/>
      <c r="M157" s="26"/>
      <c r="N157" s="26"/>
      <c r="O157" s="22" t="s">
        <v>20</v>
      </c>
      <c r="P157" s="22" t="s">
        <v>20</v>
      </c>
      <c r="Q157" s="22"/>
      <c r="R157" s="22"/>
      <c r="S157" s="22"/>
      <c r="T157" s="22"/>
    </row>
    <row r="158" spans="1:20" x14ac:dyDescent="0.25">
      <c r="A158" s="1" t="s">
        <v>83</v>
      </c>
      <c r="B158" s="1" t="s">
        <v>84</v>
      </c>
      <c r="C158" s="1"/>
      <c r="D158" s="2">
        <v>44990.913356481004</v>
      </c>
      <c r="E158" s="3">
        <v>44990.913356481004</v>
      </c>
      <c r="F158" s="3">
        <v>44991.256944444001</v>
      </c>
      <c r="G158" s="4">
        <v>0</v>
      </c>
      <c r="H158" s="5">
        <v>8.25</v>
      </c>
      <c r="O158" s="1" t="s">
        <v>32</v>
      </c>
      <c r="P158" s="1" t="s">
        <v>54</v>
      </c>
      <c r="Q158" s="1" t="s">
        <v>25</v>
      </c>
      <c r="R158" s="1"/>
      <c r="S158" s="1"/>
      <c r="T158" s="1"/>
    </row>
    <row r="159" spans="1:20" x14ac:dyDescent="0.25">
      <c r="A159" s="1" t="s">
        <v>83</v>
      </c>
      <c r="B159" s="1" t="s">
        <v>84</v>
      </c>
      <c r="C159" s="1"/>
      <c r="D159" s="2">
        <v>44991.914166666997</v>
      </c>
      <c r="E159" s="3">
        <v>44991.914166666997</v>
      </c>
      <c r="F159" s="3">
        <v>44992.334027778001</v>
      </c>
      <c r="G159" s="4">
        <v>0</v>
      </c>
      <c r="H159" s="5">
        <v>10.09</v>
      </c>
      <c r="O159" s="1" t="s">
        <v>32</v>
      </c>
      <c r="P159" s="1" t="s">
        <v>54</v>
      </c>
      <c r="Q159" s="1" t="s">
        <v>25</v>
      </c>
      <c r="R159" s="1"/>
      <c r="S159" s="1"/>
      <c r="T159" s="1"/>
    </row>
    <row r="160" spans="1:20" x14ac:dyDescent="0.25">
      <c r="A160" s="1" t="s">
        <v>83</v>
      </c>
      <c r="B160" s="1" t="s">
        <v>84</v>
      </c>
      <c r="C160" s="1"/>
      <c r="D160" s="2">
        <v>44993.581446759003</v>
      </c>
      <c r="E160" s="3">
        <v>44993.581446759003</v>
      </c>
      <c r="F160" s="3">
        <v>44993.831250000003</v>
      </c>
      <c r="G160" s="4">
        <v>0</v>
      </c>
      <c r="H160" s="5">
        <v>6</v>
      </c>
      <c r="K160" s="21"/>
      <c r="O160" s="1" t="s">
        <v>32</v>
      </c>
      <c r="P160" s="1" t="s">
        <v>54</v>
      </c>
      <c r="Q160" s="1" t="s">
        <v>25</v>
      </c>
      <c r="R160" s="1"/>
      <c r="S160" s="1"/>
      <c r="T160" s="1"/>
    </row>
    <row r="161" spans="1:20" s="19" customFormat="1" x14ac:dyDescent="0.25">
      <c r="A161" s="14" t="s">
        <v>83</v>
      </c>
      <c r="B161" s="14" t="s">
        <v>84</v>
      </c>
      <c r="C161" s="14"/>
      <c r="D161" s="15">
        <v>44994.371678240997</v>
      </c>
      <c r="E161" s="16">
        <v>44994.371678240997</v>
      </c>
      <c r="F161" s="16">
        <v>44994.450694444</v>
      </c>
      <c r="G161" s="17">
        <v>0</v>
      </c>
      <c r="H161" s="18">
        <v>1.9</v>
      </c>
      <c r="I161" s="18" t="s">
        <v>94</v>
      </c>
      <c r="J161" s="18" t="s">
        <v>95</v>
      </c>
      <c r="K161" s="18" t="s">
        <v>96</v>
      </c>
      <c r="L161" s="18" t="s">
        <v>97</v>
      </c>
      <c r="M161" s="18"/>
      <c r="N161" s="18"/>
      <c r="O161" s="14" t="s">
        <v>33</v>
      </c>
      <c r="P161" s="14" t="s">
        <v>53</v>
      </c>
      <c r="Q161" s="14"/>
      <c r="R161" s="14"/>
      <c r="S161" s="14" t="s">
        <v>85</v>
      </c>
      <c r="T161" s="14"/>
    </row>
    <row r="162" spans="1:20" x14ac:dyDescent="0.25">
      <c r="A162" s="1" t="s">
        <v>86</v>
      </c>
      <c r="B162" s="1" t="s">
        <v>87</v>
      </c>
      <c r="C162" s="1">
        <v>6100</v>
      </c>
      <c r="D162" s="2">
        <v>44992.914675925997</v>
      </c>
      <c r="E162" s="3">
        <v>44992.914675925997</v>
      </c>
      <c r="F162" s="3">
        <v>44993.333333333001</v>
      </c>
      <c r="G162" s="4">
        <v>0</v>
      </c>
      <c r="H162" s="5">
        <v>10.050000000000001</v>
      </c>
      <c r="I162" s="5">
        <f>3+120</f>
        <v>123</v>
      </c>
      <c r="J162" s="5">
        <f>8*60</f>
        <v>480</v>
      </c>
      <c r="M162" s="5">
        <f>SUM(I162:J165)</f>
        <v>2299</v>
      </c>
      <c r="O162" s="1" t="s">
        <v>32</v>
      </c>
      <c r="P162" s="1"/>
      <c r="Q162" s="1" t="s">
        <v>25</v>
      </c>
      <c r="R162" s="1"/>
      <c r="S162" s="1"/>
      <c r="T162" s="1"/>
    </row>
    <row r="163" spans="1:20" x14ac:dyDescent="0.25">
      <c r="A163" s="1" t="s">
        <v>86</v>
      </c>
      <c r="B163" s="1" t="s">
        <v>87</v>
      </c>
      <c r="C163" s="1">
        <v>6100</v>
      </c>
      <c r="D163" s="2">
        <v>44993.913310185002</v>
      </c>
      <c r="E163" s="3">
        <v>44993.913310185002</v>
      </c>
      <c r="F163" s="3">
        <v>44994.337500000001</v>
      </c>
      <c r="G163" s="4">
        <v>0</v>
      </c>
      <c r="H163" s="5">
        <v>10.18</v>
      </c>
      <c r="I163" s="5">
        <f>5+6+120</f>
        <v>131</v>
      </c>
      <c r="J163" s="5">
        <v>480</v>
      </c>
      <c r="O163" s="1" t="s">
        <v>32</v>
      </c>
      <c r="P163" s="1"/>
      <c r="Q163" s="1" t="s">
        <v>25</v>
      </c>
      <c r="R163" s="1"/>
      <c r="S163" s="1"/>
      <c r="T163" s="1"/>
    </row>
    <row r="164" spans="1:20" x14ac:dyDescent="0.25">
      <c r="A164" s="1" t="s">
        <v>86</v>
      </c>
      <c r="B164" s="1" t="s">
        <v>87</v>
      </c>
      <c r="C164" s="1">
        <v>6100</v>
      </c>
      <c r="D164" s="2">
        <v>44994.915509259001</v>
      </c>
      <c r="E164" s="3">
        <v>44994.915509259001</v>
      </c>
      <c r="F164" s="3">
        <v>44995.334027778001</v>
      </c>
      <c r="G164" s="4">
        <v>0</v>
      </c>
      <c r="H164" s="5">
        <v>10.050000000000001</v>
      </c>
      <c r="I164" s="5">
        <f>2+1+120</f>
        <v>123</v>
      </c>
      <c r="J164" s="5">
        <v>480</v>
      </c>
      <c r="O164" s="1" t="s">
        <v>32</v>
      </c>
      <c r="P164" s="1"/>
      <c r="Q164" s="1" t="s">
        <v>25</v>
      </c>
      <c r="R164" s="1"/>
      <c r="S164" s="1"/>
      <c r="T164" s="1"/>
    </row>
    <row r="165" spans="1:20" x14ac:dyDescent="0.25">
      <c r="A165" s="1" t="s">
        <v>86</v>
      </c>
      <c r="B165" s="1" t="s">
        <v>87</v>
      </c>
      <c r="C165" s="1">
        <v>6100</v>
      </c>
      <c r="D165" s="2">
        <v>44996.665277777996</v>
      </c>
      <c r="E165" s="3">
        <v>44996.665277777996</v>
      </c>
      <c r="F165" s="3">
        <v>44997.347916667</v>
      </c>
      <c r="G165" s="4">
        <v>0</v>
      </c>
      <c r="H165" s="5">
        <v>15.38</v>
      </c>
      <c r="I165" s="5">
        <f>2+(6*60)</f>
        <v>362</v>
      </c>
      <c r="J165" s="5">
        <v>120</v>
      </c>
      <c r="O165" s="1" t="s">
        <v>32</v>
      </c>
      <c r="P165" s="1"/>
      <c r="Q165" s="1" t="s">
        <v>25</v>
      </c>
      <c r="R165" s="1"/>
      <c r="S165" s="1"/>
      <c r="T165" s="1"/>
    </row>
    <row r="166" spans="1:20" x14ac:dyDescent="0.25">
      <c r="A166" s="1" t="s">
        <v>86</v>
      </c>
      <c r="B166" s="1" t="s">
        <v>87</v>
      </c>
      <c r="C166" s="1">
        <v>6100</v>
      </c>
      <c r="D166" s="2">
        <v>44999.916782407003</v>
      </c>
      <c r="E166" s="3">
        <v>44999.916782407003</v>
      </c>
      <c r="F166" s="3">
        <v>45000.391666666997</v>
      </c>
      <c r="G166" s="4">
        <v>0</v>
      </c>
      <c r="H166" s="5">
        <v>11.4</v>
      </c>
      <c r="I166" s="5">
        <f>(21+120)+(3*60)+24</f>
        <v>345</v>
      </c>
      <c r="J166" s="5">
        <v>780</v>
      </c>
      <c r="M166" s="5">
        <f>SUM(I166:J166)</f>
        <v>1125</v>
      </c>
      <c r="N166" s="5">
        <f>M166</f>
        <v>1125</v>
      </c>
      <c r="O166" s="1" t="s">
        <v>32</v>
      </c>
      <c r="P166" s="1"/>
      <c r="Q166" s="1" t="s">
        <v>25</v>
      </c>
      <c r="R166" s="1"/>
      <c r="S166" s="1"/>
      <c r="T166" s="1"/>
    </row>
    <row r="167" spans="1:20" x14ac:dyDescent="0.25">
      <c r="A167" s="1" t="s">
        <v>86</v>
      </c>
      <c r="B167" s="1" t="s">
        <v>87</v>
      </c>
      <c r="C167" s="1">
        <v>6100</v>
      </c>
      <c r="D167" s="2">
        <v>45000.913437499999</v>
      </c>
      <c r="E167" s="3">
        <v>45000.913437499999</v>
      </c>
      <c r="F167" s="3">
        <v>45001.374305555997</v>
      </c>
      <c r="G167" s="4">
        <v>0</v>
      </c>
      <c r="H167" s="5">
        <v>11.06</v>
      </c>
      <c r="I167" s="5">
        <f>5+59+120</f>
        <v>184</v>
      </c>
      <c r="J167" s="5">
        <v>480</v>
      </c>
      <c r="M167" s="5">
        <f t="shared" ref="M167:M170" si="9">SUM(I167:J167)</f>
        <v>664</v>
      </c>
      <c r="N167" s="5">
        <f>N166+M167</f>
        <v>1789</v>
      </c>
      <c r="O167" s="1" t="s">
        <v>32</v>
      </c>
      <c r="P167" s="1"/>
      <c r="Q167" s="1" t="s">
        <v>25</v>
      </c>
      <c r="R167" s="1"/>
      <c r="S167" s="1"/>
      <c r="T167" s="1"/>
    </row>
    <row r="168" spans="1:20" x14ac:dyDescent="0.25">
      <c r="A168" s="1" t="s">
        <v>86</v>
      </c>
      <c r="B168" s="1" t="s">
        <v>87</v>
      </c>
      <c r="C168" s="1">
        <v>6100</v>
      </c>
      <c r="D168" s="2">
        <v>45001.914305555998</v>
      </c>
      <c r="E168" s="3">
        <v>45001.914305555998</v>
      </c>
      <c r="F168" s="3">
        <v>45002.340277777999</v>
      </c>
      <c r="G168" s="4">
        <v>0</v>
      </c>
      <c r="H168" s="5">
        <v>10.24</v>
      </c>
      <c r="I168" s="5">
        <v>131</v>
      </c>
      <c r="J168" s="5">
        <v>480</v>
      </c>
      <c r="K168" s="5">
        <v>3</v>
      </c>
      <c r="M168" s="5">
        <f t="shared" si="9"/>
        <v>611</v>
      </c>
      <c r="N168" s="5">
        <f t="shared" ref="N168:N170" si="10">N167+M168</f>
        <v>2400</v>
      </c>
      <c r="O168" s="1" t="s">
        <v>32</v>
      </c>
      <c r="P168" s="1"/>
      <c r="Q168" s="1" t="s">
        <v>25</v>
      </c>
      <c r="R168" s="1"/>
      <c r="S168" s="1"/>
      <c r="T168" s="1"/>
    </row>
    <row r="169" spans="1:20" x14ac:dyDescent="0.25">
      <c r="A169" s="1" t="s">
        <v>86</v>
      </c>
      <c r="B169" s="1" t="s">
        <v>87</v>
      </c>
      <c r="C169" s="1">
        <v>6100</v>
      </c>
      <c r="D169" s="2">
        <v>45002.915150462999</v>
      </c>
      <c r="E169" s="3">
        <v>45002.915150462999</v>
      </c>
      <c r="F169" s="3">
        <v>45003.335416667003</v>
      </c>
      <c r="G169" s="4">
        <v>0</v>
      </c>
      <c r="H169" s="5">
        <v>10.1</v>
      </c>
      <c r="K169" s="5">
        <v>126</v>
      </c>
      <c r="L169" s="5">
        <v>480</v>
      </c>
      <c r="M169" s="5">
        <f t="shared" si="9"/>
        <v>0</v>
      </c>
      <c r="N169" s="5">
        <f t="shared" si="10"/>
        <v>2400</v>
      </c>
      <c r="O169" s="1" t="s">
        <v>32</v>
      </c>
      <c r="P169" s="1"/>
      <c r="Q169" s="1" t="s">
        <v>25</v>
      </c>
      <c r="R169" s="1"/>
      <c r="S169" s="1"/>
      <c r="T169" s="1"/>
    </row>
    <row r="170" spans="1:20" s="19" customFormat="1" x14ac:dyDescent="0.25">
      <c r="A170" s="14" t="s">
        <v>86</v>
      </c>
      <c r="B170" s="14" t="s">
        <v>87</v>
      </c>
      <c r="C170" s="14">
        <v>6100</v>
      </c>
      <c r="D170" s="15">
        <v>45003.726388889001</v>
      </c>
      <c r="E170" s="16">
        <v>45003.726388889001</v>
      </c>
      <c r="F170" s="16">
        <v>45004</v>
      </c>
      <c r="G170" s="17">
        <v>0</v>
      </c>
      <c r="H170" s="18">
        <v>6.57</v>
      </c>
      <c r="J170" s="18"/>
      <c r="K170" s="18">
        <v>274</v>
      </c>
      <c r="L170" s="18">
        <v>120</v>
      </c>
      <c r="M170" s="18">
        <f t="shared" si="9"/>
        <v>0</v>
      </c>
      <c r="N170" s="18">
        <f t="shared" si="10"/>
        <v>2400</v>
      </c>
      <c r="O170" s="14" t="s">
        <v>32</v>
      </c>
      <c r="P170" s="14"/>
      <c r="Q170" s="14" t="s">
        <v>21</v>
      </c>
      <c r="R170" s="14"/>
      <c r="S170" s="14"/>
      <c r="T170" s="14"/>
    </row>
    <row r="171" spans="1:20" x14ac:dyDescent="0.25">
      <c r="A171" s="1" t="s">
        <v>88</v>
      </c>
      <c r="B171" s="1" t="s">
        <v>89</v>
      </c>
      <c r="C171" s="1">
        <v>2788</v>
      </c>
      <c r="D171" s="2">
        <v>44991.352928241002</v>
      </c>
      <c r="E171" s="3">
        <v>44991.352928241002</v>
      </c>
      <c r="F171" s="3">
        <v>44991.647222222004</v>
      </c>
      <c r="G171" s="4">
        <v>0</v>
      </c>
      <c r="H171" s="5">
        <v>7.07</v>
      </c>
      <c r="I171" s="5">
        <f t="shared" si="8"/>
        <v>67.790000000000006</v>
      </c>
      <c r="K171" s="5">
        <f>SUBTOTAL(9,K168:K170)</f>
        <v>403</v>
      </c>
      <c r="L171" s="5">
        <f>SUBTOTAL(9,L168:L170)</f>
        <v>600</v>
      </c>
      <c r="O171" s="1" t="s">
        <v>24</v>
      </c>
      <c r="P171" s="1"/>
      <c r="Q171" s="1" t="s">
        <v>65</v>
      </c>
      <c r="R171" s="1"/>
      <c r="S171" s="1"/>
      <c r="T171" s="1"/>
    </row>
    <row r="172" spans="1:20" x14ac:dyDescent="0.25">
      <c r="A172" s="1" t="s">
        <v>88</v>
      </c>
      <c r="B172" s="1" t="s">
        <v>89</v>
      </c>
      <c r="C172" s="1">
        <v>2788</v>
      </c>
      <c r="D172" s="2">
        <v>44992.350983796001</v>
      </c>
      <c r="E172" s="3">
        <v>44992.350983796001</v>
      </c>
      <c r="F172" s="3">
        <v>44992.677777778001</v>
      </c>
      <c r="G172" s="4">
        <v>0</v>
      </c>
      <c r="H172" s="5">
        <v>7.85</v>
      </c>
      <c r="I172" s="5">
        <f t="shared" si="8"/>
        <v>67.790000000000006</v>
      </c>
      <c r="K172" s="5">
        <f>+K171/60</f>
        <v>6.7166666666666668</v>
      </c>
      <c r="L172" s="5">
        <f>+L171/60</f>
        <v>10</v>
      </c>
      <c r="M172" s="5">
        <f>K171+L171</f>
        <v>1003</v>
      </c>
      <c r="O172" s="1" t="s">
        <v>24</v>
      </c>
      <c r="P172" s="1"/>
      <c r="Q172" s="1" t="s">
        <v>65</v>
      </c>
      <c r="R172" s="1"/>
      <c r="S172" s="1"/>
      <c r="T172" s="1" t="s">
        <v>90</v>
      </c>
    </row>
    <row r="173" spans="1:20" x14ac:dyDescent="0.25">
      <c r="A173" s="1" t="s">
        <v>88</v>
      </c>
      <c r="B173" s="1" t="s">
        <v>89</v>
      </c>
      <c r="C173" s="1">
        <v>2788</v>
      </c>
      <c r="D173" s="2">
        <v>44993.583067129999</v>
      </c>
      <c r="E173" s="3">
        <v>44993.583067129999</v>
      </c>
      <c r="F173" s="3">
        <v>44993.925000000003</v>
      </c>
      <c r="G173" s="4">
        <v>0</v>
      </c>
      <c r="H173" s="5">
        <v>8.2200000000000006</v>
      </c>
      <c r="I173" s="5">
        <f t="shared" si="8"/>
        <v>67.790000000000006</v>
      </c>
      <c r="M173" s="5">
        <f>+M172/60</f>
        <v>16.716666666666665</v>
      </c>
      <c r="O173" s="1" t="s">
        <v>20</v>
      </c>
      <c r="P173" s="1"/>
      <c r="Q173" s="1" t="s">
        <v>65</v>
      </c>
      <c r="R173" s="1"/>
      <c r="S173" s="1"/>
      <c r="T173" s="1"/>
    </row>
    <row r="174" spans="1:20" x14ac:dyDescent="0.25">
      <c r="A174" s="1" t="s">
        <v>88</v>
      </c>
      <c r="B174" s="1" t="s">
        <v>89</v>
      </c>
      <c r="C174" s="1">
        <v>2788</v>
      </c>
      <c r="D174" s="2">
        <v>44994.581643518999</v>
      </c>
      <c r="E174" s="3">
        <v>44994.581643518999</v>
      </c>
      <c r="F174" s="3">
        <v>44994.880555556003</v>
      </c>
      <c r="G174" s="4">
        <v>0</v>
      </c>
      <c r="H174" s="5">
        <v>7.18</v>
      </c>
      <c r="I174" s="5">
        <f t="shared" si="8"/>
        <v>67.790000000000006</v>
      </c>
      <c r="O174" s="1" t="s">
        <v>20</v>
      </c>
      <c r="P174" s="1"/>
      <c r="Q174" s="1" t="s">
        <v>65</v>
      </c>
      <c r="R174" s="1"/>
      <c r="S174" s="1"/>
      <c r="T174" s="1"/>
    </row>
    <row r="175" spans="1:20" x14ac:dyDescent="0.25">
      <c r="A175" s="1" t="s">
        <v>88</v>
      </c>
      <c r="B175" s="1" t="s">
        <v>89</v>
      </c>
      <c r="C175" s="1">
        <v>2788</v>
      </c>
      <c r="D175" s="2">
        <v>44995.350787037001</v>
      </c>
      <c r="E175" s="3">
        <v>44995.350787037001</v>
      </c>
      <c r="F175" s="3">
        <v>44995.655555555997</v>
      </c>
      <c r="G175" s="4">
        <v>0</v>
      </c>
      <c r="H175" s="5">
        <v>7.32</v>
      </c>
      <c r="I175" s="5">
        <f t="shared" si="8"/>
        <v>67.790000000000006</v>
      </c>
      <c r="K175" s="5">
        <v>1849</v>
      </c>
      <c r="O175" s="1" t="s">
        <v>24</v>
      </c>
      <c r="P175" s="1"/>
      <c r="Q175" s="1" t="s">
        <v>25</v>
      </c>
      <c r="R175" s="1"/>
      <c r="S175" s="1"/>
      <c r="T175" s="1"/>
    </row>
    <row r="176" spans="1:20" x14ac:dyDescent="0.25">
      <c r="A176" s="1" t="s">
        <v>88</v>
      </c>
      <c r="B176" s="1" t="s">
        <v>89</v>
      </c>
      <c r="C176" s="1">
        <v>2788</v>
      </c>
      <c r="D176" s="2">
        <v>44997.335833333003</v>
      </c>
      <c r="E176" s="3">
        <v>44997.335833333003</v>
      </c>
      <c r="F176" s="3">
        <v>44997.713888888997</v>
      </c>
      <c r="G176" s="4">
        <v>0</v>
      </c>
      <c r="H176" s="5">
        <v>9.08</v>
      </c>
      <c r="I176" s="5">
        <f t="shared" si="8"/>
        <v>67.790000000000006</v>
      </c>
      <c r="K176" s="5">
        <v>4</v>
      </c>
      <c r="O176" s="1" t="s">
        <v>20</v>
      </c>
      <c r="P176" s="1"/>
      <c r="Q176" s="1" t="s">
        <v>25</v>
      </c>
      <c r="R176" s="1"/>
      <c r="S176" s="1"/>
      <c r="T176" s="1"/>
    </row>
    <row r="177" spans="1:20" x14ac:dyDescent="0.25">
      <c r="A177" s="1" t="s">
        <v>88</v>
      </c>
      <c r="B177" s="1" t="s">
        <v>89</v>
      </c>
      <c r="C177" s="1">
        <v>2788</v>
      </c>
      <c r="D177" s="2">
        <v>44999.586203703999</v>
      </c>
      <c r="E177" s="3">
        <v>44999.586203703999</v>
      </c>
      <c r="F177" s="3">
        <v>44999.836111110999</v>
      </c>
      <c r="G177" s="4">
        <v>0</v>
      </c>
      <c r="H177" s="5">
        <v>6</v>
      </c>
      <c r="I177" s="5">
        <f t="shared" si="8"/>
        <v>67.790000000000006</v>
      </c>
      <c r="K177" s="5">
        <v>480</v>
      </c>
      <c r="O177" s="1" t="s">
        <v>20</v>
      </c>
      <c r="P177" s="1"/>
      <c r="Q177" s="1" t="s">
        <v>25</v>
      </c>
      <c r="R177" s="1"/>
      <c r="S177" s="1"/>
      <c r="T177" s="1"/>
    </row>
    <row r="178" spans="1:20" x14ac:dyDescent="0.25">
      <c r="A178" s="1" t="s">
        <v>88</v>
      </c>
      <c r="B178" s="1" t="s">
        <v>89</v>
      </c>
      <c r="C178" s="1">
        <v>2788</v>
      </c>
      <c r="D178" s="2">
        <v>45001.580231480999</v>
      </c>
      <c r="E178" s="3">
        <v>45001.580231480999</v>
      </c>
      <c r="F178" s="3">
        <v>45001.836805555999</v>
      </c>
      <c r="G178" s="4">
        <v>0</v>
      </c>
      <c r="H178" s="5">
        <v>6.17</v>
      </c>
      <c r="I178" s="5">
        <f t="shared" si="8"/>
        <v>67.790000000000006</v>
      </c>
      <c r="O178" s="1" t="s">
        <v>20</v>
      </c>
      <c r="P178" s="1"/>
      <c r="Q178" s="1" t="s">
        <v>65</v>
      </c>
      <c r="R178" s="1"/>
      <c r="S178" s="1"/>
      <c r="T178" s="1"/>
    </row>
    <row r="179" spans="1:20" x14ac:dyDescent="0.25">
      <c r="A179" s="1" t="s">
        <v>88</v>
      </c>
      <c r="B179" s="1" t="s">
        <v>89</v>
      </c>
      <c r="C179" s="1">
        <v>2788</v>
      </c>
      <c r="D179" s="2">
        <v>45003.336122685003</v>
      </c>
      <c r="E179" s="3">
        <v>45003.336122685003</v>
      </c>
      <c r="F179" s="3">
        <v>45003.706944443999</v>
      </c>
      <c r="G179" s="4">
        <v>0</v>
      </c>
      <c r="H179" s="5">
        <v>8.9</v>
      </c>
      <c r="I179" s="5">
        <f t="shared" si="8"/>
        <v>67.790000000000006</v>
      </c>
      <c r="K179" s="5">
        <f>SUBTOTAL(9,K175:K178)</f>
        <v>2333</v>
      </c>
      <c r="O179" s="1" t="s">
        <v>20</v>
      </c>
      <c r="P179" s="1"/>
      <c r="Q179" s="1" t="s">
        <v>25</v>
      </c>
      <c r="R179" s="1"/>
      <c r="S179" s="1"/>
      <c r="T179" s="1"/>
    </row>
    <row r="180" spans="1:20" x14ac:dyDescent="0.25">
      <c r="H180" s="5">
        <f>SUM(H2:H179)</f>
        <v>1244.8799999999999</v>
      </c>
      <c r="K180" s="5">
        <f>2400-K179</f>
        <v>67</v>
      </c>
      <c r="L180" s="5">
        <f>130-67</f>
        <v>63</v>
      </c>
    </row>
    <row r="186" spans="1:20" x14ac:dyDescent="0.25">
      <c r="E186"/>
      <c r="F186"/>
      <c r="G186"/>
      <c r="I186"/>
      <c r="J186"/>
      <c r="K186"/>
      <c r="L186"/>
      <c r="M186"/>
      <c r="N186"/>
    </row>
    <row r="187" spans="1:20" x14ac:dyDescent="0.25">
      <c r="E187"/>
      <c r="F187"/>
      <c r="G187"/>
      <c r="I187"/>
      <c r="J187"/>
      <c r="K187"/>
      <c r="L187"/>
      <c r="M187"/>
      <c r="N187"/>
    </row>
    <row r="188" spans="1:20" x14ac:dyDescent="0.25">
      <c r="E188"/>
      <c r="F188"/>
      <c r="G188"/>
      <c r="I188"/>
      <c r="J188"/>
      <c r="K188"/>
      <c r="L188"/>
      <c r="M188"/>
      <c r="N188"/>
    </row>
    <row r="189" spans="1:20" x14ac:dyDescent="0.25">
      <c r="E189"/>
      <c r="F189"/>
      <c r="G189"/>
      <c r="I189"/>
      <c r="J189"/>
      <c r="K189"/>
      <c r="L189"/>
      <c r="M189"/>
      <c r="N189"/>
    </row>
    <row r="190" spans="1:20" x14ac:dyDescent="0.25">
      <c r="E190"/>
      <c r="F190"/>
      <c r="G190"/>
      <c r="I190"/>
      <c r="J190"/>
      <c r="K190"/>
      <c r="L190"/>
      <c r="M190"/>
      <c r="N190"/>
    </row>
    <row r="191" spans="1:20" x14ac:dyDescent="0.25">
      <c r="E191"/>
      <c r="F191"/>
      <c r="G191"/>
      <c r="I191"/>
      <c r="J191"/>
      <c r="K191"/>
      <c r="L191"/>
      <c r="M191"/>
      <c r="N191"/>
    </row>
    <row r="192" spans="1:20" x14ac:dyDescent="0.25">
      <c r="E192"/>
      <c r="F192"/>
      <c r="G192"/>
      <c r="I192"/>
      <c r="J192"/>
      <c r="K192"/>
      <c r="L192"/>
      <c r="M192"/>
      <c r="N192"/>
    </row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</sheetData>
  <sheetProtection formatCells="0" formatColumns="0" formatRows="0" insertColumns="0" insertRows="0" insertHyperlinks="0" deleteColumns="0" deleteRows="0" sort="0" autoFilter="0" pivotTables="0"/>
  <conditionalFormatting sqref="D2:D179">
    <cfRule type="cellIs" dxfId="0" priority="5" operator="between">
      <formula>44996</formula>
      <formula>44997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4"/>
  <sheetViews>
    <sheetView workbookViewId="0">
      <pane ySplit="1" topLeftCell="A2" activePane="bottomLeft" state="frozen"/>
      <selection pane="bottomLeft" sqref="A1:I1"/>
    </sheetView>
  </sheetViews>
  <sheetFormatPr defaultRowHeight="15" x14ac:dyDescent="0.25"/>
  <cols>
    <col min="1" max="9" width="13.7109375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12</v>
      </c>
      <c r="E1" s="7" t="s">
        <v>14</v>
      </c>
      <c r="F1" s="8" t="s">
        <v>7</v>
      </c>
      <c r="G1" s="8" t="s">
        <v>9</v>
      </c>
      <c r="H1" s="8" t="s">
        <v>10</v>
      </c>
      <c r="I1" s="8" t="s">
        <v>11</v>
      </c>
    </row>
    <row r="2" spans="1:9" x14ac:dyDescent="0.25">
      <c r="A2" s="10" t="s">
        <v>18</v>
      </c>
      <c r="B2" s="10" t="s">
        <v>19</v>
      </c>
      <c r="C2" s="10">
        <v>7742</v>
      </c>
      <c r="D2" s="10" t="s">
        <v>20</v>
      </c>
      <c r="E2" s="10" t="s">
        <v>91</v>
      </c>
      <c r="F2" s="11">
        <v>31.62</v>
      </c>
      <c r="G2" s="11"/>
      <c r="H2" s="11"/>
      <c r="I2" s="12"/>
    </row>
    <row r="3" spans="1:9" x14ac:dyDescent="0.25">
      <c r="A3" s="1" t="s">
        <v>18</v>
      </c>
      <c r="B3" s="1" t="s">
        <v>19</v>
      </c>
      <c r="C3" s="1">
        <v>7742</v>
      </c>
      <c r="D3" s="1" t="s">
        <v>20</v>
      </c>
      <c r="E3" s="1" t="s">
        <v>92</v>
      </c>
      <c r="F3" s="5">
        <v>5.05</v>
      </c>
      <c r="G3" s="5"/>
      <c r="H3" s="5"/>
      <c r="I3" s="6"/>
    </row>
    <row r="4" spans="1:9" x14ac:dyDescent="0.25">
      <c r="A4" s="1" t="s">
        <v>18</v>
      </c>
      <c r="B4" s="1" t="s">
        <v>19</v>
      </c>
      <c r="C4" s="1">
        <v>7742</v>
      </c>
      <c r="D4" s="1" t="s">
        <v>20</v>
      </c>
      <c r="E4" s="1" t="s">
        <v>21</v>
      </c>
      <c r="F4" s="5">
        <v>26.57</v>
      </c>
      <c r="G4" s="5"/>
      <c r="H4" s="5"/>
      <c r="I4" s="6"/>
    </row>
    <row r="5" spans="1:9" x14ac:dyDescent="0.25">
      <c r="A5" s="10" t="s">
        <v>22</v>
      </c>
      <c r="B5" s="10" t="s">
        <v>23</v>
      </c>
      <c r="C5" s="10">
        <v>5096</v>
      </c>
      <c r="D5" s="10" t="s">
        <v>24</v>
      </c>
      <c r="E5" s="10" t="s">
        <v>91</v>
      </c>
      <c r="F5" s="11">
        <v>36.33</v>
      </c>
      <c r="G5" s="11"/>
      <c r="H5" s="11"/>
      <c r="I5" s="12"/>
    </row>
    <row r="6" spans="1:9" x14ac:dyDescent="0.25">
      <c r="A6" s="1" t="s">
        <v>22</v>
      </c>
      <c r="B6" s="1" t="s">
        <v>23</v>
      </c>
      <c r="C6" s="1">
        <v>5096</v>
      </c>
      <c r="D6" s="1" t="s">
        <v>24</v>
      </c>
      <c r="E6" s="1" t="s">
        <v>25</v>
      </c>
      <c r="F6" s="5">
        <v>36.33</v>
      </c>
      <c r="G6" s="5"/>
      <c r="H6" s="5"/>
      <c r="I6" s="6"/>
    </row>
    <row r="7" spans="1:9" x14ac:dyDescent="0.25">
      <c r="A7" s="10" t="s">
        <v>26</v>
      </c>
      <c r="B7" s="10" t="s">
        <v>27</v>
      </c>
      <c r="C7" s="10">
        <v>4548</v>
      </c>
      <c r="D7" s="10" t="s">
        <v>24</v>
      </c>
      <c r="E7" s="10" t="s">
        <v>91</v>
      </c>
      <c r="F7" s="11">
        <v>40.020000000000003</v>
      </c>
      <c r="G7" s="11"/>
      <c r="H7" s="11"/>
      <c r="I7" s="12"/>
    </row>
    <row r="8" spans="1:9" x14ac:dyDescent="0.25">
      <c r="A8" s="1" t="s">
        <v>26</v>
      </c>
      <c r="B8" s="1" t="s">
        <v>27</v>
      </c>
      <c r="C8" s="1">
        <v>4548</v>
      </c>
      <c r="D8" s="1" t="s">
        <v>24</v>
      </c>
      <c r="E8" s="1" t="s">
        <v>25</v>
      </c>
      <c r="F8" s="5">
        <v>40.020000000000003</v>
      </c>
      <c r="G8" s="5"/>
      <c r="H8" s="5"/>
      <c r="I8" s="6"/>
    </row>
    <row r="9" spans="1:9" x14ac:dyDescent="0.25">
      <c r="A9" s="10" t="s">
        <v>26</v>
      </c>
      <c r="B9" s="10" t="s">
        <v>27</v>
      </c>
      <c r="C9" s="10">
        <v>4548</v>
      </c>
      <c r="D9" s="10" t="s">
        <v>20</v>
      </c>
      <c r="E9" s="10" t="s">
        <v>91</v>
      </c>
      <c r="F9" s="11">
        <v>46.14</v>
      </c>
      <c r="G9" s="11"/>
      <c r="H9" s="11"/>
      <c r="I9" s="12"/>
    </row>
    <row r="10" spans="1:9" x14ac:dyDescent="0.25">
      <c r="A10" s="1" t="s">
        <v>26</v>
      </c>
      <c r="B10" s="1" t="s">
        <v>27</v>
      </c>
      <c r="C10" s="1">
        <v>4548</v>
      </c>
      <c r="D10" s="1" t="s">
        <v>20</v>
      </c>
      <c r="E10" s="1" t="s">
        <v>25</v>
      </c>
      <c r="F10" s="5">
        <v>27.23</v>
      </c>
      <c r="G10" s="5"/>
      <c r="H10" s="5"/>
      <c r="I10" s="6"/>
    </row>
    <row r="11" spans="1:9" x14ac:dyDescent="0.25">
      <c r="A11" s="1" t="s">
        <v>26</v>
      </c>
      <c r="B11" s="1" t="s">
        <v>27</v>
      </c>
      <c r="C11" s="1">
        <v>4548</v>
      </c>
      <c r="D11" s="1" t="s">
        <v>20</v>
      </c>
      <c r="E11" s="1" t="s">
        <v>21</v>
      </c>
      <c r="F11" s="5">
        <v>18.91</v>
      </c>
      <c r="G11" s="5"/>
      <c r="H11" s="5"/>
      <c r="I11" s="6"/>
    </row>
    <row r="12" spans="1:9" x14ac:dyDescent="0.25">
      <c r="A12" s="10" t="s">
        <v>28</v>
      </c>
      <c r="B12" s="10" t="s">
        <v>29</v>
      </c>
      <c r="C12" s="10">
        <v>9979</v>
      </c>
      <c r="D12" s="10" t="s">
        <v>24</v>
      </c>
      <c r="E12" s="10" t="s">
        <v>91</v>
      </c>
      <c r="F12" s="11">
        <v>23.03</v>
      </c>
      <c r="G12" s="11"/>
      <c r="H12" s="11"/>
      <c r="I12" s="12"/>
    </row>
    <row r="13" spans="1:9" x14ac:dyDescent="0.25">
      <c r="A13" s="1" t="s">
        <v>28</v>
      </c>
      <c r="B13" s="1" t="s">
        <v>29</v>
      </c>
      <c r="C13" s="1">
        <v>9979</v>
      </c>
      <c r="D13" s="1" t="s">
        <v>24</v>
      </c>
      <c r="E13" s="1" t="s">
        <v>25</v>
      </c>
      <c r="F13" s="5">
        <v>23.03</v>
      </c>
      <c r="G13" s="5"/>
      <c r="H13" s="5"/>
      <c r="I13" s="6"/>
    </row>
    <row r="14" spans="1:9" x14ac:dyDescent="0.25">
      <c r="A14" s="10" t="s">
        <v>28</v>
      </c>
      <c r="B14" s="10" t="s">
        <v>29</v>
      </c>
      <c r="C14" s="10">
        <v>9979</v>
      </c>
      <c r="D14" s="10" t="s">
        <v>20</v>
      </c>
      <c r="E14" s="10" t="s">
        <v>91</v>
      </c>
      <c r="F14" s="11">
        <v>61.97</v>
      </c>
      <c r="G14" s="11"/>
      <c r="H14" s="11"/>
      <c r="I14" s="12"/>
    </row>
    <row r="15" spans="1:9" x14ac:dyDescent="0.25">
      <c r="A15" s="1" t="s">
        <v>28</v>
      </c>
      <c r="B15" s="1" t="s">
        <v>29</v>
      </c>
      <c r="C15" s="1">
        <v>9979</v>
      </c>
      <c r="D15" s="1" t="s">
        <v>20</v>
      </c>
      <c r="E15" s="1" t="s">
        <v>25</v>
      </c>
      <c r="F15" s="5">
        <v>49.25</v>
      </c>
      <c r="G15" s="5"/>
      <c r="H15" s="5"/>
      <c r="I15" s="6"/>
    </row>
    <row r="16" spans="1:9" x14ac:dyDescent="0.25">
      <c r="A16" s="1" t="s">
        <v>28</v>
      </c>
      <c r="B16" s="1" t="s">
        <v>29</v>
      </c>
      <c r="C16" s="1">
        <v>9979</v>
      </c>
      <c r="D16" s="1" t="s">
        <v>20</v>
      </c>
      <c r="E16" s="1" t="s">
        <v>21</v>
      </c>
      <c r="F16" s="5">
        <v>12.72</v>
      </c>
      <c r="G16" s="5"/>
      <c r="H16" s="5"/>
      <c r="I16" s="6"/>
    </row>
    <row r="17" spans="1:9" x14ac:dyDescent="0.25">
      <c r="A17" s="10" t="s">
        <v>30</v>
      </c>
      <c r="B17" s="10" t="s">
        <v>31</v>
      </c>
      <c r="C17" s="10"/>
      <c r="D17" s="10" t="s">
        <v>24</v>
      </c>
      <c r="E17" s="10" t="s">
        <v>91</v>
      </c>
      <c r="F17" s="11">
        <v>11.96</v>
      </c>
      <c r="G17" s="11"/>
      <c r="H17" s="11"/>
      <c r="I17" s="12"/>
    </row>
    <row r="18" spans="1:9" x14ac:dyDescent="0.25">
      <c r="A18" s="1" t="s">
        <v>30</v>
      </c>
      <c r="B18" s="1" t="s">
        <v>31</v>
      </c>
      <c r="C18" s="1"/>
      <c r="D18" s="1" t="s">
        <v>24</v>
      </c>
      <c r="E18" s="1" t="s">
        <v>25</v>
      </c>
      <c r="F18" s="5">
        <v>11.96</v>
      </c>
      <c r="G18" s="5"/>
      <c r="H18" s="5"/>
      <c r="I18" s="6"/>
    </row>
    <row r="19" spans="1:9" x14ac:dyDescent="0.25">
      <c r="A19" s="10" t="s">
        <v>30</v>
      </c>
      <c r="B19" s="10" t="s">
        <v>31</v>
      </c>
      <c r="C19" s="10"/>
      <c r="D19" s="10" t="s">
        <v>32</v>
      </c>
      <c r="E19" s="10" t="s">
        <v>91</v>
      </c>
      <c r="F19" s="11">
        <v>13.96</v>
      </c>
      <c r="G19" s="11"/>
      <c r="H19" s="11"/>
      <c r="I19" s="12"/>
    </row>
    <row r="20" spans="1:9" x14ac:dyDescent="0.25">
      <c r="A20" s="1" t="s">
        <v>30</v>
      </c>
      <c r="B20" s="1" t="s">
        <v>31</v>
      </c>
      <c r="C20" s="1"/>
      <c r="D20" s="1" t="s">
        <v>32</v>
      </c>
      <c r="E20" s="1" t="s">
        <v>25</v>
      </c>
      <c r="F20" s="5">
        <v>13.96</v>
      </c>
      <c r="G20" s="5"/>
      <c r="H20" s="5"/>
      <c r="I20" s="6"/>
    </row>
    <row r="21" spans="1:9" x14ac:dyDescent="0.25">
      <c r="A21" s="10" t="s">
        <v>30</v>
      </c>
      <c r="B21" s="10" t="s">
        <v>31</v>
      </c>
      <c r="C21" s="10"/>
      <c r="D21" s="10" t="s">
        <v>33</v>
      </c>
      <c r="E21" s="10" t="s">
        <v>91</v>
      </c>
      <c r="F21" s="11">
        <v>7.07</v>
      </c>
      <c r="G21" s="11"/>
      <c r="H21" s="11"/>
      <c r="I21" s="12"/>
    </row>
    <row r="22" spans="1:9" x14ac:dyDescent="0.25">
      <c r="A22" s="1" t="s">
        <v>30</v>
      </c>
      <c r="B22" s="1" t="s">
        <v>31</v>
      </c>
      <c r="C22" s="1"/>
      <c r="D22" s="1" t="s">
        <v>33</v>
      </c>
      <c r="E22" s="1" t="s">
        <v>25</v>
      </c>
      <c r="F22" s="5">
        <v>7.07</v>
      </c>
      <c r="G22" s="5"/>
      <c r="H22" s="5"/>
      <c r="I22" s="6"/>
    </row>
    <row r="23" spans="1:9" x14ac:dyDescent="0.25">
      <c r="A23" s="10" t="s">
        <v>34</v>
      </c>
      <c r="B23" s="10" t="s">
        <v>35</v>
      </c>
      <c r="C23" s="10">
        <v>5966</v>
      </c>
      <c r="D23" s="10" t="s">
        <v>20</v>
      </c>
      <c r="E23" s="10" t="s">
        <v>91</v>
      </c>
      <c r="F23" s="11">
        <v>90.17</v>
      </c>
      <c r="G23" s="11"/>
      <c r="H23" s="11"/>
      <c r="I23" s="12"/>
    </row>
    <row r="24" spans="1:9" x14ac:dyDescent="0.25">
      <c r="A24" s="1" t="s">
        <v>34</v>
      </c>
      <c r="B24" s="1" t="s">
        <v>35</v>
      </c>
      <c r="C24" s="1">
        <v>5966</v>
      </c>
      <c r="D24" s="1" t="s">
        <v>20</v>
      </c>
      <c r="E24" s="1" t="s">
        <v>25</v>
      </c>
      <c r="F24" s="5">
        <v>90.17</v>
      </c>
      <c r="G24" s="5"/>
      <c r="H24" s="5"/>
      <c r="I24" s="6"/>
    </row>
    <row r="25" spans="1:9" x14ac:dyDescent="0.25">
      <c r="A25" s="10" t="s">
        <v>41</v>
      </c>
      <c r="B25" s="10" t="s">
        <v>42</v>
      </c>
      <c r="C25" s="10">
        <v>1272</v>
      </c>
      <c r="D25" s="10" t="s">
        <v>24</v>
      </c>
      <c r="E25" s="10" t="s">
        <v>91</v>
      </c>
      <c r="F25" s="11">
        <v>52.13</v>
      </c>
      <c r="G25" s="11"/>
      <c r="H25" s="11"/>
      <c r="I25" s="12"/>
    </row>
    <row r="26" spans="1:9" x14ac:dyDescent="0.25">
      <c r="A26" s="1" t="s">
        <v>41</v>
      </c>
      <c r="B26" s="1" t="s">
        <v>42</v>
      </c>
      <c r="C26" s="1">
        <v>1272</v>
      </c>
      <c r="D26" s="1" t="s">
        <v>24</v>
      </c>
      <c r="E26" s="1" t="s">
        <v>25</v>
      </c>
      <c r="F26" s="5">
        <v>52.13</v>
      </c>
      <c r="G26" s="5"/>
      <c r="H26" s="5"/>
      <c r="I26" s="6"/>
    </row>
    <row r="27" spans="1:9" x14ac:dyDescent="0.25">
      <c r="A27" s="10" t="s">
        <v>41</v>
      </c>
      <c r="B27" s="10" t="s">
        <v>42</v>
      </c>
      <c r="C27" s="10">
        <v>1272</v>
      </c>
      <c r="D27" s="10" t="s">
        <v>32</v>
      </c>
      <c r="E27" s="10" t="s">
        <v>91</v>
      </c>
      <c r="F27" s="11">
        <v>8.85</v>
      </c>
      <c r="G27" s="11"/>
      <c r="H27" s="11"/>
      <c r="I27" s="12"/>
    </row>
    <row r="28" spans="1:9" x14ac:dyDescent="0.25">
      <c r="A28" s="1" t="s">
        <v>41</v>
      </c>
      <c r="B28" s="1" t="s">
        <v>42</v>
      </c>
      <c r="C28" s="1">
        <v>1272</v>
      </c>
      <c r="D28" s="1" t="s">
        <v>32</v>
      </c>
      <c r="E28" s="1" t="s">
        <v>21</v>
      </c>
      <c r="F28" s="5">
        <v>8.85</v>
      </c>
      <c r="G28" s="5"/>
      <c r="H28" s="5"/>
      <c r="I28" s="6"/>
    </row>
    <row r="29" spans="1:9" x14ac:dyDescent="0.25">
      <c r="A29" s="10" t="s">
        <v>41</v>
      </c>
      <c r="B29" s="10" t="s">
        <v>42</v>
      </c>
      <c r="C29" s="10">
        <v>1272</v>
      </c>
      <c r="D29" s="10" t="s">
        <v>20</v>
      </c>
      <c r="E29" s="10" t="s">
        <v>91</v>
      </c>
      <c r="F29" s="11">
        <v>32.28</v>
      </c>
      <c r="G29" s="11"/>
      <c r="H29" s="11"/>
      <c r="I29" s="12"/>
    </row>
    <row r="30" spans="1:9" x14ac:dyDescent="0.25">
      <c r="A30" s="1" t="s">
        <v>41</v>
      </c>
      <c r="B30" s="1" t="s">
        <v>42</v>
      </c>
      <c r="C30" s="1">
        <v>1272</v>
      </c>
      <c r="D30" s="1" t="s">
        <v>20</v>
      </c>
      <c r="E30" s="1" t="s">
        <v>92</v>
      </c>
      <c r="F30" s="5">
        <v>10.93</v>
      </c>
      <c r="G30" s="5"/>
      <c r="H30" s="5"/>
      <c r="I30" s="6"/>
    </row>
    <row r="31" spans="1:9" x14ac:dyDescent="0.25">
      <c r="A31" s="1" t="s">
        <v>41</v>
      </c>
      <c r="B31" s="1" t="s">
        <v>42</v>
      </c>
      <c r="C31" s="1">
        <v>1272</v>
      </c>
      <c r="D31" s="1" t="s">
        <v>20</v>
      </c>
      <c r="E31" s="1" t="s">
        <v>25</v>
      </c>
      <c r="F31" s="5">
        <v>17.350000000000001</v>
      </c>
      <c r="G31" s="5"/>
      <c r="H31" s="5"/>
      <c r="I31" s="6"/>
    </row>
    <row r="32" spans="1:9" x14ac:dyDescent="0.25">
      <c r="A32" s="1" t="s">
        <v>41</v>
      </c>
      <c r="B32" s="1" t="s">
        <v>42</v>
      </c>
      <c r="C32" s="1">
        <v>1272</v>
      </c>
      <c r="D32" s="1" t="s">
        <v>20</v>
      </c>
      <c r="E32" s="1" t="s">
        <v>21</v>
      </c>
      <c r="F32" s="5">
        <v>4</v>
      </c>
      <c r="G32" s="5"/>
      <c r="H32" s="5"/>
      <c r="I32" s="6"/>
    </row>
    <row r="33" spans="1:9" x14ac:dyDescent="0.25">
      <c r="A33" s="10" t="s">
        <v>44</v>
      </c>
      <c r="B33" s="10" t="s">
        <v>45</v>
      </c>
      <c r="C33" s="10">
        <v>4307</v>
      </c>
      <c r="D33" s="10" t="s">
        <v>32</v>
      </c>
      <c r="E33" s="10" t="s">
        <v>91</v>
      </c>
      <c r="F33" s="11">
        <v>72.94</v>
      </c>
      <c r="G33" s="11"/>
      <c r="H33" s="11"/>
      <c r="I33" s="12"/>
    </row>
    <row r="34" spans="1:9" x14ac:dyDescent="0.25">
      <c r="A34" s="1" t="s">
        <v>44</v>
      </c>
      <c r="B34" s="1" t="s">
        <v>45</v>
      </c>
      <c r="C34" s="1">
        <v>4307</v>
      </c>
      <c r="D34" s="1" t="s">
        <v>32</v>
      </c>
      <c r="E34" s="1" t="s">
        <v>25</v>
      </c>
      <c r="F34" s="5">
        <v>63.52</v>
      </c>
      <c r="G34" s="5"/>
      <c r="H34" s="5"/>
      <c r="I34" s="6"/>
    </row>
    <row r="35" spans="1:9" x14ac:dyDescent="0.25">
      <c r="A35" s="1" t="s">
        <v>44</v>
      </c>
      <c r="B35" s="1" t="s">
        <v>45</v>
      </c>
      <c r="C35" s="1">
        <v>4307</v>
      </c>
      <c r="D35" s="1" t="s">
        <v>32</v>
      </c>
      <c r="E35" s="1" t="s">
        <v>21</v>
      </c>
      <c r="F35" s="5">
        <v>9.42</v>
      </c>
      <c r="G35" s="5"/>
      <c r="H35" s="5"/>
      <c r="I35" s="6"/>
    </row>
    <row r="36" spans="1:9" x14ac:dyDescent="0.25">
      <c r="A36" s="10" t="s">
        <v>44</v>
      </c>
      <c r="B36" s="10" t="s">
        <v>45</v>
      </c>
      <c r="C36" s="10">
        <v>4307</v>
      </c>
      <c r="D36" s="10" t="s">
        <v>33</v>
      </c>
      <c r="E36" s="10" t="s">
        <v>91</v>
      </c>
      <c r="F36" s="11">
        <v>23.78</v>
      </c>
      <c r="G36" s="11"/>
      <c r="H36" s="11"/>
      <c r="I36" s="12"/>
    </row>
    <row r="37" spans="1:9" x14ac:dyDescent="0.25">
      <c r="A37" s="1" t="s">
        <v>44</v>
      </c>
      <c r="B37" s="1" t="s">
        <v>45</v>
      </c>
      <c r="C37" s="1">
        <v>4307</v>
      </c>
      <c r="D37" s="1" t="s">
        <v>33</v>
      </c>
      <c r="E37" s="1" t="s">
        <v>92</v>
      </c>
      <c r="F37" s="5">
        <v>7.5</v>
      </c>
      <c r="G37" s="5"/>
      <c r="H37" s="5"/>
      <c r="I37" s="6"/>
    </row>
    <row r="38" spans="1:9" x14ac:dyDescent="0.25">
      <c r="A38" s="1" t="s">
        <v>44</v>
      </c>
      <c r="B38" s="1" t="s">
        <v>45</v>
      </c>
      <c r="C38" s="1">
        <v>4307</v>
      </c>
      <c r="D38" s="1" t="s">
        <v>33</v>
      </c>
      <c r="E38" s="1" t="s">
        <v>25</v>
      </c>
      <c r="F38" s="5">
        <v>16.28</v>
      </c>
      <c r="G38" s="5"/>
      <c r="H38" s="5"/>
      <c r="I38" s="6"/>
    </row>
    <row r="39" spans="1:9" x14ac:dyDescent="0.25">
      <c r="A39" s="10" t="s">
        <v>44</v>
      </c>
      <c r="B39" s="10" t="s">
        <v>45</v>
      </c>
      <c r="C39" s="10">
        <v>4307</v>
      </c>
      <c r="D39" s="10" t="s">
        <v>20</v>
      </c>
      <c r="E39" s="10" t="s">
        <v>91</v>
      </c>
      <c r="F39" s="11">
        <v>0.9</v>
      </c>
      <c r="G39" s="11"/>
      <c r="H39" s="11"/>
      <c r="I39" s="12"/>
    </row>
    <row r="40" spans="1:9" x14ac:dyDescent="0.25">
      <c r="A40" s="1" t="s">
        <v>44</v>
      </c>
      <c r="B40" s="1" t="s">
        <v>45</v>
      </c>
      <c r="C40" s="1">
        <v>4307</v>
      </c>
      <c r="D40" s="1" t="s">
        <v>20</v>
      </c>
      <c r="E40" s="1" t="s">
        <v>92</v>
      </c>
      <c r="F40" s="5">
        <v>0.9</v>
      </c>
      <c r="G40" s="5"/>
      <c r="H40" s="5"/>
      <c r="I40" s="6"/>
    </row>
    <row r="41" spans="1:9" x14ac:dyDescent="0.25">
      <c r="A41" s="10" t="s">
        <v>51</v>
      </c>
      <c r="B41" s="10" t="s">
        <v>52</v>
      </c>
      <c r="C41" s="10">
        <v>1255</v>
      </c>
      <c r="D41" s="10" t="s">
        <v>32</v>
      </c>
      <c r="E41" s="10" t="s">
        <v>91</v>
      </c>
      <c r="F41" s="11">
        <v>62.72</v>
      </c>
      <c r="G41" s="11"/>
      <c r="H41" s="11"/>
      <c r="I41" s="12"/>
    </row>
    <row r="42" spans="1:9" x14ac:dyDescent="0.25">
      <c r="A42" s="1" t="s">
        <v>51</v>
      </c>
      <c r="B42" s="1" t="s">
        <v>52</v>
      </c>
      <c r="C42" s="1">
        <v>1255</v>
      </c>
      <c r="D42" s="1" t="s">
        <v>32</v>
      </c>
      <c r="E42" s="1" t="s">
        <v>25</v>
      </c>
      <c r="F42" s="5">
        <v>58.14</v>
      </c>
      <c r="G42" s="5"/>
      <c r="H42" s="5"/>
      <c r="I42" s="6"/>
    </row>
    <row r="43" spans="1:9" x14ac:dyDescent="0.25">
      <c r="A43" s="1" t="s">
        <v>51</v>
      </c>
      <c r="B43" s="1" t="s">
        <v>52</v>
      </c>
      <c r="C43" s="1">
        <v>1255</v>
      </c>
      <c r="D43" s="1" t="s">
        <v>32</v>
      </c>
      <c r="E43" s="1" t="s">
        <v>21</v>
      </c>
      <c r="F43" s="5">
        <v>4.58</v>
      </c>
      <c r="G43" s="5"/>
      <c r="H43" s="5"/>
      <c r="I43" s="6"/>
    </row>
    <row r="44" spans="1:9" x14ac:dyDescent="0.25">
      <c r="A44" s="10" t="s">
        <v>51</v>
      </c>
      <c r="B44" s="10" t="s">
        <v>52</v>
      </c>
      <c r="C44" s="10">
        <v>1255</v>
      </c>
      <c r="D44" s="10" t="s">
        <v>33</v>
      </c>
      <c r="E44" s="10" t="s">
        <v>91</v>
      </c>
      <c r="F44" s="11">
        <v>13.76</v>
      </c>
      <c r="G44" s="11"/>
      <c r="H44" s="11"/>
      <c r="I44" s="12"/>
    </row>
    <row r="45" spans="1:9" x14ac:dyDescent="0.25">
      <c r="A45" s="1" t="s">
        <v>51</v>
      </c>
      <c r="B45" s="1" t="s">
        <v>52</v>
      </c>
      <c r="C45" s="1">
        <v>1255</v>
      </c>
      <c r="D45" s="1" t="s">
        <v>33</v>
      </c>
      <c r="E45" s="1" t="s">
        <v>25</v>
      </c>
      <c r="F45" s="5">
        <v>13.76</v>
      </c>
      <c r="G45" s="5"/>
      <c r="H45" s="5"/>
      <c r="I45" s="6"/>
    </row>
    <row r="46" spans="1:9" x14ac:dyDescent="0.25">
      <c r="A46" s="10" t="s">
        <v>51</v>
      </c>
      <c r="B46" s="10" t="s">
        <v>52</v>
      </c>
      <c r="C46" s="10">
        <v>1255</v>
      </c>
      <c r="D46" s="10" t="s">
        <v>20</v>
      </c>
      <c r="E46" s="10" t="s">
        <v>91</v>
      </c>
      <c r="F46" s="11">
        <v>9.1</v>
      </c>
      <c r="G46" s="11"/>
      <c r="H46" s="11"/>
      <c r="I46" s="12"/>
    </row>
    <row r="47" spans="1:9" x14ac:dyDescent="0.25">
      <c r="A47" s="1" t="s">
        <v>51</v>
      </c>
      <c r="B47" s="1" t="s">
        <v>52</v>
      </c>
      <c r="C47" s="1">
        <v>1255</v>
      </c>
      <c r="D47" s="1" t="s">
        <v>20</v>
      </c>
      <c r="E47" s="1" t="s">
        <v>25</v>
      </c>
      <c r="F47" s="5">
        <v>9.1</v>
      </c>
      <c r="G47" s="5"/>
      <c r="H47" s="5"/>
      <c r="I47" s="6"/>
    </row>
    <row r="48" spans="1:9" x14ac:dyDescent="0.25">
      <c r="A48" s="10" t="s">
        <v>58</v>
      </c>
      <c r="B48" s="10" t="s">
        <v>59</v>
      </c>
      <c r="C48" s="10" t="s">
        <v>60</v>
      </c>
      <c r="D48" s="10" t="s">
        <v>24</v>
      </c>
      <c r="E48" s="10" t="s">
        <v>91</v>
      </c>
      <c r="F48" s="11">
        <v>7.05</v>
      </c>
      <c r="G48" s="11"/>
      <c r="H48" s="11"/>
      <c r="I48" s="12"/>
    </row>
    <row r="49" spans="1:9" x14ac:dyDescent="0.25">
      <c r="A49" s="1" t="s">
        <v>58</v>
      </c>
      <c r="B49" s="1" t="s">
        <v>59</v>
      </c>
      <c r="C49" s="1" t="s">
        <v>60</v>
      </c>
      <c r="D49" s="1" t="s">
        <v>24</v>
      </c>
      <c r="E49" s="1" t="s">
        <v>25</v>
      </c>
      <c r="F49" s="5">
        <v>7.05</v>
      </c>
      <c r="G49" s="5"/>
      <c r="H49" s="5"/>
      <c r="I49" s="6"/>
    </row>
    <row r="50" spans="1:9" x14ac:dyDescent="0.25">
      <c r="A50" s="10" t="s">
        <v>58</v>
      </c>
      <c r="B50" s="10" t="s">
        <v>59</v>
      </c>
      <c r="C50" s="10" t="s">
        <v>60</v>
      </c>
      <c r="D50" s="10" t="s">
        <v>32</v>
      </c>
      <c r="E50" s="10" t="s">
        <v>91</v>
      </c>
      <c r="F50" s="11">
        <v>10.62</v>
      </c>
      <c r="G50" s="11"/>
      <c r="H50" s="11"/>
      <c r="I50" s="12"/>
    </row>
    <row r="51" spans="1:9" x14ac:dyDescent="0.25">
      <c r="A51" s="1" t="s">
        <v>58</v>
      </c>
      <c r="B51" s="1" t="s">
        <v>59</v>
      </c>
      <c r="C51" s="1" t="s">
        <v>60</v>
      </c>
      <c r="D51" s="1" t="s">
        <v>32</v>
      </c>
      <c r="E51" s="1" t="s">
        <v>25</v>
      </c>
      <c r="F51" s="5">
        <v>6.17</v>
      </c>
      <c r="G51" s="5"/>
      <c r="H51" s="5"/>
      <c r="I51" s="6"/>
    </row>
    <row r="52" spans="1:9" x14ac:dyDescent="0.25">
      <c r="A52" s="1" t="s">
        <v>58</v>
      </c>
      <c r="B52" s="1" t="s">
        <v>59</v>
      </c>
      <c r="C52" s="1" t="s">
        <v>60</v>
      </c>
      <c r="D52" s="1" t="s">
        <v>32</v>
      </c>
      <c r="E52" s="1" t="s">
        <v>21</v>
      </c>
      <c r="F52" s="5">
        <v>4.45</v>
      </c>
      <c r="G52" s="5"/>
      <c r="H52" s="5"/>
      <c r="I52" s="6"/>
    </row>
    <row r="53" spans="1:9" x14ac:dyDescent="0.25">
      <c r="A53" s="10" t="s">
        <v>58</v>
      </c>
      <c r="B53" s="10" t="s">
        <v>59</v>
      </c>
      <c r="C53" s="10" t="s">
        <v>60</v>
      </c>
      <c r="D53" s="10" t="s">
        <v>33</v>
      </c>
      <c r="E53" s="10" t="s">
        <v>91</v>
      </c>
      <c r="F53" s="11">
        <v>38.299999999999997</v>
      </c>
      <c r="G53" s="11"/>
      <c r="H53" s="11"/>
      <c r="I53" s="12"/>
    </row>
    <row r="54" spans="1:9" x14ac:dyDescent="0.25">
      <c r="A54" s="1" t="s">
        <v>58</v>
      </c>
      <c r="B54" s="1" t="s">
        <v>59</v>
      </c>
      <c r="C54" s="1" t="s">
        <v>60</v>
      </c>
      <c r="D54" s="1" t="s">
        <v>33</v>
      </c>
      <c r="E54" s="1" t="s">
        <v>25</v>
      </c>
      <c r="F54" s="5">
        <v>38.299999999999997</v>
      </c>
      <c r="G54" s="5"/>
      <c r="H54" s="5"/>
      <c r="I54" s="6"/>
    </row>
    <row r="55" spans="1:9" x14ac:dyDescent="0.25">
      <c r="A55" s="10" t="s">
        <v>58</v>
      </c>
      <c r="B55" s="10" t="s">
        <v>59</v>
      </c>
      <c r="C55" s="10" t="s">
        <v>60</v>
      </c>
      <c r="D55" s="10" t="s">
        <v>20</v>
      </c>
      <c r="E55" s="10" t="s">
        <v>91</v>
      </c>
      <c r="F55" s="11">
        <v>10.81</v>
      </c>
      <c r="G55" s="11"/>
      <c r="H55" s="11"/>
      <c r="I55" s="12"/>
    </row>
    <row r="56" spans="1:9" x14ac:dyDescent="0.25">
      <c r="A56" s="1" t="s">
        <v>58</v>
      </c>
      <c r="B56" s="1" t="s">
        <v>59</v>
      </c>
      <c r="C56" s="1" t="s">
        <v>60</v>
      </c>
      <c r="D56" s="1" t="s">
        <v>20</v>
      </c>
      <c r="E56" s="1" t="s">
        <v>25</v>
      </c>
      <c r="F56" s="5">
        <v>10.81</v>
      </c>
      <c r="G56" s="5"/>
      <c r="H56" s="5"/>
      <c r="I56" s="6"/>
    </row>
    <row r="57" spans="1:9" x14ac:dyDescent="0.25">
      <c r="A57" s="10" t="s">
        <v>61</v>
      </c>
      <c r="B57" s="10" t="s">
        <v>62</v>
      </c>
      <c r="C57" s="10">
        <v>9254</v>
      </c>
      <c r="D57" s="10" t="s">
        <v>24</v>
      </c>
      <c r="E57" s="10" t="s">
        <v>91</v>
      </c>
      <c r="F57" s="11">
        <v>6.57</v>
      </c>
      <c r="G57" s="11"/>
      <c r="H57" s="11"/>
      <c r="I57" s="12"/>
    </row>
    <row r="58" spans="1:9" x14ac:dyDescent="0.25">
      <c r="A58" s="1" t="s">
        <v>61</v>
      </c>
      <c r="B58" s="1" t="s">
        <v>62</v>
      </c>
      <c r="C58" s="1">
        <v>9254</v>
      </c>
      <c r="D58" s="1" t="s">
        <v>24</v>
      </c>
      <c r="E58" s="1" t="s">
        <v>25</v>
      </c>
      <c r="F58" s="5">
        <v>6.57</v>
      </c>
      <c r="G58" s="5"/>
      <c r="H58" s="5"/>
      <c r="I58" s="6"/>
    </row>
    <row r="59" spans="1:9" x14ac:dyDescent="0.25">
      <c r="A59" s="10" t="s">
        <v>61</v>
      </c>
      <c r="B59" s="10" t="s">
        <v>62</v>
      </c>
      <c r="C59" s="10">
        <v>9254</v>
      </c>
      <c r="D59" s="10" t="s">
        <v>32</v>
      </c>
      <c r="E59" s="10" t="s">
        <v>91</v>
      </c>
      <c r="F59" s="11">
        <v>75.86</v>
      </c>
      <c r="G59" s="11"/>
      <c r="H59" s="11"/>
      <c r="I59" s="12"/>
    </row>
    <row r="60" spans="1:9" x14ac:dyDescent="0.25">
      <c r="A60" s="1" t="s">
        <v>61</v>
      </c>
      <c r="B60" s="1" t="s">
        <v>62</v>
      </c>
      <c r="C60" s="1">
        <v>9254</v>
      </c>
      <c r="D60" s="1" t="s">
        <v>32</v>
      </c>
      <c r="E60" s="1" t="s">
        <v>25</v>
      </c>
      <c r="F60" s="5">
        <v>75.86</v>
      </c>
      <c r="G60" s="5"/>
      <c r="H60" s="5"/>
      <c r="I60" s="6"/>
    </row>
    <row r="61" spans="1:9" x14ac:dyDescent="0.25">
      <c r="A61" s="10" t="s">
        <v>63</v>
      </c>
      <c r="B61" s="10" t="s">
        <v>64</v>
      </c>
      <c r="C61" s="10">
        <v>2301</v>
      </c>
      <c r="D61" s="10" t="s">
        <v>24</v>
      </c>
      <c r="E61" s="10" t="s">
        <v>91</v>
      </c>
      <c r="F61" s="11">
        <v>33.99</v>
      </c>
      <c r="G61" s="11"/>
      <c r="H61" s="11"/>
      <c r="I61" s="12"/>
    </row>
    <row r="62" spans="1:9" x14ac:dyDescent="0.25">
      <c r="A62" s="1" t="s">
        <v>63</v>
      </c>
      <c r="B62" s="1" t="s">
        <v>64</v>
      </c>
      <c r="C62" s="1">
        <v>2301</v>
      </c>
      <c r="D62" s="1" t="s">
        <v>24</v>
      </c>
      <c r="E62" s="1" t="s">
        <v>65</v>
      </c>
      <c r="F62" s="5">
        <v>7.62</v>
      </c>
      <c r="G62" s="5"/>
      <c r="H62" s="5"/>
      <c r="I62" s="6"/>
    </row>
    <row r="63" spans="1:9" x14ac:dyDescent="0.25">
      <c r="A63" s="1" t="s">
        <v>63</v>
      </c>
      <c r="B63" s="1" t="s">
        <v>64</v>
      </c>
      <c r="C63" s="1">
        <v>2301</v>
      </c>
      <c r="D63" s="1" t="s">
        <v>24</v>
      </c>
      <c r="E63" s="1" t="s">
        <v>25</v>
      </c>
      <c r="F63" s="5">
        <v>26.37</v>
      </c>
      <c r="G63" s="5"/>
      <c r="H63" s="5"/>
      <c r="I63" s="6"/>
    </row>
    <row r="64" spans="1:9" x14ac:dyDescent="0.25">
      <c r="A64" s="10" t="s">
        <v>63</v>
      </c>
      <c r="B64" s="10" t="s">
        <v>64</v>
      </c>
      <c r="C64" s="10">
        <v>2301</v>
      </c>
      <c r="D64" s="10" t="s">
        <v>32</v>
      </c>
      <c r="E64" s="10" t="s">
        <v>91</v>
      </c>
      <c r="F64" s="11">
        <v>20.2</v>
      </c>
      <c r="G64" s="11"/>
      <c r="H64" s="11"/>
      <c r="I64" s="12"/>
    </row>
    <row r="65" spans="1:9" x14ac:dyDescent="0.25">
      <c r="A65" s="1" t="s">
        <v>63</v>
      </c>
      <c r="B65" s="1" t="s">
        <v>64</v>
      </c>
      <c r="C65" s="1">
        <v>2301</v>
      </c>
      <c r="D65" s="1" t="s">
        <v>32</v>
      </c>
      <c r="E65" s="1" t="s">
        <v>25</v>
      </c>
      <c r="F65" s="5">
        <v>20.2</v>
      </c>
      <c r="G65" s="5"/>
      <c r="H65" s="5"/>
      <c r="I65" s="6"/>
    </row>
    <row r="66" spans="1:9" x14ac:dyDescent="0.25">
      <c r="A66" s="10" t="s">
        <v>63</v>
      </c>
      <c r="B66" s="10" t="s">
        <v>64</v>
      </c>
      <c r="C66" s="10">
        <v>2301</v>
      </c>
      <c r="D66" s="10" t="s">
        <v>33</v>
      </c>
      <c r="E66" s="10" t="s">
        <v>91</v>
      </c>
      <c r="F66" s="11">
        <v>14.2</v>
      </c>
      <c r="G66" s="11"/>
      <c r="H66" s="11"/>
      <c r="I66" s="12"/>
    </row>
    <row r="67" spans="1:9" x14ac:dyDescent="0.25">
      <c r="A67" s="1" t="s">
        <v>63</v>
      </c>
      <c r="B67" s="1" t="s">
        <v>64</v>
      </c>
      <c r="C67" s="1">
        <v>2301</v>
      </c>
      <c r="D67" s="1" t="s">
        <v>33</v>
      </c>
      <c r="E67" s="1" t="s">
        <v>25</v>
      </c>
      <c r="F67" s="5">
        <v>14.2</v>
      </c>
      <c r="G67" s="5"/>
      <c r="H67" s="5"/>
      <c r="I67" s="6"/>
    </row>
    <row r="68" spans="1:9" x14ac:dyDescent="0.25">
      <c r="A68" s="10" t="s">
        <v>66</v>
      </c>
      <c r="B68" s="10" t="s">
        <v>67</v>
      </c>
      <c r="C68" s="10">
        <v>9123</v>
      </c>
      <c r="D68" s="10" t="s">
        <v>68</v>
      </c>
      <c r="E68" s="10" t="s">
        <v>91</v>
      </c>
      <c r="F68" s="11">
        <v>11.36</v>
      </c>
      <c r="G68" s="11"/>
      <c r="H68" s="11"/>
      <c r="I68" s="12"/>
    </row>
    <row r="69" spans="1:9" x14ac:dyDescent="0.25">
      <c r="A69" s="1" t="s">
        <v>66</v>
      </c>
      <c r="B69" s="1" t="s">
        <v>67</v>
      </c>
      <c r="C69" s="1">
        <v>9123</v>
      </c>
      <c r="D69" s="1" t="s">
        <v>68</v>
      </c>
      <c r="E69" s="1" t="s">
        <v>25</v>
      </c>
      <c r="F69" s="5">
        <v>11.36</v>
      </c>
      <c r="G69" s="5"/>
      <c r="H69" s="5"/>
      <c r="I69" s="6"/>
    </row>
    <row r="70" spans="1:9" x14ac:dyDescent="0.25">
      <c r="A70" s="10" t="s">
        <v>69</v>
      </c>
      <c r="B70" s="10" t="s">
        <v>70</v>
      </c>
      <c r="C70" s="10">
        <v>9063</v>
      </c>
      <c r="D70" s="10" t="s">
        <v>24</v>
      </c>
      <c r="E70" s="10" t="s">
        <v>91</v>
      </c>
      <c r="F70" s="11">
        <v>75.87</v>
      </c>
      <c r="G70" s="11"/>
      <c r="H70" s="11"/>
      <c r="I70" s="12"/>
    </row>
    <row r="71" spans="1:9" x14ac:dyDescent="0.25">
      <c r="A71" s="1" t="s">
        <v>69</v>
      </c>
      <c r="B71" s="1" t="s">
        <v>70</v>
      </c>
      <c r="C71" s="1">
        <v>9063</v>
      </c>
      <c r="D71" s="1" t="s">
        <v>24</v>
      </c>
      <c r="E71" s="1" t="s">
        <v>25</v>
      </c>
      <c r="F71" s="5">
        <v>75.87</v>
      </c>
      <c r="G71" s="5"/>
      <c r="H71" s="5"/>
      <c r="I71" s="6"/>
    </row>
    <row r="72" spans="1:9" x14ac:dyDescent="0.25">
      <c r="A72" s="10" t="s">
        <v>69</v>
      </c>
      <c r="B72" s="10" t="s">
        <v>70</v>
      </c>
      <c r="C72" s="10">
        <v>9063</v>
      </c>
      <c r="D72" s="10" t="s">
        <v>71</v>
      </c>
      <c r="E72" s="10" t="s">
        <v>91</v>
      </c>
      <c r="F72" s="11">
        <v>6.66</v>
      </c>
      <c r="G72" s="11"/>
      <c r="H72" s="11"/>
      <c r="I72" s="12"/>
    </row>
    <row r="73" spans="1:9" x14ac:dyDescent="0.25">
      <c r="A73" s="1" t="s">
        <v>69</v>
      </c>
      <c r="B73" s="1" t="s">
        <v>70</v>
      </c>
      <c r="C73" s="1">
        <v>9063</v>
      </c>
      <c r="D73" s="1" t="s">
        <v>71</v>
      </c>
      <c r="E73" s="1" t="s">
        <v>92</v>
      </c>
      <c r="F73" s="5">
        <v>6.66</v>
      </c>
      <c r="G73" s="5"/>
      <c r="H73" s="5"/>
      <c r="I73" s="6"/>
    </row>
    <row r="74" spans="1:9" x14ac:dyDescent="0.25">
      <c r="A74" s="10" t="s">
        <v>69</v>
      </c>
      <c r="B74" s="10" t="s">
        <v>70</v>
      </c>
      <c r="C74" s="10">
        <v>9063</v>
      </c>
      <c r="D74" s="10" t="s">
        <v>20</v>
      </c>
      <c r="E74" s="10" t="s">
        <v>91</v>
      </c>
      <c r="F74" s="11">
        <v>1.3</v>
      </c>
      <c r="G74" s="11"/>
      <c r="H74" s="11"/>
      <c r="I74" s="12"/>
    </row>
    <row r="75" spans="1:9" x14ac:dyDescent="0.25">
      <c r="A75" s="1" t="s">
        <v>69</v>
      </c>
      <c r="B75" s="1" t="s">
        <v>70</v>
      </c>
      <c r="C75" s="1">
        <v>9063</v>
      </c>
      <c r="D75" s="1" t="s">
        <v>20</v>
      </c>
      <c r="E75" s="1" t="s">
        <v>92</v>
      </c>
      <c r="F75" s="5">
        <v>1.3</v>
      </c>
      <c r="G75" s="5"/>
      <c r="H75" s="5"/>
      <c r="I75" s="6"/>
    </row>
    <row r="76" spans="1:9" x14ac:dyDescent="0.25">
      <c r="A76" s="10" t="s">
        <v>75</v>
      </c>
      <c r="B76" s="10" t="s">
        <v>76</v>
      </c>
      <c r="C76" s="10">
        <v>2001</v>
      </c>
      <c r="D76" s="10" t="s">
        <v>24</v>
      </c>
      <c r="E76" s="10" t="s">
        <v>91</v>
      </c>
      <c r="F76" s="11">
        <v>37.82</v>
      </c>
      <c r="G76" s="11"/>
      <c r="H76" s="11"/>
      <c r="I76" s="12"/>
    </row>
    <row r="77" spans="1:9" x14ac:dyDescent="0.25">
      <c r="A77" s="1" t="s">
        <v>75</v>
      </c>
      <c r="B77" s="1" t="s">
        <v>76</v>
      </c>
      <c r="C77" s="1">
        <v>2001</v>
      </c>
      <c r="D77" s="1" t="s">
        <v>24</v>
      </c>
      <c r="E77" s="1" t="s">
        <v>25</v>
      </c>
      <c r="F77" s="5">
        <v>37.82</v>
      </c>
      <c r="G77" s="5"/>
      <c r="H77" s="5"/>
      <c r="I77" s="6"/>
    </row>
    <row r="78" spans="1:9" x14ac:dyDescent="0.25">
      <c r="A78" s="10" t="s">
        <v>75</v>
      </c>
      <c r="B78" s="10" t="s">
        <v>76</v>
      </c>
      <c r="C78" s="10">
        <v>2001</v>
      </c>
      <c r="D78" s="10" t="s">
        <v>32</v>
      </c>
      <c r="E78" s="10" t="s">
        <v>91</v>
      </c>
      <c r="F78" s="11">
        <v>13.45</v>
      </c>
      <c r="G78" s="11"/>
      <c r="H78" s="11"/>
      <c r="I78" s="12"/>
    </row>
    <row r="79" spans="1:9" x14ac:dyDescent="0.25">
      <c r="A79" s="1" t="s">
        <v>75</v>
      </c>
      <c r="B79" s="1" t="s">
        <v>76</v>
      </c>
      <c r="C79" s="1">
        <v>2001</v>
      </c>
      <c r="D79" s="1" t="s">
        <v>32</v>
      </c>
      <c r="E79" s="1" t="s">
        <v>25</v>
      </c>
      <c r="F79" s="5">
        <v>4.5</v>
      </c>
      <c r="G79" s="5"/>
      <c r="H79" s="5"/>
      <c r="I79" s="6"/>
    </row>
    <row r="80" spans="1:9" x14ac:dyDescent="0.25">
      <c r="A80" s="1" t="s">
        <v>75</v>
      </c>
      <c r="B80" s="1" t="s">
        <v>76</v>
      </c>
      <c r="C80" s="1">
        <v>2001</v>
      </c>
      <c r="D80" s="1" t="s">
        <v>32</v>
      </c>
      <c r="E80" s="1" t="s">
        <v>21</v>
      </c>
      <c r="F80" s="5">
        <v>8.9499999999999993</v>
      </c>
      <c r="G80" s="5"/>
      <c r="H80" s="5"/>
      <c r="I80" s="6"/>
    </row>
    <row r="81" spans="1:9" x14ac:dyDescent="0.25">
      <c r="A81" s="10" t="s">
        <v>75</v>
      </c>
      <c r="B81" s="10" t="s">
        <v>76</v>
      </c>
      <c r="C81" s="10">
        <v>2001</v>
      </c>
      <c r="D81" s="10" t="s">
        <v>33</v>
      </c>
      <c r="E81" s="10" t="s">
        <v>91</v>
      </c>
      <c r="F81" s="11">
        <v>14</v>
      </c>
      <c r="G81" s="11"/>
      <c r="H81" s="11"/>
      <c r="I81" s="12"/>
    </row>
    <row r="82" spans="1:9" x14ac:dyDescent="0.25">
      <c r="A82" s="1" t="s">
        <v>75</v>
      </c>
      <c r="B82" s="1" t="s">
        <v>76</v>
      </c>
      <c r="C82" s="1">
        <v>2001</v>
      </c>
      <c r="D82" s="1" t="s">
        <v>33</v>
      </c>
      <c r="E82" s="1" t="s">
        <v>25</v>
      </c>
      <c r="F82" s="5">
        <v>14</v>
      </c>
      <c r="G82" s="5"/>
      <c r="H82" s="5"/>
      <c r="I82" s="6"/>
    </row>
    <row r="83" spans="1:9" x14ac:dyDescent="0.25">
      <c r="A83" s="10" t="s">
        <v>75</v>
      </c>
      <c r="B83" s="10" t="s">
        <v>76</v>
      </c>
      <c r="C83" s="10">
        <v>2001</v>
      </c>
      <c r="D83" s="10" t="s">
        <v>20</v>
      </c>
      <c r="E83" s="10" t="s">
        <v>91</v>
      </c>
      <c r="F83" s="11">
        <v>5.97</v>
      </c>
      <c r="G83" s="11"/>
      <c r="H83" s="11"/>
      <c r="I83" s="12"/>
    </row>
    <row r="84" spans="1:9" x14ac:dyDescent="0.25">
      <c r="A84" s="1" t="s">
        <v>75</v>
      </c>
      <c r="B84" s="1" t="s">
        <v>76</v>
      </c>
      <c r="C84" s="1">
        <v>2001</v>
      </c>
      <c r="D84" s="1" t="s">
        <v>20</v>
      </c>
      <c r="E84" s="1" t="s">
        <v>21</v>
      </c>
      <c r="F84" s="5">
        <v>5.97</v>
      </c>
      <c r="G84" s="5"/>
      <c r="H84" s="5"/>
      <c r="I84" s="6"/>
    </row>
    <row r="85" spans="1:9" x14ac:dyDescent="0.25">
      <c r="A85" s="10" t="s">
        <v>77</v>
      </c>
      <c r="B85" s="10" t="s">
        <v>78</v>
      </c>
      <c r="C85" s="10" t="s">
        <v>79</v>
      </c>
      <c r="D85" s="10" t="s">
        <v>24</v>
      </c>
      <c r="E85" s="10" t="s">
        <v>91</v>
      </c>
      <c r="F85" s="11">
        <v>16.309999999999999</v>
      </c>
      <c r="G85" s="11"/>
      <c r="H85" s="11"/>
      <c r="I85" s="12"/>
    </row>
    <row r="86" spans="1:9" x14ac:dyDescent="0.25">
      <c r="A86" s="1" t="s">
        <v>77</v>
      </c>
      <c r="B86" s="1" t="s">
        <v>78</v>
      </c>
      <c r="C86" s="1" t="s">
        <v>79</v>
      </c>
      <c r="D86" s="1" t="s">
        <v>24</v>
      </c>
      <c r="E86" s="1" t="s">
        <v>25</v>
      </c>
      <c r="F86" s="5">
        <v>16.309999999999999</v>
      </c>
      <c r="G86" s="5"/>
      <c r="H86" s="5"/>
      <c r="I86" s="6"/>
    </row>
    <row r="87" spans="1:9" x14ac:dyDescent="0.25">
      <c r="A87" s="10" t="s">
        <v>77</v>
      </c>
      <c r="B87" s="10" t="s">
        <v>78</v>
      </c>
      <c r="C87" s="10" t="s">
        <v>79</v>
      </c>
      <c r="D87" s="10" t="s">
        <v>20</v>
      </c>
      <c r="E87" s="10" t="s">
        <v>91</v>
      </c>
      <c r="F87" s="11">
        <v>16.079999999999998</v>
      </c>
      <c r="G87" s="11"/>
      <c r="H87" s="11"/>
      <c r="I87" s="12"/>
    </row>
    <row r="88" spans="1:9" x14ac:dyDescent="0.25">
      <c r="A88" s="1" t="s">
        <v>77</v>
      </c>
      <c r="B88" s="1" t="s">
        <v>78</v>
      </c>
      <c r="C88" s="1" t="s">
        <v>79</v>
      </c>
      <c r="D88" s="1" t="s">
        <v>20</v>
      </c>
      <c r="E88" s="1" t="s">
        <v>25</v>
      </c>
      <c r="F88" s="5">
        <v>6.23</v>
      </c>
      <c r="G88" s="5"/>
      <c r="H88" s="5"/>
      <c r="I88" s="6"/>
    </row>
    <row r="89" spans="1:9" x14ac:dyDescent="0.25">
      <c r="A89" s="1" t="s">
        <v>77</v>
      </c>
      <c r="B89" s="1" t="s">
        <v>78</v>
      </c>
      <c r="C89" s="1" t="s">
        <v>79</v>
      </c>
      <c r="D89" s="1" t="s">
        <v>20</v>
      </c>
      <c r="E89" s="1" t="s">
        <v>21</v>
      </c>
      <c r="F89" s="5">
        <v>9.85</v>
      </c>
      <c r="G89" s="5"/>
      <c r="H89" s="5"/>
      <c r="I89" s="6"/>
    </row>
    <row r="90" spans="1:9" x14ac:dyDescent="0.25">
      <c r="A90" s="10" t="s">
        <v>81</v>
      </c>
      <c r="B90" s="10" t="s">
        <v>82</v>
      </c>
      <c r="C90" s="10">
        <v>4855</v>
      </c>
      <c r="D90" s="10" t="s">
        <v>20</v>
      </c>
      <c r="E90" s="10" t="s">
        <v>91</v>
      </c>
      <c r="F90" s="11">
        <v>0.67</v>
      </c>
      <c r="G90" s="11"/>
      <c r="H90" s="11"/>
      <c r="I90" s="12"/>
    </row>
    <row r="91" spans="1:9" x14ac:dyDescent="0.25">
      <c r="A91" s="1" t="s">
        <v>81</v>
      </c>
      <c r="B91" s="1" t="s">
        <v>82</v>
      </c>
      <c r="C91" s="1">
        <v>4855</v>
      </c>
      <c r="D91" s="1" t="s">
        <v>20</v>
      </c>
      <c r="E91" s="1" t="s">
        <v>92</v>
      </c>
      <c r="F91" s="5">
        <v>0.67</v>
      </c>
      <c r="G91" s="5"/>
      <c r="H91" s="5"/>
      <c r="I91" s="6"/>
    </row>
    <row r="92" spans="1:9" x14ac:dyDescent="0.25">
      <c r="A92" s="10" t="s">
        <v>83</v>
      </c>
      <c r="B92" s="10" t="s">
        <v>84</v>
      </c>
      <c r="C92" s="10"/>
      <c r="D92" s="10" t="s">
        <v>32</v>
      </c>
      <c r="E92" s="10" t="s">
        <v>91</v>
      </c>
      <c r="F92" s="11">
        <v>24.34</v>
      </c>
      <c r="G92" s="11"/>
      <c r="H92" s="11"/>
      <c r="I92" s="12"/>
    </row>
    <row r="93" spans="1:9" x14ac:dyDescent="0.25">
      <c r="A93" s="1" t="s">
        <v>83</v>
      </c>
      <c r="B93" s="1" t="s">
        <v>84</v>
      </c>
      <c r="C93" s="1"/>
      <c r="D93" s="1" t="s">
        <v>32</v>
      </c>
      <c r="E93" s="1" t="s">
        <v>25</v>
      </c>
      <c r="F93" s="5">
        <v>24.34</v>
      </c>
      <c r="G93" s="5"/>
      <c r="H93" s="5"/>
      <c r="I93" s="6"/>
    </row>
    <row r="94" spans="1:9" x14ac:dyDescent="0.25">
      <c r="A94" s="10" t="s">
        <v>83</v>
      </c>
      <c r="B94" s="10" t="s">
        <v>84</v>
      </c>
      <c r="C94" s="10"/>
      <c r="D94" s="10" t="s">
        <v>33</v>
      </c>
      <c r="E94" s="10" t="s">
        <v>91</v>
      </c>
      <c r="F94" s="11">
        <v>1.9</v>
      </c>
      <c r="G94" s="11"/>
      <c r="H94" s="11"/>
      <c r="I94" s="12"/>
    </row>
    <row r="95" spans="1:9" x14ac:dyDescent="0.25">
      <c r="A95" s="1" t="s">
        <v>83</v>
      </c>
      <c r="B95" s="1" t="s">
        <v>84</v>
      </c>
      <c r="C95" s="1"/>
      <c r="D95" s="1" t="s">
        <v>33</v>
      </c>
      <c r="E95" s="1" t="s">
        <v>92</v>
      </c>
      <c r="F95" s="5">
        <v>1.9</v>
      </c>
      <c r="G95" s="5"/>
      <c r="H95" s="5"/>
      <c r="I95" s="6"/>
    </row>
    <row r="96" spans="1:9" x14ac:dyDescent="0.25">
      <c r="A96" s="10" t="s">
        <v>86</v>
      </c>
      <c r="B96" s="10" t="s">
        <v>87</v>
      </c>
      <c r="C96" s="10">
        <v>6100</v>
      </c>
      <c r="D96" s="10" t="s">
        <v>32</v>
      </c>
      <c r="E96" s="10" t="s">
        <v>91</v>
      </c>
      <c r="F96" s="11">
        <v>95.03</v>
      </c>
      <c r="G96" s="11"/>
      <c r="H96" s="11"/>
      <c r="I96" s="12"/>
    </row>
    <row r="97" spans="1:9" x14ac:dyDescent="0.25">
      <c r="A97" s="1" t="s">
        <v>86</v>
      </c>
      <c r="B97" s="1" t="s">
        <v>87</v>
      </c>
      <c r="C97" s="1">
        <v>6100</v>
      </c>
      <c r="D97" s="1" t="s">
        <v>32</v>
      </c>
      <c r="E97" s="1" t="s">
        <v>25</v>
      </c>
      <c r="F97" s="5">
        <v>88.46</v>
      </c>
      <c r="G97" s="5"/>
      <c r="H97" s="5"/>
      <c r="I97" s="6"/>
    </row>
    <row r="98" spans="1:9" x14ac:dyDescent="0.25">
      <c r="A98" s="1" t="s">
        <v>86</v>
      </c>
      <c r="B98" s="1" t="s">
        <v>87</v>
      </c>
      <c r="C98" s="1">
        <v>6100</v>
      </c>
      <c r="D98" s="1" t="s">
        <v>32</v>
      </c>
      <c r="E98" s="1" t="s">
        <v>21</v>
      </c>
      <c r="F98" s="5">
        <v>6.57</v>
      </c>
      <c r="G98" s="5"/>
      <c r="H98" s="5"/>
      <c r="I98" s="6"/>
    </row>
    <row r="99" spans="1:9" x14ac:dyDescent="0.25">
      <c r="A99" s="10" t="s">
        <v>88</v>
      </c>
      <c r="B99" s="10" t="s">
        <v>89</v>
      </c>
      <c r="C99" s="10">
        <v>2788</v>
      </c>
      <c r="D99" s="10" t="s">
        <v>24</v>
      </c>
      <c r="E99" s="10" t="s">
        <v>91</v>
      </c>
      <c r="F99" s="11">
        <v>22.24</v>
      </c>
      <c r="G99" s="11"/>
      <c r="H99" s="11"/>
      <c r="I99" s="12"/>
    </row>
    <row r="100" spans="1:9" x14ac:dyDescent="0.25">
      <c r="A100" s="1" t="s">
        <v>88</v>
      </c>
      <c r="B100" s="1" t="s">
        <v>89</v>
      </c>
      <c r="C100" s="1">
        <v>2788</v>
      </c>
      <c r="D100" s="1" t="s">
        <v>24</v>
      </c>
      <c r="E100" s="1" t="s">
        <v>65</v>
      </c>
      <c r="F100" s="5">
        <v>14.92</v>
      </c>
      <c r="G100" s="5"/>
      <c r="H100" s="5"/>
      <c r="I100" s="6"/>
    </row>
    <row r="101" spans="1:9" x14ac:dyDescent="0.25">
      <c r="A101" s="1" t="s">
        <v>88</v>
      </c>
      <c r="B101" s="1" t="s">
        <v>89</v>
      </c>
      <c r="C101" s="1">
        <v>2788</v>
      </c>
      <c r="D101" s="1" t="s">
        <v>24</v>
      </c>
      <c r="E101" s="1" t="s">
        <v>25</v>
      </c>
      <c r="F101" s="5">
        <v>7.32</v>
      </c>
      <c r="G101" s="5"/>
      <c r="H101" s="5"/>
      <c r="I101" s="6"/>
    </row>
    <row r="102" spans="1:9" x14ac:dyDescent="0.25">
      <c r="A102" s="10" t="s">
        <v>88</v>
      </c>
      <c r="B102" s="10" t="s">
        <v>89</v>
      </c>
      <c r="C102" s="10">
        <v>2788</v>
      </c>
      <c r="D102" s="10" t="s">
        <v>20</v>
      </c>
      <c r="E102" s="10" t="s">
        <v>91</v>
      </c>
      <c r="F102" s="11">
        <v>45.55</v>
      </c>
      <c r="G102" s="11"/>
      <c r="H102" s="11"/>
      <c r="I102" s="12"/>
    </row>
    <row r="103" spans="1:9" x14ac:dyDescent="0.25">
      <c r="A103" s="1" t="s">
        <v>88</v>
      </c>
      <c r="B103" s="1" t="s">
        <v>89</v>
      </c>
      <c r="C103" s="1">
        <v>2788</v>
      </c>
      <c r="D103" s="1" t="s">
        <v>20</v>
      </c>
      <c r="E103" s="1" t="s">
        <v>65</v>
      </c>
      <c r="F103" s="5">
        <v>21.57</v>
      </c>
      <c r="G103" s="5"/>
      <c r="H103" s="5"/>
      <c r="I103" s="6"/>
    </row>
    <row r="104" spans="1:9" x14ac:dyDescent="0.25">
      <c r="A104" s="1" t="s">
        <v>88</v>
      </c>
      <c r="B104" s="1" t="s">
        <v>89</v>
      </c>
      <c r="C104" s="1">
        <v>2788</v>
      </c>
      <c r="D104" s="1" t="s">
        <v>20</v>
      </c>
      <c r="E104" s="1" t="s">
        <v>25</v>
      </c>
      <c r="F104" s="5">
        <v>23.98</v>
      </c>
      <c r="G104" s="5"/>
      <c r="H104" s="5"/>
      <c r="I104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workbookViewId="0">
      <pane ySplit="1" topLeftCell="A2" activePane="bottomLeft" state="frozen"/>
      <selection pane="bottomLeft" sqref="A1:F1"/>
    </sheetView>
  </sheetViews>
  <sheetFormatPr defaultRowHeight="15" x14ac:dyDescent="0.25"/>
  <cols>
    <col min="1" max="6" width="13.7109375" customWidth="1"/>
  </cols>
  <sheetData>
    <row r="1" spans="1:6" x14ac:dyDescent="0.25">
      <c r="A1" s="7" t="s">
        <v>12</v>
      </c>
      <c r="B1" s="7" t="s">
        <v>14</v>
      </c>
      <c r="C1" s="8" t="s">
        <v>7</v>
      </c>
      <c r="D1" s="8" t="s">
        <v>9</v>
      </c>
      <c r="E1" s="8" t="s">
        <v>10</v>
      </c>
      <c r="F1" s="8" t="s">
        <v>11</v>
      </c>
    </row>
    <row r="2" spans="1:6" x14ac:dyDescent="0.25">
      <c r="A2" s="10" t="s">
        <v>24</v>
      </c>
      <c r="B2" s="10" t="s">
        <v>91</v>
      </c>
      <c r="C2" s="11">
        <v>363.32</v>
      </c>
      <c r="D2" s="11"/>
      <c r="E2" s="11"/>
      <c r="F2" s="12"/>
    </row>
    <row r="3" spans="1:6" x14ac:dyDescent="0.25">
      <c r="A3" s="1" t="s">
        <v>24</v>
      </c>
      <c r="B3" s="1" t="s">
        <v>65</v>
      </c>
      <c r="C3" s="5">
        <v>22.54</v>
      </c>
      <c r="D3" s="5"/>
      <c r="E3" s="5"/>
      <c r="F3" s="6"/>
    </row>
    <row r="4" spans="1:6" x14ac:dyDescent="0.25">
      <c r="A4" s="1" t="s">
        <v>24</v>
      </c>
      <c r="B4" s="1" t="s">
        <v>25</v>
      </c>
      <c r="C4" s="5">
        <v>340.78</v>
      </c>
      <c r="D4" s="5"/>
      <c r="E4" s="5"/>
      <c r="F4" s="6"/>
    </row>
    <row r="5" spans="1:6" x14ac:dyDescent="0.25">
      <c r="A5" s="10" t="s">
        <v>71</v>
      </c>
      <c r="B5" s="10" t="s">
        <v>91</v>
      </c>
      <c r="C5" s="11">
        <v>6.66</v>
      </c>
      <c r="D5" s="11"/>
      <c r="E5" s="11"/>
      <c r="F5" s="12"/>
    </row>
    <row r="6" spans="1:6" x14ac:dyDescent="0.25">
      <c r="A6" s="1" t="s">
        <v>71</v>
      </c>
      <c r="B6" s="1" t="s">
        <v>92</v>
      </c>
      <c r="C6" s="5">
        <v>6.66</v>
      </c>
      <c r="D6" s="5"/>
      <c r="E6" s="5"/>
      <c r="F6" s="6"/>
    </row>
    <row r="7" spans="1:6" x14ac:dyDescent="0.25">
      <c r="A7" s="10" t="s">
        <v>68</v>
      </c>
      <c r="B7" s="10" t="s">
        <v>91</v>
      </c>
      <c r="C7" s="11">
        <v>11.36</v>
      </c>
      <c r="D7" s="11"/>
      <c r="E7" s="11"/>
      <c r="F7" s="12"/>
    </row>
    <row r="8" spans="1:6" x14ac:dyDescent="0.25">
      <c r="A8" s="1" t="s">
        <v>68</v>
      </c>
      <c r="B8" s="1" t="s">
        <v>25</v>
      </c>
      <c r="C8" s="5">
        <v>11.36</v>
      </c>
      <c r="D8" s="5"/>
      <c r="E8" s="5"/>
      <c r="F8" s="6"/>
    </row>
    <row r="9" spans="1:6" x14ac:dyDescent="0.25">
      <c r="A9" s="10" t="s">
        <v>32</v>
      </c>
      <c r="B9" s="10" t="s">
        <v>91</v>
      </c>
      <c r="C9" s="11">
        <v>397.97</v>
      </c>
      <c r="D9" s="11"/>
      <c r="E9" s="11"/>
      <c r="F9" s="12"/>
    </row>
    <row r="10" spans="1:6" x14ac:dyDescent="0.25">
      <c r="A10" s="1" t="s">
        <v>32</v>
      </c>
      <c r="B10" s="1" t="s">
        <v>25</v>
      </c>
      <c r="C10" s="5">
        <v>355.15</v>
      </c>
      <c r="D10" s="5"/>
      <c r="E10" s="5"/>
      <c r="F10" s="6"/>
    </row>
    <row r="11" spans="1:6" x14ac:dyDescent="0.25">
      <c r="A11" s="1" t="s">
        <v>32</v>
      </c>
      <c r="B11" s="1" t="s">
        <v>21</v>
      </c>
      <c r="C11" s="5">
        <v>42.82</v>
      </c>
      <c r="D11" s="5"/>
      <c r="E11" s="5"/>
      <c r="F11" s="6"/>
    </row>
    <row r="12" spans="1:6" x14ac:dyDescent="0.25">
      <c r="A12" s="10" t="s">
        <v>33</v>
      </c>
      <c r="B12" s="10" t="s">
        <v>91</v>
      </c>
      <c r="C12" s="11">
        <v>113.01</v>
      </c>
      <c r="D12" s="11"/>
      <c r="E12" s="11"/>
      <c r="F12" s="12"/>
    </row>
    <row r="13" spans="1:6" x14ac:dyDescent="0.25">
      <c r="A13" s="1" t="s">
        <v>33</v>
      </c>
      <c r="B13" s="1" t="s">
        <v>92</v>
      </c>
      <c r="C13" s="5">
        <v>9.4</v>
      </c>
      <c r="D13" s="5"/>
      <c r="E13" s="5"/>
      <c r="F13" s="6"/>
    </row>
    <row r="14" spans="1:6" x14ac:dyDescent="0.25">
      <c r="A14" s="1" t="s">
        <v>33</v>
      </c>
      <c r="B14" s="1" t="s">
        <v>25</v>
      </c>
      <c r="C14" s="5">
        <v>103.61</v>
      </c>
      <c r="D14" s="5"/>
      <c r="E14" s="5"/>
      <c r="F14" s="6"/>
    </row>
    <row r="15" spans="1:6" x14ac:dyDescent="0.25">
      <c r="A15" s="10" t="s">
        <v>20</v>
      </c>
      <c r="B15" s="10" t="s">
        <v>91</v>
      </c>
      <c r="C15" s="11">
        <v>352.56</v>
      </c>
      <c r="D15" s="11"/>
      <c r="E15" s="11"/>
      <c r="F15" s="12"/>
    </row>
    <row r="16" spans="1:6" x14ac:dyDescent="0.25">
      <c r="A16" s="1" t="s">
        <v>20</v>
      </c>
      <c r="B16" s="1" t="s">
        <v>65</v>
      </c>
      <c r="C16" s="5">
        <v>21.57</v>
      </c>
      <c r="D16" s="5"/>
      <c r="E16" s="5"/>
      <c r="F16" s="6"/>
    </row>
    <row r="17" spans="1:6" x14ac:dyDescent="0.25">
      <c r="A17" s="1" t="s">
        <v>20</v>
      </c>
      <c r="B17" s="1" t="s">
        <v>92</v>
      </c>
      <c r="C17" s="5">
        <v>18.850000000000001</v>
      </c>
      <c r="D17" s="5"/>
      <c r="E17" s="5"/>
      <c r="F17" s="6"/>
    </row>
    <row r="18" spans="1:6" x14ac:dyDescent="0.25">
      <c r="A18" s="1" t="s">
        <v>20</v>
      </c>
      <c r="B18" s="1" t="s">
        <v>25</v>
      </c>
      <c r="C18" s="5">
        <v>234.12</v>
      </c>
      <c r="D18" s="5"/>
      <c r="E18" s="5"/>
      <c r="F18" s="6"/>
    </row>
    <row r="19" spans="1:6" x14ac:dyDescent="0.25">
      <c r="A19" s="1" t="s">
        <v>20</v>
      </c>
      <c r="B19" s="1" t="s">
        <v>21</v>
      </c>
      <c r="C19" s="5">
        <v>78.02</v>
      </c>
      <c r="D19" s="5"/>
      <c r="E19" s="5"/>
      <c r="F19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workbookViewId="0">
      <pane ySplit="1" topLeftCell="A2" activePane="bottomLeft" state="frozen"/>
      <selection pane="bottomLeft" sqref="A1:F1"/>
    </sheetView>
  </sheetViews>
  <sheetFormatPr defaultRowHeight="15" x14ac:dyDescent="0.25"/>
  <cols>
    <col min="1" max="6" width="13.7109375" customWidth="1"/>
  </cols>
  <sheetData>
    <row r="1" spans="1:6" x14ac:dyDescent="0.25">
      <c r="A1" s="7" t="s">
        <v>13</v>
      </c>
      <c r="B1" s="7" t="s">
        <v>14</v>
      </c>
      <c r="C1" s="8" t="s">
        <v>7</v>
      </c>
      <c r="D1" s="8" t="s">
        <v>9</v>
      </c>
      <c r="E1" s="8" t="s">
        <v>10</v>
      </c>
      <c r="F1" s="8" t="s">
        <v>11</v>
      </c>
    </row>
    <row r="2" spans="1:6" x14ac:dyDescent="0.25">
      <c r="A2" s="10" t="s">
        <v>93</v>
      </c>
      <c r="B2" s="10" t="s">
        <v>91</v>
      </c>
      <c r="C2" s="11">
        <v>1178.93</v>
      </c>
      <c r="D2" s="11"/>
      <c r="E2" s="11"/>
      <c r="F2" s="12"/>
    </row>
    <row r="3" spans="1:6" x14ac:dyDescent="0.25">
      <c r="A3" s="1" t="s">
        <v>93</v>
      </c>
      <c r="B3" s="1" t="s">
        <v>65</v>
      </c>
      <c r="C3" s="5">
        <v>44.11</v>
      </c>
      <c r="D3" s="5"/>
      <c r="E3" s="5"/>
      <c r="F3" s="6"/>
    </row>
    <row r="4" spans="1:6" x14ac:dyDescent="0.25">
      <c r="A4" s="1" t="s">
        <v>93</v>
      </c>
      <c r="B4" s="1" t="s">
        <v>92</v>
      </c>
      <c r="C4" s="5">
        <v>32.340000000000003</v>
      </c>
      <c r="D4" s="5"/>
      <c r="E4" s="5"/>
      <c r="F4" s="6"/>
    </row>
    <row r="5" spans="1:6" x14ac:dyDescent="0.25">
      <c r="A5" s="1" t="s">
        <v>93</v>
      </c>
      <c r="B5" s="1" t="s">
        <v>25</v>
      </c>
      <c r="C5" s="5">
        <v>981.64</v>
      </c>
      <c r="D5" s="5"/>
      <c r="E5" s="5"/>
      <c r="F5" s="6"/>
    </row>
    <row r="6" spans="1:6" x14ac:dyDescent="0.25">
      <c r="A6" s="1" t="s">
        <v>93</v>
      </c>
      <c r="B6" s="1" t="s">
        <v>21</v>
      </c>
      <c r="C6" s="5">
        <v>120.84</v>
      </c>
      <c r="D6" s="5"/>
      <c r="E6" s="5"/>
      <c r="F6" s="6"/>
    </row>
    <row r="7" spans="1:6" x14ac:dyDescent="0.25">
      <c r="A7" s="10" t="s">
        <v>54</v>
      </c>
      <c r="B7" s="10" t="s">
        <v>91</v>
      </c>
      <c r="C7" s="11">
        <v>32.44</v>
      </c>
      <c r="D7" s="11"/>
      <c r="E7" s="11"/>
      <c r="F7" s="12"/>
    </row>
    <row r="8" spans="1:6" x14ac:dyDescent="0.25">
      <c r="A8" s="1" t="s">
        <v>54</v>
      </c>
      <c r="B8" s="1" t="s">
        <v>25</v>
      </c>
      <c r="C8" s="5">
        <v>32.44</v>
      </c>
      <c r="D8" s="5"/>
      <c r="E8" s="5"/>
      <c r="F8" s="6"/>
    </row>
    <row r="9" spans="1:6" x14ac:dyDescent="0.25">
      <c r="A9" s="10" t="s">
        <v>53</v>
      </c>
      <c r="B9" s="10" t="s">
        <v>91</v>
      </c>
      <c r="C9" s="11">
        <v>15.66</v>
      </c>
      <c r="D9" s="11"/>
      <c r="E9" s="11"/>
      <c r="F9" s="12"/>
    </row>
    <row r="10" spans="1:6" x14ac:dyDescent="0.25">
      <c r="A10" s="1" t="s">
        <v>53</v>
      </c>
      <c r="B10" s="1" t="s">
        <v>92</v>
      </c>
      <c r="C10" s="5">
        <v>1.9</v>
      </c>
      <c r="D10" s="5"/>
      <c r="E10" s="5"/>
      <c r="F10" s="6"/>
    </row>
    <row r="11" spans="1:6" x14ac:dyDescent="0.25">
      <c r="A11" s="1" t="s">
        <v>53</v>
      </c>
      <c r="B11" s="1" t="s">
        <v>25</v>
      </c>
      <c r="C11" s="5">
        <v>13.76</v>
      </c>
      <c r="D11" s="5"/>
      <c r="E11" s="5"/>
      <c r="F11" s="6"/>
    </row>
    <row r="12" spans="1:6" x14ac:dyDescent="0.25">
      <c r="A12" s="10" t="s">
        <v>20</v>
      </c>
      <c r="B12" s="10" t="s">
        <v>91</v>
      </c>
      <c r="C12" s="11">
        <v>17.850000000000001</v>
      </c>
      <c r="D12" s="11"/>
      <c r="E12" s="11"/>
      <c r="F12" s="12"/>
    </row>
    <row r="13" spans="1:6" x14ac:dyDescent="0.25">
      <c r="A13" s="1" t="s">
        <v>20</v>
      </c>
      <c r="B13" s="1" t="s">
        <v>92</v>
      </c>
      <c r="C13" s="5">
        <v>0.67</v>
      </c>
      <c r="D13" s="5"/>
      <c r="E13" s="5"/>
      <c r="F13" s="6"/>
    </row>
    <row r="14" spans="1:6" x14ac:dyDescent="0.25">
      <c r="A14" s="1" t="s">
        <v>20</v>
      </c>
      <c r="B14" s="1" t="s">
        <v>25</v>
      </c>
      <c r="C14" s="5">
        <v>17.18</v>
      </c>
      <c r="D14" s="5"/>
      <c r="E14" s="5"/>
      <c r="F14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Entries</vt:lpstr>
      <vt:lpstr>Summary By User</vt:lpstr>
      <vt:lpstr>Summary By Schedule</vt:lpstr>
      <vt:lpstr>Summary By Site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mcmul</cp:lastModifiedBy>
  <dcterms:created xsi:type="dcterms:W3CDTF">2023-03-22T18:49:59Z</dcterms:created>
  <dcterms:modified xsi:type="dcterms:W3CDTF">2023-04-04T09:22:55Z</dcterms:modified>
  <cp:category/>
</cp:coreProperties>
</file>